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chanek\Programming\CanSat\Analysis\"/>
    </mc:Choice>
  </mc:AlternateContent>
  <bookViews>
    <workbookView xWindow="0" yWindow="0" windowWidth="17250" windowHeight="5700"/>
  </bookViews>
  <sheets>
    <sheet name="Měření" sheetId="1" r:id="rId1"/>
    <sheet name="Další výsledky" sheetId="3" r:id="rId2"/>
    <sheet name="Výsledky" sheetId="2" r:id="rId3"/>
    <sheet name="Fitování teploty Slunce" sheetId="5" r:id="rId4"/>
    <sheet name="Další nápady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5" l="1"/>
  <c r="H7" i="5"/>
  <c r="F7" i="5"/>
  <c r="G7" i="5"/>
  <c r="K11" i="5" l="1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10" i="5"/>
  <c r="B4" i="5"/>
  <c r="J20" i="5"/>
  <c r="J21" i="5"/>
  <c r="J22" i="5"/>
  <c r="J23" i="5"/>
  <c r="J24" i="5"/>
  <c r="J25" i="5"/>
  <c r="J26" i="5"/>
  <c r="J27" i="5"/>
  <c r="J28" i="5"/>
  <c r="J29" i="5"/>
  <c r="J30" i="5"/>
  <c r="J32" i="5"/>
  <c r="J39" i="5"/>
  <c r="J38" i="5"/>
  <c r="J37" i="5"/>
  <c r="J31" i="5"/>
  <c r="J33" i="5"/>
  <c r="J34" i="5"/>
  <c r="J35" i="5"/>
  <c r="F8" i="5"/>
  <c r="G8" i="5"/>
  <c r="H8" i="5"/>
  <c r="J36" i="5"/>
  <c r="E37" i="5"/>
  <c r="F37" i="5" s="1"/>
  <c r="E38" i="5"/>
  <c r="F38" i="5" s="1"/>
  <c r="E39" i="5"/>
  <c r="F39" i="5" s="1"/>
  <c r="E24" i="5"/>
  <c r="F24" i="5" s="1"/>
  <c r="E25" i="5"/>
  <c r="F25" i="5" s="1"/>
  <c r="F26" i="5"/>
  <c r="H36" i="5"/>
  <c r="G10" i="5"/>
  <c r="H10" i="5"/>
  <c r="F10" i="5"/>
  <c r="E35" i="5"/>
  <c r="H35" i="5" s="1"/>
  <c r="E36" i="5"/>
  <c r="F36" i="5" s="1"/>
  <c r="E32" i="5"/>
  <c r="F32" i="5" s="1"/>
  <c r="E33" i="5"/>
  <c r="F33" i="5" s="1"/>
  <c r="E34" i="5"/>
  <c r="G34" i="5" s="1"/>
  <c r="E28" i="5"/>
  <c r="F28" i="5" s="1"/>
  <c r="E29" i="5"/>
  <c r="F29" i="5" s="1"/>
  <c r="E30" i="5"/>
  <c r="G30" i="5" s="1"/>
  <c r="E31" i="5"/>
  <c r="H31" i="5" s="1"/>
  <c r="A8" i="5"/>
  <c r="E13" i="5" s="1"/>
  <c r="H13" i="5" s="1"/>
  <c r="B2" i="5"/>
  <c r="B6" i="5" s="1"/>
  <c r="E12" i="5"/>
  <c r="G12" i="5" s="1"/>
  <c r="E16" i="5"/>
  <c r="G16" i="5" s="1"/>
  <c r="E20" i="5"/>
  <c r="G20" i="5" s="1"/>
  <c r="E26" i="5"/>
  <c r="G26" i="5" s="1"/>
  <c r="B1" i="5"/>
  <c r="K8" i="5" l="1"/>
  <c r="H39" i="5"/>
  <c r="H37" i="5"/>
  <c r="G39" i="5"/>
  <c r="G38" i="5"/>
  <c r="G37" i="5"/>
  <c r="H38" i="5"/>
  <c r="H25" i="5"/>
  <c r="H24" i="5"/>
  <c r="G25" i="5"/>
  <c r="G24" i="5"/>
  <c r="H32" i="5"/>
  <c r="F20" i="5"/>
  <c r="F30" i="5"/>
  <c r="G13" i="5"/>
  <c r="H28" i="5"/>
  <c r="F12" i="5"/>
  <c r="F34" i="5"/>
  <c r="G31" i="5"/>
  <c r="F16" i="5"/>
  <c r="G36" i="5"/>
  <c r="F35" i="5"/>
  <c r="H33" i="5"/>
  <c r="G32" i="5"/>
  <c r="F31" i="5"/>
  <c r="H29" i="5"/>
  <c r="G28" i="5"/>
  <c r="F13" i="5"/>
  <c r="H34" i="5"/>
  <c r="G33" i="5"/>
  <c r="H30" i="5"/>
  <c r="G29" i="5"/>
  <c r="H26" i="5"/>
  <c r="H20" i="5"/>
  <c r="H16" i="5"/>
  <c r="H12" i="5"/>
  <c r="G35" i="5"/>
  <c r="E19" i="5"/>
  <c r="E11" i="5"/>
  <c r="E22" i="5"/>
  <c r="E18" i="5"/>
  <c r="E14" i="5"/>
  <c r="E10" i="5"/>
  <c r="E23" i="5"/>
  <c r="E15" i="5"/>
  <c r="E27" i="5"/>
  <c r="E21" i="5"/>
  <c r="E17" i="5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" i="3"/>
  <c r="B6" i="2"/>
  <c r="C6" i="2"/>
  <c r="F15" i="5" l="1"/>
  <c r="G15" i="5"/>
  <c r="H15" i="5"/>
  <c r="F18" i="5"/>
  <c r="H18" i="5"/>
  <c r="G18" i="5"/>
  <c r="H17" i="5"/>
  <c r="F17" i="5"/>
  <c r="G17" i="5"/>
  <c r="F23" i="5"/>
  <c r="G23" i="5"/>
  <c r="H23" i="5"/>
  <c r="F22" i="5"/>
  <c r="H22" i="5"/>
  <c r="G22" i="5"/>
  <c r="H21" i="5"/>
  <c r="G21" i="5"/>
  <c r="F21" i="5"/>
  <c r="F11" i="5"/>
  <c r="G11" i="5"/>
  <c r="H11" i="5"/>
  <c r="H27" i="5"/>
  <c r="G27" i="5"/>
  <c r="F27" i="5"/>
  <c r="F14" i="5"/>
  <c r="G14" i="5"/>
  <c r="H14" i="5"/>
  <c r="F19" i="5"/>
  <c r="G19" i="5"/>
  <c r="H19" i="5"/>
  <c r="F5" i="2"/>
  <c r="J5" i="2"/>
  <c r="N5" i="2"/>
  <c r="R5" i="2"/>
  <c r="V5" i="2"/>
  <c r="K5" i="2"/>
  <c r="O5" i="2"/>
  <c r="S5" i="2"/>
  <c r="W5" i="2"/>
  <c r="L5" i="2"/>
  <c r="P5" i="2"/>
  <c r="T5" i="2"/>
  <c r="I5" i="2"/>
  <c r="M5" i="2"/>
  <c r="Q5" i="2"/>
  <c r="U5" i="2"/>
  <c r="G5" i="2"/>
  <c r="H5" i="2"/>
  <c r="E5" i="2"/>
  <c r="D5" i="2"/>
  <c r="R7" i="2" l="1"/>
  <c r="Q12" i="2"/>
  <c r="W9" i="2"/>
  <c r="H11" i="2"/>
  <c r="W7" i="2"/>
  <c r="L12" i="2"/>
  <c r="T9" i="2"/>
  <c r="J7" i="2"/>
  <c r="R8" i="2"/>
  <c r="I7" i="2"/>
  <c r="Q7" i="2"/>
  <c r="R6" i="2"/>
  <c r="M6" i="2"/>
  <c r="U10" i="2"/>
  <c r="S8" i="2"/>
  <c r="T13" i="2"/>
  <c r="T12" i="2"/>
  <c r="R12" i="2"/>
  <c r="Q6" i="2"/>
  <c r="S13" i="2"/>
  <c r="S12" i="2"/>
  <c r="R11" i="2"/>
  <c r="K6" i="2"/>
  <c r="G11" i="2"/>
  <c r="Q11" i="2"/>
  <c r="N11" i="2"/>
  <c r="L10" i="2"/>
  <c r="V8" i="2"/>
  <c r="D7" i="2"/>
  <c r="T8" i="2"/>
  <c r="K8" i="2"/>
  <c r="O9" i="2"/>
  <c r="G10" i="2"/>
  <c r="N9" i="2"/>
  <c r="E10" i="2"/>
  <c r="V11" i="2"/>
  <c r="F13" i="2"/>
  <c r="K11" i="2"/>
  <c r="N12" i="2"/>
  <c r="E12" i="2"/>
  <c r="O12" i="2"/>
  <c r="K7" i="2"/>
  <c r="U7" i="2"/>
  <c r="H9" i="2"/>
  <c r="O6" i="2"/>
  <c r="J13" i="2"/>
  <c r="T7" i="2"/>
  <c r="E9" i="2"/>
  <c r="D6" i="2"/>
  <c r="D10" i="2"/>
  <c r="P7" i="2"/>
  <c r="R13" i="2"/>
  <c r="E8" i="2"/>
  <c r="N8" i="2"/>
  <c r="I9" i="2"/>
  <c r="M9" i="2"/>
  <c r="D13" i="2"/>
  <c r="G7" i="2"/>
  <c r="L9" i="2"/>
  <c r="W8" i="2"/>
  <c r="J11" i="2"/>
  <c r="K9" i="2"/>
  <c r="P11" i="2"/>
  <c r="G9" i="2"/>
  <c r="P12" i="2"/>
  <c r="N6" i="2"/>
  <c r="L8" i="2"/>
  <c r="D11" i="2"/>
  <c r="K13" i="2"/>
  <c r="U13" i="2"/>
  <c r="F6" i="2"/>
  <c r="F7" i="2"/>
  <c r="T6" i="2"/>
  <c r="H13" i="2"/>
  <c r="N7" i="2"/>
  <c r="Q8" i="2"/>
  <c r="L11" i="2"/>
  <c r="S6" i="2"/>
  <c r="P8" i="2"/>
  <c r="O13" i="2"/>
  <c r="T11" i="2"/>
  <c r="G13" i="2"/>
  <c r="E11" i="2"/>
  <c r="U9" i="2"/>
  <c r="W11" i="2"/>
  <c r="J12" i="2"/>
  <c r="S11" i="2"/>
  <c r="T10" i="2"/>
  <c r="W12" i="2"/>
  <c r="L13" i="2"/>
  <c r="P6" i="2"/>
  <c r="V13" i="2"/>
  <c r="E13" i="2"/>
  <c r="E6" i="2"/>
  <c r="O8" i="2"/>
  <c r="G8" i="2"/>
  <c r="F11" i="2"/>
  <c r="M13" i="2"/>
  <c r="S10" i="2"/>
  <c r="D12" i="2"/>
  <c r="F8" i="2"/>
  <c r="V6" i="2"/>
  <c r="P9" i="2"/>
  <c r="I13" i="2"/>
  <c r="H7" i="2"/>
  <c r="N13" i="2"/>
  <c r="O11" i="2"/>
  <c r="I12" i="2"/>
  <c r="H12" i="2"/>
  <c r="N10" i="2"/>
  <c r="J8" i="2"/>
  <c r="V12" i="2"/>
  <c r="H8" i="2"/>
  <c r="K12" i="2"/>
  <c r="F12" i="2"/>
  <c r="M12" i="2"/>
  <c r="G6" i="2"/>
  <c r="Q10" i="2"/>
  <c r="F10" i="2"/>
  <c r="U11" i="2"/>
  <c r="L6" i="2"/>
  <c r="M11" i="2"/>
  <c r="Q13" i="2"/>
  <c r="J9" i="2"/>
  <c r="R9" i="2"/>
  <c r="W6" i="2"/>
  <c r="Q9" i="2"/>
  <c r="S9" i="2"/>
  <c r="M8" i="2"/>
  <c r="W10" i="2"/>
  <c r="J6" i="2"/>
  <c r="U8" i="2"/>
  <c r="I8" i="2"/>
  <c r="V10" i="2"/>
  <c r="D9" i="2"/>
  <c r="I11" i="2"/>
  <c r="F9" i="2"/>
  <c r="O10" i="2"/>
  <c r="H10" i="2"/>
  <c r="U6" i="2"/>
  <c r="U12" i="2"/>
  <c r="J10" i="2"/>
  <c r="G12" i="2"/>
  <c r="M10" i="2"/>
  <c r="P10" i="2"/>
  <c r="E7" i="2"/>
  <c r="I6" i="2"/>
  <c r="R10" i="2"/>
  <c r="H6" i="2"/>
  <c r="P13" i="2"/>
  <c r="M7" i="2"/>
  <c r="I10" i="2"/>
  <c r="O7" i="2"/>
  <c r="V9" i="2"/>
  <c r="W13" i="2"/>
  <c r="V7" i="2"/>
  <c r="K10" i="2"/>
  <c r="S7" i="2"/>
  <c r="D8" i="2"/>
  <c r="L7" i="2"/>
  <c r="Y6" i="2" l="1"/>
</calcChain>
</file>

<file path=xl/sharedStrings.xml><?xml version="1.0" encoding="utf-8"?>
<sst xmlns="http://schemas.openxmlformats.org/spreadsheetml/2006/main" count="891" uniqueCount="814">
  <si>
    <t>time</t>
  </si>
  <si>
    <t>temp</t>
  </si>
  <si>
    <t>pressure</t>
  </si>
  <si>
    <t>humidity</t>
  </si>
  <si>
    <t>CO2</t>
  </si>
  <si>
    <t>O2</t>
  </si>
  <si>
    <t>O3</t>
  </si>
  <si>
    <t>gamma</t>
  </si>
  <si>
    <t>fix.alt_cm</t>
  </si>
  <si>
    <t>fix.lat</t>
  </si>
  <si>
    <t>fix.lon</t>
  </si>
  <si>
    <t>UV</t>
  </si>
  <si>
    <t>infra</t>
  </si>
  <si>
    <t>visible</t>
  </si>
  <si>
    <t>acc_x</t>
  </si>
  <si>
    <t>acc_y</t>
  </si>
  <si>
    <t>acc_z</t>
  </si>
  <si>
    <t>mag_x</t>
  </si>
  <si>
    <t>mag_y</t>
  </si>
  <si>
    <t>mag_z</t>
  </si>
  <si>
    <t>period</t>
  </si>
  <si>
    <t>n</t>
  </si>
  <si>
    <t>CONSTANT</t>
  </si>
  <si>
    <t>název proměnné</t>
  </si>
  <si>
    <t>typ</t>
  </si>
  <si>
    <t>odkaz na sloupec</t>
  </si>
  <si>
    <t>'Další výsledky'!A</t>
  </si>
  <si>
    <t>počet</t>
  </si>
  <si>
    <t>LINEAR</t>
  </si>
  <si>
    <t>Měření!I</t>
  </si>
  <si>
    <t>Měření!B</t>
  </si>
  <si>
    <t>průměr</t>
  </si>
  <si>
    <t>k (y = kx + q)</t>
  </si>
  <si>
    <t>q (y = kx + q)</t>
  </si>
  <si>
    <t>min</t>
  </si>
  <si>
    <t>max</t>
  </si>
  <si>
    <t>odchylka lin regrese</t>
  </si>
  <si>
    <t>odchylka měření</t>
  </si>
  <si>
    <t>odchylka průměru</t>
  </si>
  <si>
    <t>temperature</t>
  </si>
  <si>
    <t>Měření!C</t>
  </si>
  <si>
    <t>Měření!D</t>
  </si>
  <si>
    <t>Měření!E</t>
  </si>
  <si>
    <t>Měření!F</t>
  </si>
  <si>
    <t>Měření!G</t>
  </si>
  <si>
    <t>Měření!H</t>
  </si>
  <si>
    <t>Měření!J</t>
  </si>
  <si>
    <t>Měření!K</t>
  </si>
  <si>
    <t>Měření!L</t>
  </si>
  <si>
    <t>Měření!M</t>
  </si>
  <si>
    <t>Měření!N</t>
  </si>
  <si>
    <t>Měření!O</t>
  </si>
  <si>
    <t>Měření!P</t>
  </si>
  <si>
    <t>Měření!Q</t>
  </si>
  <si>
    <t>Měření!R</t>
  </si>
  <si>
    <t>Měření!T</t>
  </si>
  <si>
    <t>Měření!U</t>
  </si>
  <si>
    <t>jednotka</t>
  </si>
  <si>
    <t>step</t>
  </si>
  <si>
    <t>plack</t>
  </si>
  <si>
    <t>sun distance</t>
  </si>
  <si>
    <t>sun radius</t>
  </si>
  <si>
    <t>sun steradian size</t>
  </si>
  <si>
    <t>ozone thickness</t>
  </si>
  <si>
    <t>ozone cross section absorbsion</t>
  </si>
  <si>
    <t>vawelength</t>
  </si>
  <si>
    <t>gas atoms per cubic meter</t>
  </si>
  <si>
    <t>UV with ozone absorbsion</t>
  </si>
  <si>
    <t>g</t>
  </si>
  <si>
    <t>density</t>
  </si>
  <si>
    <t>určíme podle hezkých hodnot na akcelerometru</t>
  </si>
  <si>
    <t>určit zbývající skleníkové plyny</t>
  </si>
  <si>
    <t>určit maximální velikost atmosféry, omezení jsou - velikost magnetického pole, odstředivá síla z rotace &gt; gravitační, střední kvadratická rychlost plynu &gt; úniková</t>
  </si>
  <si>
    <t>konstanta</t>
  </si>
  <si>
    <t>Time</t>
  </si>
  <si>
    <t>Latitude</t>
  </si>
  <si>
    <t>Longitude</t>
  </si>
  <si>
    <t>GPS alt</t>
  </si>
  <si>
    <t>ext temp</t>
  </si>
  <si>
    <t>Alt</t>
  </si>
  <si>
    <t>LDR Lux</t>
  </si>
  <si>
    <t>acc X</t>
  </si>
  <si>
    <t>acc Y</t>
  </si>
  <si>
    <t>acc Z</t>
  </si>
  <si>
    <t>IR1</t>
  </si>
  <si>
    <t>IR2</t>
  </si>
  <si>
    <t>IR3</t>
  </si>
  <si>
    <t>IR4</t>
  </si>
  <si>
    <t>IR5</t>
  </si>
  <si>
    <t>IR6</t>
  </si>
  <si>
    <t>Vis1</t>
  </si>
  <si>
    <t>Vis2</t>
  </si>
  <si>
    <t>Vis3</t>
  </si>
  <si>
    <t>Vis4</t>
  </si>
  <si>
    <t>Vis5</t>
  </si>
  <si>
    <t>Vis6</t>
  </si>
  <si>
    <t>598.08</t>
  </si>
  <si>
    <t>772.78</t>
  </si>
  <si>
    <t>493.32</t>
  </si>
  <si>
    <t>598.15</t>
  </si>
  <si>
    <t>481.58</t>
  </si>
  <si>
    <t>700.13</t>
  </si>
  <si>
    <t>1694.12</t>
  </si>
  <si>
    <t>1258.68</t>
  </si>
  <si>
    <t>1206.76</t>
  </si>
  <si>
    <t>1047.62</t>
  </si>
  <si>
    <t>1088.37</t>
  </si>
  <si>
    <t>1075.76</t>
  </si>
  <si>
    <t>583.43</t>
  </si>
  <si>
    <t>824.30</t>
  </si>
  <si>
    <t>486.46</t>
  </si>
  <si>
    <t>570.21</t>
  </si>
  <si>
    <t>525.74</t>
  </si>
  <si>
    <t>623.53</t>
  </si>
  <si>
    <t>1578.40</t>
  </si>
  <si>
    <t>1473.19</t>
  </si>
  <si>
    <t>1087.40</t>
  </si>
  <si>
    <t>888.86</t>
  </si>
  <si>
    <t>1194.25</t>
  </si>
  <si>
    <t>925.88</t>
  </si>
  <si>
    <t>551.46</t>
  </si>
  <si>
    <t>813.10</t>
  </si>
  <si>
    <t>470.48</t>
  </si>
  <si>
    <t>551.58</t>
  </si>
  <si>
    <t>501.09</t>
  </si>
  <si>
    <t>550.53</t>
  </si>
  <si>
    <t>1719.69</t>
  </si>
  <si>
    <t>1598.04</t>
  </si>
  <si>
    <t>1262.86</t>
  </si>
  <si>
    <t>1070.31</t>
  </si>
  <si>
    <t>1299.12</t>
  </si>
  <si>
    <t>1039.50</t>
  </si>
  <si>
    <t>516.82</t>
  </si>
  <si>
    <t>736.94</t>
  </si>
  <si>
    <t>465.91</t>
  </si>
  <si>
    <t>536.06</t>
  </si>
  <si>
    <t>456.94</t>
  </si>
  <si>
    <t>495.47</t>
  </si>
  <si>
    <t>1593.20</t>
  </si>
  <si>
    <t>1281.38</t>
  </si>
  <si>
    <t>1154.24</t>
  </si>
  <si>
    <t>911.54</t>
  </si>
  <si>
    <t>1029.32</t>
  </si>
  <si>
    <t>872.69</t>
  </si>
  <si>
    <t>468.87</t>
  </si>
  <si>
    <t>711.18</t>
  </si>
  <si>
    <t>444.21</t>
  </si>
  <si>
    <t>510.19</t>
  </si>
  <si>
    <t>422.03</t>
  </si>
  <si>
    <t>445.21</t>
  </si>
  <si>
    <t>1606.66</t>
  </si>
  <si>
    <t>1428.93</t>
  </si>
  <si>
    <t>1099.34</t>
  </si>
  <si>
    <t>924.50</t>
  </si>
  <si>
    <t>1107.71</t>
  </si>
  <si>
    <t>973.02</t>
  </si>
  <si>
    <t>466.21</t>
  </si>
  <si>
    <t>609.27</t>
  </si>
  <si>
    <t>430.51</t>
  </si>
  <si>
    <t>465.69</t>
  </si>
  <si>
    <t>379.93</t>
  </si>
  <si>
    <t>391.35</t>
  </si>
  <si>
    <t>1683.36</t>
  </si>
  <si>
    <t>1453.90</t>
  </si>
  <si>
    <t>1233.02</t>
  </si>
  <si>
    <t>1019.54</t>
  </si>
  <si>
    <t>1147.42</t>
  </si>
  <si>
    <t>1006.86</t>
  </si>
  <si>
    <t>496.84</t>
  </si>
  <si>
    <t>564.47</t>
  </si>
  <si>
    <t>417.95</t>
  </si>
  <si>
    <t>441.89</t>
  </si>
  <si>
    <t>388.14</t>
  </si>
  <si>
    <t>385.37</t>
  </si>
  <si>
    <t>1760.06</t>
  </si>
  <si>
    <t>1445.95</t>
  </si>
  <si>
    <t>1357.16</t>
  </si>
  <si>
    <t>1175.07</t>
  </si>
  <si>
    <t>1185.09</t>
  </si>
  <si>
    <t>1095.10</t>
  </si>
  <si>
    <t>503.50</t>
  </si>
  <si>
    <t>559.99</t>
  </si>
  <si>
    <t>427.08</t>
  </si>
  <si>
    <t>446.03</t>
  </si>
  <si>
    <t>390.20</t>
  </si>
  <si>
    <t>386.56</t>
  </si>
  <si>
    <t>1777.55</t>
  </si>
  <si>
    <t>1667.27</t>
  </si>
  <si>
    <t>1390.58</t>
  </si>
  <si>
    <t>1250.67</t>
  </si>
  <si>
    <t>1275.70</t>
  </si>
  <si>
    <t>1163.99</t>
  </si>
  <si>
    <t>506.17</t>
  </si>
  <si>
    <t>549.91</t>
  </si>
  <si>
    <t>411.10</t>
  </si>
  <si>
    <t>437.75</t>
  </si>
  <si>
    <t>404.57</t>
  </si>
  <si>
    <t>392.55</t>
  </si>
  <si>
    <t>1762.75</t>
  </si>
  <si>
    <t>1333.29</t>
  </si>
  <si>
    <t>1198.83</t>
  </si>
  <si>
    <t>1238.03</t>
  </si>
  <si>
    <t>1191.79</t>
  </si>
  <si>
    <t>540.80</t>
  </si>
  <si>
    <t>929.58</t>
  </si>
  <si>
    <t>501.31</t>
  </si>
  <si>
    <t>644.72</t>
  </si>
  <si>
    <t>450.78</t>
  </si>
  <si>
    <t>555.31</t>
  </si>
  <si>
    <t>1961.90</t>
  </si>
  <si>
    <t>2298.32</t>
  </si>
  <si>
    <t>1556.50</t>
  </si>
  <si>
    <t>1729.12</t>
  </si>
  <si>
    <t>1617.79</t>
  </si>
  <si>
    <t>1753.85</t>
  </si>
  <si>
    <t>563.45</t>
  </si>
  <si>
    <t>1039.34</t>
  </si>
  <si>
    <t>519.58</t>
  </si>
  <si>
    <t>667.49</t>
  </si>
  <si>
    <t>502.12</t>
  </si>
  <si>
    <t>570.87</t>
  </si>
  <si>
    <t>1758.71</t>
  </si>
  <si>
    <t>2500.34</t>
  </si>
  <si>
    <t>1546.95</t>
  </si>
  <si>
    <t>1789.60</t>
  </si>
  <si>
    <t>1733.85</t>
  </si>
  <si>
    <t>1747.80</t>
  </si>
  <si>
    <t>591.42</t>
  </si>
  <si>
    <t>582.39</t>
  </si>
  <si>
    <t>513.87</t>
  </si>
  <si>
    <t>528.82</t>
  </si>
  <si>
    <t>400.46</t>
  </si>
  <si>
    <t>1512.47</t>
  </si>
  <si>
    <t>2008.90</t>
  </si>
  <si>
    <t>1283.16</t>
  </si>
  <si>
    <t>1371.63</t>
  </si>
  <si>
    <t>1297.08</t>
  </si>
  <si>
    <t>1219.59</t>
  </si>
  <si>
    <t>287.72</t>
  </si>
  <si>
    <t>671.98</t>
  </si>
  <si>
    <t>346.01</t>
  </si>
  <si>
    <t>498.80</t>
  </si>
  <si>
    <t>315.24</t>
  </si>
  <si>
    <t>1406.16</t>
  </si>
  <si>
    <t>1312.03</t>
  </si>
  <si>
    <t>848.67</t>
  </si>
  <si>
    <t>827.30</t>
  </si>
  <si>
    <t>1091.42</t>
  </si>
  <si>
    <t>855.77</t>
  </si>
  <si>
    <t>631.38</t>
  </si>
  <si>
    <t>897.10</t>
  </si>
  <si>
    <t>546.41</t>
  </si>
  <si>
    <t>557.57</t>
  </si>
  <si>
    <t>508.64</t>
  </si>
  <si>
    <t>2124.72</t>
  </si>
  <si>
    <t>2230.22</t>
  </si>
  <si>
    <t>1660.34</t>
  </si>
  <si>
    <t>1897.60</t>
  </si>
  <si>
    <t>1710.43</t>
  </si>
  <si>
    <t>1750.22</t>
  </si>
  <si>
    <t>602.07</t>
  </si>
  <si>
    <t>798.54</t>
  </si>
  <si>
    <t>566.40</t>
  </si>
  <si>
    <t>698.53</t>
  </si>
  <si>
    <t>477.48</t>
  </si>
  <si>
    <t>592.41</t>
  </si>
  <si>
    <t>1659.14</t>
  </si>
  <si>
    <t>2104.24</t>
  </si>
  <si>
    <t>1379.84</t>
  </si>
  <si>
    <t>1470.99</t>
  </si>
  <si>
    <t>1426.38</t>
  </si>
  <si>
    <t>1151.91</t>
  </si>
  <si>
    <t>572.77</t>
  </si>
  <si>
    <t>1211.81</t>
  </si>
  <si>
    <t>510.45</t>
  </si>
  <si>
    <t>670.59</t>
  </si>
  <si>
    <t>585.29</t>
  </si>
  <si>
    <t>598.40</t>
  </si>
  <si>
    <t>1227.20</t>
  </si>
  <si>
    <t>809.28</t>
  </si>
  <si>
    <t>864.02</t>
  </si>
  <si>
    <t>878.63</t>
  </si>
  <si>
    <t>910.16</t>
  </si>
  <si>
    <t>562.11</t>
  </si>
  <si>
    <t>622.71</t>
  </si>
  <si>
    <t>453.27</t>
  </si>
  <si>
    <t>408.11</t>
  </si>
  <si>
    <t>2073.58</t>
  </si>
  <si>
    <t>2207.52</t>
  </si>
  <si>
    <t>1585.15</t>
  </si>
  <si>
    <t>1826.32</t>
  </si>
  <si>
    <t>1696.18</t>
  </si>
  <si>
    <t>1730.88</t>
  </si>
  <si>
    <t>581.27</t>
  </si>
  <si>
    <t>457.92</t>
  </si>
  <si>
    <t>491.56</t>
  </si>
  <si>
    <t>409.71</t>
  </si>
  <si>
    <t>402.12</t>
  </si>
  <si>
    <t>1749.29</t>
  </si>
  <si>
    <t>2507.15</t>
  </si>
  <si>
    <t>1397.75</t>
  </si>
  <si>
    <t>1593.04</t>
  </si>
  <si>
    <t>1772.54</t>
  </si>
  <si>
    <t>1642.65</t>
  </si>
  <si>
    <t>764.58</t>
  </si>
  <si>
    <t>1274.53</t>
  </si>
  <si>
    <t>778.80</t>
  </si>
  <si>
    <t>929.31</t>
  </si>
  <si>
    <t>597.62</t>
  </si>
  <si>
    <t>703.72</t>
  </si>
  <si>
    <t>1429.04</t>
  </si>
  <si>
    <t>1333.59</t>
  </si>
  <si>
    <t>868.97</t>
  </si>
  <si>
    <t>803.54</t>
  </si>
  <si>
    <t>1113.82</t>
  </si>
  <si>
    <t>825.55</t>
  </si>
  <si>
    <t>530.15</t>
  </si>
  <si>
    <t>1165.89</t>
  </si>
  <si>
    <t>503.59</t>
  </si>
  <si>
    <t>640.58</t>
  </si>
  <si>
    <t>664.36</t>
  </si>
  <si>
    <t>533.77</t>
  </si>
  <si>
    <t>2003.61</t>
  </si>
  <si>
    <t>2385.71</t>
  </si>
  <si>
    <t>1458.62</t>
  </si>
  <si>
    <t>1760.44</t>
  </si>
  <si>
    <t>1669.71</t>
  </si>
  <si>
    <t>667.34</t>
  </si>
  <si>
    <t>580.15</t>
  </si>
  <si>
    <t>560.69</t>
  </si>
  <si>
    <t>538.13</t>
  </si>
  <si>
    <t>418.88</t>
  </si>
  <si>
    <t>1772.17</t>
  </si>
  <si>
    <t>2291.51</t>
  </si>
  <si>
    <t>1351.19</t>
  </si>
  <si>
    <t>1357.59</t>
  </si>
  <si>
    <t>1544.48</t>
  </si>
  <si>
    <t>1353.76</t>
  </si>
  <si>
    <t>642.04</t>
  </si>
  <si>
    <t>880.30</t>
  </si>
  <si>
    <t>638.34</t>
  </si>
  <si>
    <t>808.23</t>
  </si>
  <si>
    <t>469.26</t>
  </si>
  <si>
    <t>627.12</t>
  </si>
  <si>
    <t>1535.34</t>
  </si>
  <si>
    <t>1520.86</t>
  </si>
  <si>
    <t>965.65</t>
  </si>
  <si>
    <t>1020.62</t>
  </si>
  <si>
    <t>1046.62</t>
  </si>
  <si>
    <t>1280.03</t>
  </si>
  <si>
    <t>514.16</t>
  </si>
  <si>
    <t>710.06</t>
  </si>
  <si>
    <t>401.96</t>
  </si>
  <si>
    <t>444.99</t>
  </si>
  <si>
    <t>402.52</t>
  </si>
  <si>
    <t>447.60</t>
  </si>
  <si>
    <t>2027.83</t>
  </si>
  <si>
    <t>2321.02</t>
  </si>
  <si>
    <t>1471.75</t>
  </si>
  <si>
    <t>1775.56</t>
  </si>
  <si>
    <t>1674.80</t>
  </si>
  <si>
    <t>1751.43</t>
  </si>
  <si>
    <t>733.94</t>
  </si>
  <si>
    <t>739.18</t>
  </si>
  <si>
    <t>618.93</t>
  </si>
  <si>
    <t>659.21</t>
  </si>
  <si>
    <t>566.81</t>
  </si>
  <si>
    <t>509.83</t>
  </si>
  <si>
    <t>1738.53</t>
  </si>
  <si>
    <t>2069.05</t>
  </si>
  <si>
    <t>1361.94</t>
  </si>
  <si>
    <t>1312.23</t>
  </si>
  <si>
    <t>1453.87</t>
  </si>
  <si>
    <t>1218.39</t>
  </si>
  <si>
    <t>227.78</t>
  </si>
  <si>
    <t>648.47</t>
  </si>
  <si>
    <t>173.57</t>
  </si>
  <si>
    <t>298.04</t>
  </si>
  <si>
    <t>430.24</t>
  </si>
  <si>
    <t>414.09</t>
  </si>
  <si>
    <t>1881.16</t>
  </si>
  <si>
    <t>2202.98</t>
  </si>
  <si>
    <t>1318.97</t>
  </si>
  <si>
    <t>1581.16</t>
  </si>
  <si>
    <t>1483.39</t>
  </si>
  <si>
    <t>1625.72</t>
  </si>
  <si>
    <t>729.95</t>
  </si>
  <si>
    <t>804.14</t>
  </si>
  <si>
    <t>520.72</t>
  </si>
  <si>
    <t>705.78</t>
  </si>
  <si>
    <t>458.99</t>
  </si>
  <si>
    <t>798.26</t>
  </si>
  <si>
    <t>2233.71</t>
  </si>
  <si>
    <t>2527.58</t>
  </si>
  <si>
    <t>1779.71</t>
  </si>
  <si>
    <t>1996.97</t>
  </si>
  <si>
    <t>1865.19</t>
  </si>
  <si>
    <t>1770.77</t>
  </si>
  <si>
    <t>480.86</t>
  </si>
  <si>
    <t>657.42</t>
  </si>
  <si>
    <t>396.25</t>
  </si>
  <si>
    <t>393.28</t>
  </si>
  <si>
    <t>398.53</t>
  </si>
  <si>
    <t>2290.37</t>
  </si>
  <si>
    <t>1352.39</t>
  </si>
  <si>
    <t>1386.75</t>
  </si>
  <si>
    <t>1569.93</t>
  </si>
  <si>
    <t>1333.21</t>
  </si>
  <si>
    <t>594.08</t>
  </si>
  <si>
    <t>832.14</t>
  </si>
  <si>
    <t>649.76</t>
  </si>
  <si>
    <t>754.42</t>
  </si>
  <si>
    <t>433.32</t>
  </si>
  <si>
    <t>512.23</t>
  </si>
  <si>
    <t>1552.83</t>
  </si>
  <si>
    <t>1653.65</t>
  </si>
  <si>
    <t>990.72</t>
  </si>
  <si>
    <t>1059.51</t>
  </si>
  <si>
    <t>1158.62</t>
  </si>
  <si>
    <t>1344.09</t>
  </si>
  <si>
    <t>596.75</t>
  </si>
  <si>
    <t>610.39</t>
  </si>
  <si>
    <t>473.90</t>
  </si>
  <si>
    <t>503.98</t>
  </si>
  <si>
    <t>428.19</t>
  </si>
  <si>
    <t>461.96</t>
  </si>
  <si>
    <t>2101.84</t>
  </si>
  <si>
    <t>2459.48</t>
  </si>
  <si>
    <t>1748.67</t>
  </si>
  <si>
    <t>1961.33</t>
  </si>
  <si>
    <t>1782.72</t>
  </si>
  <si>
    <t>1740.55</t>
  </si>
  <si>
    <t>603.67</t>
  </si>
  <si>
    <t>642.65</t>
  </si>
  <si>
    <t>396.36</t>
  </si>
  <si>
    <t>482.31</t>
  </si>
  <si>
    <t>834.28</t>
  </si>
  <si>
    <t>2244.97</t>
  </si>
  <si>
    <t>846.29</t>
  </si>
  <si>
    <t>1171.83</t>
  </si>
  <si>
    <t>1252.28</t>
  </si>
  <si>
    <t>1180.92</t>
  </si>
  <si>
    <t>522.15</t>
  </si>
  <si>
    <t>696.62</t>
  </si>
  <si>
    <t>456.38</t>
  </si>
  <si>
    <t>401.49</t>
  </si>
  <si>
    <t>499.06</t>
  </si>
  <si>
    <t>273.16</t>
  </si>
  <si>
    <t>1683.16</t>
  </si>
  <si>
    <t>483.42</t>
  </si>
  <si>
    <t>1068.15</t>
  </si>
  <si>
    <t>706.57</t>
  </si>
  <si>
    <t>960.93</t>
  </si>
  <si>
    <t>621.59</t>
  </si>
  <si>
    <t>462.48</t>
  </si>
  <si>
    <t>470.86</t>
  </si>
  <si>
    <t>489.80</t>
  </si>
  <si>
    <t>616.29</t>
  </si>
  <si>
    <t>1415.31</t>
  </si>
  <si>
    <t>691.11</t>
  </si>
  <si>
    <t>1013.06</t>
  </si>
  <si>
    <t>920.38</t>
  </si>
  <si>
    <t>979.06</t>
  </si>
  <si>
    <t>906.06</t>
  </si>
  <si>
    <t>406.53</t>
  </si>
  <si>
    <t>438.46</t>
  </si>
  <si>
    <t>531.38</t>
  </si>
  <si>
    <t>789.87</t>
  </si>
  <si>
    <t>1852.27</t>
  </si>
  <si>
    <t>828.38</t>
  </si>
  <si>
    <t>1163.19</t>
  </si>
  <si>
    <t>930.56</t>
  </si>
  <si>
    <t>1072.13</t>
  </si>
  <si>
    <t>488.85</t>
  </si>
  <si>
    <t>673.10</t>
  </si>
  <si>
    <t>399.68</t>
  </si>
  <si>
    <t>457.97</t>
  </si>
  <si>
    <t>465.55</t>
  </si>
  <si>
    <t>801.98</t>
  </si>
  <si>
    <t>1432.33</t>
  </si>
  <si>
    <t>984.75</t>
  </si>
  <si>
    <t>1483.96</t>
  </si>
  <si>
    <t>1176.94</t>
  </si>
  <si>
    <t>1458.92</t>
  </si>
  <si>
    <t>508.83</t>
  </si>
  <si>
    <t>589.11</t>
  </si>
  <si>
    <t>421.37</t>
  </si>
  <si>
    <t>452.24</t>
  </si>
  <si>
    <t>439.22</t>
  </si>
  <si>
    <t>1363.10</t>
  </si>
  <si>
    <t>1405.09</t>
  </si>
  <si>
    <t>1302.25</t>
  </si>
  <si>
    <t>1356.13</t>
  </si>
  <si>
    <t>1125.31</t>
  </si>
  <si>
    <t>655.36</t>
  </si>
  <si>
    <t>654.07</t>
  </si>
  <si>
    <t>551.55</t>
  </si>
  <si>
    <t>601.26</t>
  </si>
  <si>
    <t>508.28</t>
  </si>
  <si>
    <t>551.72</t>
  </si>
  <si>
    <t>1003.82</t>
  </si>
  <si>
    <t>1545.83</t>
  </si>
  <si>
    <t>1576.84</t>
  </si>
  <si>
    <t>1267.55</t>
  </si>
  <si>
    <t>1200.26</t>
  </si>
  <si>
    <t>526.15</t>
  </si>
  <si>
    <t>423.66</t>
  </si>
  <si>
    <t>595.05</t>
  </si>
  <si>
    <t>565.78</t>
  </si>
  <si>
    <t>584.04</t>
  </si>
  <si>
    <t>822.17</t>
  </si>
  <si>
    <t>1814.82</t>
  </si>
  <si>
    <t>889.26</t>
  </si>
  <si>
    <t>1587.64</t>
  </si>
  <si>
    <t>1282.83</t>
  </si>
  <si>
    <t>1348.93</t>
  </si>
  <si>
    <t>432.91</t>
  </si>
  <si>
    <t>844.46</t>
  </si>
  <si>
    <t>333.45</t>
  </si>
  <si>
    <t>453.86</t>
  </si>
  <si>
    <t>524.20</t>
  </si>
  <si>
    <t>952.69</t>
  </si>
  <si>
    <t>1618.47</t>
  </si>
  <si>
    <t>904.77</t>
  </si>
  <si>
    <t>1475.31</t>
  </si>
  <si>
    <t>1386.67</t>
  </si>
  <si>
    <t>1322.34</t>
  </si>
  <si>
    <t>117.22</t>
  </si>
  <si>
    <t>295.67</t>
  </si>
  <si>
    <t>156.45</t>
  </si>
  <si>
    <t>262.86</t>
  </si>
  <si>
    <t>244.39</t>
  </si>
  <si>
    <t>453.59</t>
  </si>
  <si>
    <t>692.99</t>
  </si>
  <si>
    <t>1637.76</t>
  </si>
  <si>
    <t>746.02</t>
  </si>
  <si>
    <t>1472.07</t>
  </si>
  <si>
    <t>1384.64</t>
  </si>
  <si>
    <t>1431.12</t>
  </si>
  <si>
    <t>210.46</t>
  </si>
  <si>
    <t>544.31</t>
  </si>
  <si>
    <t>199.84</t>
  </si>
  <si>
    <t>362.20</t>
  </si>
  <si>
    <t>485.90</t>
  </si>
  <si>
    <t>348.51</t>
  </si>
  <si>
    <t>1839.79</t>
  </si>
  <si>
    <t>444.03</t>
  </si>
  <si>
    <t>1092.99</t>
  </si>
  <si>
    <t>831.80</t>
  </si>
  <si>
    <t>1336.84</t>
  </si>
  <si>
    <t>167.83</t>
  </si>
  <si>
    <t>512.95</t>
  </si>
  <si>
    <t>171.29</t>
  </si>
  <si>
    <t>309.42</t>
  </si>
  <si>
    <t>380.95</t>
  </si>
  <si>
    <t>455.98</t>
  </si>
  <si>
    <t>398.30</t>
  </si>
  <si>
    <t>1827.30</t>
  </si>
  <si>
    <t>537.14</t>
  </si>
  <si>
    <t>1235.55</t>
  </si>
  <si>
    <t>1437.16</t>
  </si>
  <si>
    <t>181.16</t>
  </si>
  <si>
    <t>455.83</t>
  </si>
  <si>
    <t>178.14</t>
  </si>
  <si>
    <t>327.02</t>
  </si>
  <si>
    <t>357.34</t>
  </si>
  <si>
    <t>478.72</t>
  </si>
  <si>
    <t>414.45</t>
  </si>
  <si>
    <t>1882.92</t>
  </si>
  <si>
    <t>583.69</t>
  </si>
  <si>
    <t>1334.91</t>
  </si>
  <si>
    <t>849.11</t>
  </si>
  <si>
    <t>1419.03</t>
  </si>
  <si>
    <t>460.31</t>
  </si>
  <si>
    <t>325.98</t>
  </si>
  <si>
    <t>362.47</t>
  </si>
  <si>
    <t>479.91</t>
  </si>
  <si>
    <t>531.52</t>
  </si>
  <si>
    <t>1896.54</t>
  </si>
  <si>
    <t>586.07</t>
  </si>
  <si>
    <t>1414.83</t>
  </si>
  <si>
    <t>939.72</t>
  </si>
  <si>
    <t>1332.01</t>
  </si>
  <si>
    <t>166.50</t>
  </si>
  <si>
    <t>456.95</t>
  </si>
  <si>
    <t>310.46</t>
  </si>
  <si>
    <t>352.20</t>
  </si>
  <si>
    <t>441.62</t>
  </si>
  <si>
    <t>558.43</t>
  </si>
  <si>
    <t>1884.05</t>
  </si>
  <si>
    <t>645.76</t>
  </si>
  <si>
    <t>1465.59</t>
  </si>
  <si>
    <t>1062.91</t>
  </si>
  <si>
    <t>1317.50</t>
  </si>
  <si>
    <t>170.50</t>
  </si>
  <si>
    <t>468.15</t>
  </si>
  <si>
    <t>174.72</t>
  </si>
  <si>
    <t>308.39</t>
  </si>
  <si>
    <t>334.75</t>
  </si>
  <si>
    <t>422.47</t>
  </si>
  <si>
    <t>287.96</t>
  </si>
  <si>
    <t>1873.84</t>
  </si>
  <si>
    <t>442.84</t>
  </si>
  <si>
    <t>1027.10</t>
  </si>
  <si>
    <t>823.66</t>
  </si>
  <si>
    <t>1190.59</t>
  </si>
  <si>
    <t>558.87</t>
  </si>
  <si>
    <t>189.56</t>
  </si>
  <si>
    <t>337.37</t>
  </si>
  <si>
    <t>420.08</t>
  </si>
  <si>
    <t>302.76</t>
  </si>
  <si>
    <t>1588.96</t>
  </si>
  <si>
    <t>429.71</t>
  </si>
  <si>
    <t>593.56</t>
  </si>
  <si>
    <t>1172.45</t>
  </si>
  <si>
    <t>197.14</t>
  </si>
  <si>
    <t>535.35</t>
  </si>
  <si>
    <t>182.71</t>
  </si>
  <si>
    <t>322.88</t>
  </si>
  <si>
    <t>355.28</t>
  </si>
  <si>
    <t>417.68</t>
  </si>
  <si>
    <t>1060.34</t>
  </si>
  <si>
    <t>1566.26</t>
  </si>
  <si>
    <t>1138.73</t>
  </si>
  <si>
    <t>1554.16</t>
  </si>
  <si>
    <t>1213.59</t>
  </si>
  <si>
    <t>1096.31</t>
  </si>
  <si>
    <t>190.48</t>
  </si>
  <si>
    <t>503.99</t>
  </si>
  <si>
    <t>181.57</t>
  </si>
  <si>
    <t>319.77</t>
  </si>
  <si>
    <t>338.85</t>
  </si>
  <si>
    <t>410.50</t>
  </si>
  <si>
    <t>251.63</t>
  </si>
  <si>
    <t>341.38</t>
  </si>
  <si>
    <t>591.85</t>
  </si>
  <si>
    <t>578.29</t>
  </si>
  <si>
    <t>800.17</t>
  </si>
  <si>
    <t>201.14</t>
  </si>
  <si>
    <t>496.15</t>
  </si>
  <si>
    <t>184.99</t>
  </si>
  <si>
    <t>332.37</t>
  </si>
  <si>
    <t>1812.55</t>
  </si>
  <si>
    <t>413.00</t>
  </si>
  <si>
    <t>989.30</t>
  </si>
  <si>
    <t>815.51</t>
  </si>
  <si>
    <t>1276.40</t>
  </si>
  <si>
    <t>211.79</t>
  </si>
  <si>
    <t>565.59</t>
  </si>
  <si>
    <t>191.85</t>
  </si>
  <si>
    <t>343.57</t>
  </si>
  <si>
    <t>345.02</t>
  </si>
  <si>
    <t>423.67</t>
  </si>
  <si>
    <t>573.23</t>
  </si>
  <si>
    <t>1851.14</t>
  </si>
  <si>
    <t>568.17</t>
  </si>
  <si>
    <t>1273.35</t>
  </si>
  <si>
    <t>1190.18</t>
  </si>
  <si>
    <t>1456.50</t>
  </si>
  <si>
    <t>221.12</t>
  </si>
  <si>
    <t>608.15</t>
  </si>
  <si>
    <t>195.27</t>
  </si>
  <si>
    <t>348.75</t>
  </si>
  <si>
    <t>354.26</t>
  </si>
  <si>
    <t>426.06</t>
  </si>
  <si>
    <t>1301.20</t>
  </si>
  <si>
    <t>1456.17</t>
  </si>
  <si>
    <t>972.81</t>
  </si>
  <si>
    <t>1206.39</t>
  </si>
  <si>
    <t>1162.69</t>
  </si>
  <si>
    <t>1002.03</t>
  </si>
  <si>
    <t>251.75</t>
  </si>
  <si>
    <t>590.23</t>
  </si>
  <si>
    <t>207.83</t>
  </si>
  <si>
    <t>359.10</t>
  </si>
  <si>
    <t>353.23</t>
  </si>
  <si>
    <t>1259.49</t>
  </si>
  <si>
    <t>1554.91</t>
  </si>
  <si>
    <t>935.81</t>
  </si>
  <si>
    <t>1345.71</t>
  </si>
  <si>
    <t>1417.22</t>
  </si>
  <si>
    <t>329.01</t>
  </si>
  <si>
    <t>638.39</t>
  </si>
  <si>
    <t>255.79</t>
  </si>
  <si>
    <t>422.22</t>
  </si>
  <si>
    <t>427.16</t>
  </si>
  <si>
    <t>442.81</t>
  </si>
  <si>
    <t>1013.24</t>
  </si>
  <si>
    <t>1484.54</t>
  </si>
  <si>
    <t>769.89</t>
  </si>
  <si>
    <t>1308.99</t>
  </si>
  <si>
    <t>1378.53</t>
  </si>
  <si>
    <t>1226.85</t>
  </si>
  <si>
    <t>521.91</t>
  </si>
  <si>
    <t>303.22</t>
  </si>
  <si>
    <t>1014.59</t>
  </si>
  <si>
    <t>1481.14</t>
  </si>
  <si>
    <t>761.54</t>
  </si>
  <si>
    <t>1258.23</t>
  </si>
  <si>
    <t>1321.51</t>
  </si>
  <si>
    <t>1183.33</t>
  </si>
  <si>
    <t>254.42</t>
  </si>
  <si>
    <t>584.63</t>
  </si>
  <si>
    <t>213.54</t>
  </si>
  <si>
    <t>370.48</t>
  </si>
  <si>
    <t>367.61</t>
  </si>
  <si>
    <t>428.45</t>
  </si>
  <si>
    <t>1072.45</t>
  </si>
  <si>
    <t>1546.97</t>
  </si>
  <si>
    <t>878.51</t>
  </si>
  <si>
    <t>1509.88</t>
  </si>
  <si>
    <t>1432.49</t>
  </si>
  <si>
    <t>1292.12</t>
  </si>
  <si>
    <t>209.13</t>
  </si>
  <si>
    <t>548.79</t>
  </si>
  <si>
    <t>187.28</t>
  </si>
  <si>
    <t>386.09</t>
  </si>
  <si>
    <t>1465.37</t>
  </si>
  <si>
    <t>1440.28</t>
  </si>
  <si>
    <t>1163.79</t>
  </si>
  <si>
    <t>1339.23</t>
  </si>
  <si>
    <t>1302.17</t>
  </si>
  <si>
    <t>969.39</t>
  </si>
  <si>
    <t>235.24</t>
  </si>
  <si>
    <t>421.19</t>
  </si>
  <si>
    <t>425.11</t>
  </si>
  <si>
    <t>463.16</t>
  </si>
  <si>
    <t>1395.40</t>
  </si>
  <si>
    <t>1731.97</t>
  </si>
  <si>
    <t>1125.60</t>
  </si>
  <si>
    <t>1496.92</t>
  </si>
  <si>
    <t>1137.24</t>
  </si>
  <si>
    <t>1600.34</t>
  </si>
  <si>
    <t>265.07</t>
  </si>
  <si>
    <t>514.07</t>
  </si>
  <si>
    <t>212.40</t>
  </si>
  <si>
    <t>375.66</t>
  </si>
  <si>
    <t>806.02</t>
  </si>
  <si>
    <t>1184.91</t>
  </si>
  <si>
    <t>553.85</t>
  </si>
  <si>
    <t>509.77</t>
  </si>
  <si>
    <t>1004.88</t>
  </si>
  <si>
    <t>472.61</t>
  </si>
  <si>
    <t>294.38</t>
  </si>
  <si>
    <t>542.07</t>
  </si>
  <si>
    <t>228.39</t>
  </si>
  <si>
    <t>391.18</t>
  </si>
  <si>
    <t>405.60</t>
  </si>
  <si>
    <t>430.85</t>
  </si>
  <si>
    <t>1096.67</t>
  </si>
  <si>
    <t>1239.39</t>
  </si>
  <si>
    <t>1045.62</t>
  </si>
  <si>
    <t>947.18</t>
  </si>
  <si>
    <t>1026.26</t>
  </si>
  <si>
    <t>841.27</t>
  </si>
  <si>
    <t>321.02</t>
  </si>
  <si>
    <t>593.59</t>
  </si>
  <si>
    <t>245.52</t>
  </si>
  <si>
    <t>403.60</t>
  </si>
  <si>
    <t>416.89</t>
  </si>
  <si>
    <t>436.83</t>
  </si>
  <si>
    <t>1556.87</t>
  </si>
  <si>
    <t>1276.84</t>
  </si>
  <si>
    <t>1178.12</t>
  </si>
  <si>
    <t>1101.63</t>
  </si>
  <si>
    <t>875.11</t>
  </si>
  <si>
    <t>352.99</t>
  </si>
  <si>
    <t>629.43</t>
  </si>
  <si>
    <t>266.07</t>
  </si>
  <si>
    <t>421.00</t>
  </si>
  <si>
    <t>448.80</t>
  </si>
  <si>
    <t>1555.52</t>
  </si>
  <si>
    <t>1301.81</t>
  </si>
  <si>
    <t>1175.73</t>
  </si>
  <si>
    <t>1105.95</t>
  </si>
  <si>
    <t>1025.24</t>
  </si>
  <si>
    <t>871.48</t>
  </si>
  <si>
    <t>391.61</t>
  </si>
  <si>
    <t>687.66</t>
  </si>
  <si>
    <t>291.19</t>
  </si>
  <si>
    <t>436.71</t>
  </si>
  <si>
    <t>415.87</t>
  </si>
  <si>
    <t>483.51</t>
  </si>
  <si>
    <t>1554.18</t>
  </si>
  <si>
    <t>1300.68</t>
  </si>
  <si>
    <t>1176.92</t>
  </si>
  <si>
    <t>1104.87</t>
  </si>
  <si>
    <t>1018.12</t>
  </si>
  <si>
    <t>861.81</t>
  </si>
  <si>
    <t>729.10</t>
  </si>
  <si>
    <t>290.05</t>
  </si>
  <si>
    <t>487.10</t>
  </si>
  <si>
    <t>1532.65</t>
  </si>
  <si>
    <t>1248.47</t>
  </si>
  <si>
    <t>1078.95</t>
  </si>
  <si>
    <t>984.52</t>
  </si>
  <si>
    <t>788.08</t>
  </si>
  <si>
    <t>382.29</t>
  </si>
  <si>
    <t>749.26</t>
  </si>
  <si>
    <t>285.48</t>
  </si>
  <si>
    <t>433.61</t>
  </si>
  <si>
    <t>403.54</t>
  </si>
  <si>
    <t>1111.47</t>
  </si>
  <si>
    <t>1203.07</t>
  </si>
  <si>
    <t>791.38</t>
  </si>
  <si>
    <t>819.74</t>
  </si>
  <si>
    <t>974.34</t>
  </si>
  <si>
    <t>716.77</t>
  </si>
  <si>
    <t>358.31</t>
  </si>
  <si>
    <t>704.46</t>
  </si>
  <si>
    <t>271.78</t>
  </si>
  <si>
    <t>431.54</t>
  </si>
  <si>
    <t>392.21</t>
  </si>
  <si>
    <t>392.25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</si>
</sst>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1" fontId="0" fillId="0" borderId="0" xfId="0" applyNumberFormat="1"/>
    <xf numFmtId="0" fontId="0" fillId="0" borderId="0" xfId="0" applyNumberFormat="1"/>
    <xf numFmtId="2" fontId="0" fillId="0" borderId="0" xfId="0" applyNumberFormat="1"/>
    <xf numFmtId="0" fontId="0" fillId="0" borderId="0" xfId="0" quotePrefix="1"/>
    <xf numFmtId="0" fontId="0" fillId="0" borderId="0" xfId="0" applyNumberFormat="1" applyBorder="1"/>
    <xf numFmtId="0" fontId="0" fillId="0" borderId="0" xfId="0" applyNumberFormat="1" applyFill="1" applyBorder="1" applyAlignment="1"/>
    <xf numFmtId="0" fontId="1" fillId="0" borderId="0" xfId="0" applyNumberFormat="1" applyFont="1" applyFill="1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3"/>
  <sheetViews>
    <sheetView tabSelected="1" workbookViewId="0">
      <selection activeCell="F14" sqref="F14"/>
    </sheetView>
  </sheetViews>
  <sheetFormatPr defaultRowHeight="15" x14ac:dyDescent="0.25"/>
  <sheetData>
    <row r="1" spans="1:26" x14ac:dyDescent="0.25">
      <c r="A1" t="s">
        <v>74</v>
      </c>
      <c r="B1" t="s">
        <v>75</v>
      </c>
      <c r="C1" t="s">
        <v>76</v>
      </c>
      <c r="D1" t="s">
        <v>77</v>
      </c>
      <c r="E1" t="s">
        <v>3</v>
      </c>
      <c r="F1" t="s">
        <v>78</v>
      </c>
      <c r="G1" t="s">
        <v>2</v>
      </c>
      <c r="H1" t="s">
        <v>1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  <c r="N1" t="s">
        <v>84</v>
      </c>
      <c r="O1" t="s">
        <v>85</v>
      </c>
      <c r="P1" t="s">
        <v>86</v>
      </c>
      <c r="Q1" t="s">
        <v>87</v>
      </c>
      <c r="R1" t="s">
        <v>88</v>
      </c>
      <c r="S1" t="s">
        <v>89</v>
      </c>
      <c r="T1" t="s">
        <v>90</v>
      </c>
      <c r="U1" t="s">
        <v>91</v>
      </c>
      <c r="V1" t="s">
        <v>92</v>
      </c>
      <c r="W1" t="s">
        <v>93</v>
      </c>
      <c r="X1" t="s">
        <v>94</v>
      </c>
      <c r="Y1" t="s">
        <v>95</v>
      </c>
      <c r="Z1" t="s">
        <v>11</v>
      </c>
    </row>
    <row r="2" spans="1:26" x14ac:dyDescent="0.25">
      <c r="A2" s="1">
        <v>0.46726851851851853</v>
      </c>
      <c r="B2">
        <v>36.961494000000002</v>
      </c>
      <c r="C2">
        <v>-25.157105999999999</v>
      </c>
      <c r="D2">
        <v>128.69999999999999</v>
      </c>
      <c r="E2">
        <v>44.79</v>
      </c>
      <c r="F2">
        <v>32.5</v>
      </c>
      <c r="G2">
        <v>1012.61</v>
      </c>
      <c r="H2">
        <v>33.770000000000003</v>
      </c>
      <c r="I2">
        <v>-3723.42</v>
      </c>
      <c r="J2">
        <v>0</v>
      </c>
      <c r="K2">
        <v>-9.6999999999999993</v>
      </c>
      <c r="L2">
        <v>0.43</v>
      </c>
      <c r="M2">
        <v>-1.38</v>
      </c>
      <c r="N2" t="s">
        <v>96</v>
      </c>
      <c r="O2" t="s">
        <v>97</v>
      </c>
      <c r="P2" t="s">
        <v>98</v>
      </c>
      <c r="Q2" t="s">
        <v>99</v>
      </c>
      <c r="R2" t="s">
        <v>100</v>
      </c>
      <c r="S2" t="s">
        <v>101</v>
      </c>
      <c r="T2" t="s">
        <v>102</v>
      </c>
      <c r="U2" t="s">
        <v>103</v>
      </c>
      <c r="V2" t="s">
        <v>104</v>
      </c>
      <c r="W2" t="s">
        <v>105</v>
      </c>
      <c r="X2" t="s">
        <v>106</v>
      </c>
      <c r="Y2" t="s">
        <v>107</v>
      </c>
      <c r="Z2">
        <v>3</v>
      </c>
    </row>
    <row r="3" spans="1:26" x14ac:dyDescent="0.25">
      <c r="A3" s="1">
        <v>0.46728009259259262</v>
      </c>
      <c r="B3">
        <v>36.961494000000002</v>
      </c>
      <c r="C3">
        <v>-25.157105999999999</v>
      </c>
      <c r="D3">
        <v>128.69999999999999</v>
      </c>
      <c r="E3">
        <v>44.8</v>
      </c>
      <c r="F3">
        <v>32.5</v>
      </c>
      <c r="G3">
        <v>1012.66</v>
      </c>
      <c r="H3">
        <v>33.770000000000003</v>
      </c>
      <c r="I3">
        <v>-3723.82</v>
      </c>
      <c r="J3">
        <v>0</v>
      </c>
      <c r="K3">
        <v>-9.6300000000000008</v>
      </c>
      <c r="L3">
        <v>0.37</v>
      </c>
      <c r="M3">
        <v>-1.22</v>
      </c>
      <c r="N3" t="s">
        <v>108</v>
      </c>
      <c r="O3" t="s">
        <v>109</v>
      </c>
      <c r="P3" t="s">
        <v>110</v>
      </c>
      <c r="Q3" t="s">
        <v>111</v>
      </c>
      <c r="R3" t="s">
        <v>112</v>
      </c>
      <c r="S3" t="s">
        <v>113</v>
      </c>
      <c r="T3" t="s">
        <v>114</v>
      </c>
      <c r="U3" t="s">
        <v>115</v>
      </c>
      <c r="V3" t="s">
        <v>116</v>
      </c>
      <c r="W3" t="s">
        <v>117</v>
      </c>
      <c r="X3" t="s">
        <v>118</v>
      </c>
      <c r="Y3" t="s">
        <v>119</v>
      </c>
      <c r="Z3">
        <v>3</v>
      </c>
    </row>
    <row r="4" spans="1:26" x14ac:dyDescent="0.25">
      <c r="A4" s="1">
        <v>0.46729166666666666</v>
      </c>
      <c r="B4">
        <v>36.961494000000002</v>
      </c>
      <c r="C4">
        <v>-25.157105999999999</v>
      </c>
      <c r="D4">
        <v>128.69999999999999</v>
      </c>
      <c r="E4">
        <v>44.82</v>
      </c>
      <c r="F4">
        <v>32.47</v>
      </c>
      <c r="G4">
        <v>1012.66</v>
      </c>
      <c r="H4">
        <v>33.76</v>
      </c>
      <c r="I4">
        <v>-3723.84</v>
      </c>
      <c r="J4">
        <v>0</v>
      </c>
      <c r="K4">
        <v>-9.6300000000000008</v>
      </c>
      <c r="L4">
        <v>0.28999999999999998</v>
      </c>
      <c r="M4">
        <v>-1.17</v>
      </c>
      <c r="N4" t="s">
        <v>120</v>
      </c>
      <c r="O4" t="s">
        <v>121</v>
      </c>
      <c r="P4" t="s">
        <v>122</v>
      </c>
      <c r="Q4" t="s">
        <v>123</v>
      </c>
      <c r="R4" t="s">
        <v>124</v>
      </c>
      <c r="S4" t="s">
        <v>125</v>
      </c>
      <c r="T4" t="s">
        <v>126</v>
      </c>
      <c r="U4" t="s">
        <v>127</v>
      </c>
      <c r="V4" t="s">
        <v>128</v>
      </c>
      <c r="W4" t="s">
        <v>129</v>
      </c>
      <c r="X4" t="s">
        <v>130</v>
      </c>
      <c r="Y4" t="s">
        <v>131</v>
      </c>
      <c r="Z4">
        <v>3</v>
      </c>
    </row>
    <row r="5" spans="1:26" x14ac:dyDescent="0.25">
      <c r="A5" s="1">
        <v>0.46730324074074076</v>
      </c>
      <c r="B5">
        <v>36.961494000000002</v>
      </c>
      <c r="C5">
        <v>-25.157105999999999</v>
      </c>
      <c r="D5">
        <v>128.69999999999999</v>
      </c>
      <c r="E5">
        <v>44.82</v>
      </c>
      <c r="F5">
        <v>32.49</v>
      </c>
      <c r="G5">
        <v>1012.67</v>
      </c>
      <c r="H5">
        <v>33.770000000000003</v>
      </c>
      <c r="I5">
        <v>-3723.99</v>
      </c>
      <c r="J5">
        <v>0</v>
      </c>
      <c r="K5">
        <v>-9.66</v>
      </c>
      <c r="L5">
        <v>0.26</v>
      </c>
      <c r="M5">
        <v>-1.0900000000000001</v>
      </c>
      <c r="N5" t="s">
        <v>132</v>
      </c>
      <c r="O5" t="s">
        <v>133</v>
      </c>
      <c r="P5" t="s">
        <v>134</v>
      </c>
      <c r="Q5" t="s">
        <v>135</v>
      </c>
      <c r="R5" t="s">
        <v>136</v>
      </c>
      <c r="S5" t="s">
        <v>137</v>
      </c>
      <c r="T5" t="s">
        <v>138</v>
      </c>
      <c r="U5" t="s">
        <v>139</v>
      </c>
      <c r="V5" t="s">
        <v>140</v>
      </c>
      <c r="W5" t="s">
        <v>141</v>
      </c>
      <c r="X5" t="s">
        <v>142</v>
      </c>
      <c r="Y5" t="s">
        <v>143</v>
      </c>
      <c r="Z5">
        <v>4</v>
      </c>
    </row>
    <row r="6" spans="1:26" x14ac:dyDescent="0.25">
      <c r="A6" s="1">
        <v>0.46731481481481479</v>
      </c>
      <c r="B6">
        <v>36.961494000000002</v>
      </c>
      <c r="C6">
        <v>-25.157105999999999</v>
      </c>
      <c r="D6">
        <v>128.69999999999999</v>
      </c>
      <c r="E6">
        <v>44.84</v>
      </c>
      <c r="F6">
        <v>32.47</v>
      </c>
      <c r="G6">
        <v>1012.67</v>
      </c>
      <c r="H6">
        <v>33.770000000000003</v>
      </c>
      <c r="I6">
        <v>-3723.91</v>
      </c>
      <c r="J6">
        <v>0</v>
      </c>
      <c r="K6">
        <v>-9.69</v>
      </c>
      <c r="L6">
        <v>0.61</v>
      </c>
      <c r="M6">
        <v>-1.05</v>
      </c>
      <c r="N6" t="s">
        <v>144</v>
      </c>
      <c r="O6" t="s">
        <v>145</v>
      </c>
      <c r="P6" t="s">
        <v>146</v>
      </c>
      <c r="Q6" t="s">
        <v>147</v>
      </c>
      <c r="R6" t="s">
        <v>148</v>
      </c>
      <c r="S6" t="s">
        <v>149</v>
      </c>
      <c r="T6" t="s">
        <v>150</v>
      </c>
      <c r="U6" t="s">
        <v>151</v>
      </c>
      <c r="V6" t="s">
        <v>152</v>
      </c>
      <c r="W6" t="s">
        <v>153</v>
      </c>
      <c r="X6" t="s">
        <v>154</v>
      </c>
      <c r="Y6" t="s">
        <v>155</v>
      </c>
      <c r="Z6">
        <v>4</v>
      </c>
    </row>
    <row r="7" spans="1:26" x14ac:dyDescent="0.25">
      <c r="A7" s="1">
        <v>0.46732638888888883</v>
      </c>
      <c r="B7">
        <v>36.961494000000002</v>
      </c>
      <c r="C7">
        <v>-25.157105999999999</v>
      </c>
      <c r="D7">
        <v>128.69999999999999</v>
      </c>
      <c r="E7">
        <v>44.85</v>
      </c>
      <c r="F7">
        <v>32.46</v>
      </c>
      <c r="G7">
        <v>1012.66</v>
      </c>
      <c r="H7">
        <v>33.770000000000003</v>
      </c>
      <c r="I7">
        <v>-3723.84</v>
      </c>
      <c r="J7">
        <v>0</v>
      </c>
      <c r="K7">
        <v>-9.61</v>
      </c>
      <c r="L7">
        <v>0.57999999999999996</v>
      </c>
      <c r="M7">
        <v>-1.0900000000000001</v>
      </c>
      <c r="N7" t="s">
        <v>156</v>
      </c>
      <c r="O7" t="s">
        <v>157</v>
      </c>
      <c r="P7" t="s">
        <v>158</v>
      </c>
      <c r="Q7" t="s">
        <v>159</v>
      </c>
      <c r="R7" t="s">
        <v>160</v>
      </c>
      <c r="S7" t="s">
        <v>161</v>
      </c>
      <c r="T7" t="s">
        <v>162</v>
      </c>
      <c r="U7" t="s">
        <v>163</v>
      </c>
      <c r="V7" t="s">
        <v>164</v>
      </c>
      <c r="W7" t="s">
        <v>165</v>
      </c>
      <c r="X7" t="s">
        <v>166</v>
      </c>
      <c r="Y7" t="s">
        <v>167</v>
      </c>
      <c r="Z7">
        <v>4</v>
      </c>
    </row>
    <row r="8" spans="1:26" x14ac:dyDescent="0.25">
      <c r="A8" s="1">
        <v>0.46733796296296298</v>
      </c>
      <c r="B8">
        <v>36.961494000000002</v>
      </c>
      <c r="C8">
        <v>-25.157105999999999</v>
      </c>
      <c r="D8">
        <v>128.69999999999999</v>
      </c>
      <c r="E8">
        <v>44.86</v>
      </c>
      <c r="F8">
        <v>32.450000000000003</v>
      </c>
      <c r="G8">
        <v>1012.65</v>
      </c>
      <c r="H8">
        <v>33.770000000000003</v>
      </c>
      <c r="I8">
        <v>-3723.77</v>
      </c>
      <c r="J8">
        <v>0</v>
      </c>
      <c r="K8">
        <v>-9.6999999999999993</v>
      </c>
      <c r="L8">
        <v>0.45</v>
      </c>
      <c r="M8">
        <v>-1.04</v>
      </c>
      <c r="N8" t="s">
        <v>168</v>
      </c>
      <c r="O8" t="s">
        <v>169</v>
      </c>
      <c r="P8" t="s">
        <v>170</v>
      </c>
      <c r="Q8" t="s">
        <v>171</v>
      </c>
      <c r="R8" t="s">
        <v>172</v>
      </c>
      <c r="S8" t="s">
        <v>173</v>
      </c>
      <c r="T8" t="s">
        <v>174</v>
      </c>
      <c r="U8" t="s">
        <v>175</v>
      </c>
      <c r="V8" t="s">
        <v>176</v>
      </c>
      <c r="W8" t="s">
        <v>177</v>
      </c>
      <c r="X8" t="s">
        <v>178</v>
      </c>
      <c r="Y8" t="s">
        <v>179</v>
      </c>
      <c r="Z8">
        <v>3</v>
      </c>
    </row>
    <row r="9" spans="1:26" x14ac:dyDescent="0.25">
      <c r="A9" s="1">
        <v>0.46734953703703702</v>
      </c>
      <c r="B9">
        <v>36.961494000000002</v>
      </c>
      <c r="C9">
        <v>-25.157105999999999</v>
      </c>
      <c r="D9">
        <v>128.69999999999999</v>
      </c>
      <c r="E9">
        <v>44.88</v>
      </c>
      <c r="F9">
        <v>32.450000000000003</v>
      </c>
      <c r="G9">
        <v>1012.68</v>
      </c>
      <c r="H9">
        <v>33.78</v>
      </c>
      <c r="I9">
        <v>-3724</v>
      </c>
      <c r="J9">
        <v>0</v>
      </c>
      <c r="K9">
        <v>-9.65</v>
      </c>
      <c r="L9">
        <v>0.56000000000000005</v>
      </c>
      <c r="M9">
        <v>-1.03</v>
      </c>
      <c r="N9" t="s">
        <v>180</v>
      </c>
      <c r="O9" t="s">
        <v>181</v>
      </c>
      <c r="P9" t="s">
        <v>182</v>
      </c>
      <c r="Q9" t="s">
        <v>183</v>
      </c>
      <c r="R9" t="s">
        <v>184</v>
      </c>
      <c r="S9" t="s">
        <v>185</v>
      </c>
      <c r="T9" t="s">
        <v>186</v>
      </c>
      <c r="U9" t="s">
        <v>187</v>
      </c>
      <c r="V9" t="s">
        <v>188</v>
      </c>
      <c r="W9" t="s">
        <v>189</v>
      </c>
      <c r="X9" t="s">
        <v>190</v>
      </c>
      <c r="Y9" t="s">
        <v>191</v>
      </c>
      <c r="Z9">
        <v>3</v>
      </c>
    </row>
    <row r="10" spans="1:26" x14ac:dyDescent="0.25">
      <c r="A10" s="1">
        <v>0.46736111111111112</v>
      </c>
      <c r="B10">
        <v>36.961494000000002</v>
      </c>
      <c r="C10">
        <v>-25.157105999999999</v>
      </c>
      <c r="D10">
        <v>128.69999999999999</v>
      </c>
      <c r="E10">
        <v>44.89</v>
      </c>
      <c r="F10">
        <v>32.46</v>
      </c>
      <c r="G10">
        <v>1012.67</v>
      </c>
      <c r="H10">
        <v>33.78</v>
      </c>
      <c r="I10">
        <v>-3723.97</v>
      </c>
      <c r="J10">
        <v>0</v>
      </c>
      <c r="K10">
        <v>-9.73</v>
      </c>
      <c r="L10">
        <v>0.47</v>
      </c>
      <c r="M10">
        <v>-1.1100000000000001</v>
      </c>
      <c r="N10" t="s">
        <v>192</v>
      </c>
      <c r="O10" t="s">
        <v>193</v>
      </c>
      <c r="P10" t="s">
        <v>194</v>
      </c>
      <c r="Q10" t="s">
        <v>195</v>
      </c>
      <c r="R10" t="s">
        <v>196</v>
      </c>
      <c r="S10" t="s">
        <v>197</v>
      </c>
      <c r="T10" t="s">
        <v>198</v>
      </c>
      <c r="U10" t="s">
        <v>127</v>
      </c>
      <c r="V10" t="s">
        <v>199</v>
      </c>
      <c r="W10" t="s">
        <v>200</v>
      </c>
      <c r="X10" t="s">
        <v>201</v>
      </c>
      <c r="Y10" t="s">
        <v>202</v>
      </c>
      <c r="Z10">
        <v>4</v>
      </c>
    </row>
    <row r="11" spans="1:26" x14ac:dyDescent="0.25">
      <c r="A11" s="1">
        <v>0.46737268518518515</v>
      </c>
      <c r="B11">
        <v>36.961494000000002</v>
      </c>
      <c r="C11">
        <v>-25.157105999999999</v>
      </c>
      <c r="D11">
        <v>128.69999999999999</v>
      </c>
      <c r="E11">
        <v>44.91</v>
      </c>
      <c r="F11">
        <v>32.44</v>
      </c>
      <c r="G11">
        <v>1012.64</v>
      </c>
      <c r="H11">
        <v>33.78</v>
      </c>
      <c r="I11">
        <v>-3723.64</v>
      </c>
      <c r="J11">
        <v>0</v>
      </c>
      <c r="K11">
        <v>-9.61</v>
      </c>
      <c r="L11">
        <v>0.5</v>
      </c>
      <c r="M11">
        <v>-1.06</v>
      </c>
      <c r="N11" t="s">
        <v>203</v>
      </c>
      <c r="O11" t="s">
        <v>204</v>
      </c>
      <c r="P11" t="s">
        <v>205</v>
      </c>
      <c r="Q11" t="s">
        <v>206</v>
      </c>
      <c r="R11" t="s">
        <v>207</v>
      </c>
      <c r="S11" t="s">
        <v>208</v>
      </c>
      <c r="T11" t="s">
        <v>209</v>
      </c>
      <c r="U11" t="s">
        <v>210</v>
      </c>
      <c r="V11" t="s">
        <v>211</v>
      </c>
      <c r="W11" t="s">
        <v>212</v>
      </c>
      <c r="X11" t="s">
        <v>213</v>
      </c>
      <c r="Y11" t="s">
        <v>214</v>
      </c>
      <c r="Z11">
        <v>4</v>
      </c>
    </row>
    <row r="12" spans="1:26" x14ac:dyDescent="0.25">
      <c r="A12" s="1">
        <v>0.46738425925925925</v>
      </c>
      <c r="B12">
        <v>36.961494000000002</v>
      </c>
      <c r="C12">
        <v>-25.157105999999999</v>
      </c>
      <c r="D12">
        <v>128.69999999999999</v>
      </c>
      <c r="E12">
        <v>44.19</v>
      </c>
      <c r="F12">
        <v>32.44</v>
      </c>
      <c r="G12">
        <v>1009.52</v>
      </c>
      <c r="H12">
        <v>33.79</v>
      </c>
      <c r="I12">
        <v>-3695.46</v>
      </c>
      <c r="J12">
        <v>0</v>
      </c>
      <c r="K12">
        <v>-19.62</v>
      </c>
      <c r="L12">
        <v>-8.84</v>
      </c>
      <c r="M12">
        <v>-6.3</v>
      </c>
      <c r="N12" t="s">
        <v>215</v>
      </c>
      <c r="O12" t="s">
        <v>216</v>
      </c>
      <c r="P12" t="s">
        <v>217</v>
      </c>
      <c r="Q12" t="s">
        <v>218</v>
      </c>
      <c r="R12" t="s">
        <v>219</v>
      </c>
      <c r="S12" t="s">
        <v>220</v>
      </c>
      <c r="T12" t="s">
        <v>221</v>
      </c>
      <c r="U12" t="s">
        <v>222</v>
      </c>
      <c r="V12" t="s">
        <v>223</v>
      </c>
      <c r="W12" t="s">
        <v>224</v>
      </c>
      <c r="X12" t="s">
        <v>225</v>
      </c>
      <c r="Y12" t="s">
        <v>226</v>
      </c>
      <c r="Z12">
        <v>4</v>
      </c>
    </row>
    <row r="13" spans="1:26" x14ac:dyDescent="0.25">
      <c r="A13" s="1">
        <v>0.46739583333333329</v>
      </c>
      <c r="B13">
        <v>36.961494000000002</v>
      </c>
      <c r="C13">
        <v>-25.157105999999999</v>
      </c>
      <c r="D13">
        <v>128.69999999999999</v>
      </c>
      <c r="E13">
        <v>43.37</v>
      </c>
      <c r="F13">
        <v>32.42</v>
      </c>
      <c r="G13">
        <v>1011.64</v>
      </c>
      <c r="H13">
        <v>33.78</v>
      </c>
      <c r="I13">
        <v>-3714.64</v>
      </c>
      <c r="J13">
        <v>0</v>
      </c>
      <c r="K13">
        <v>10.71</v>
      </c>
      <c r="L13">
        <v>1.6</v>
      </c>
      <c r="M13">
        <v>1.19</v>
      </c>
      <c r="N13" t="s">
        <v>227</v>
      </c>
      <c r="O13" t="s">
        <v>228</v>
      </c>
      <c r="P13" t="s">
        <v>229</v>
      </c>
      <c r="Q13" t="s">
        <v>230</v>
      </c>
      <c r="R13" t="s">
        <v>231</v>
      </c>
      <c r="S13" t="s">
        <v>149</v>
      </c>
      <c r="T13" t="s">
        <v>232</v>
      </c>
      <c r="U13" t="s">
        <v>233</v>
      </c>
      <c r="V13" t="s">
        <v>234</v>
      </c>
      <c r="W13" t="s">
        <v>235</v>
      </c>
      <c r="X13" t="s">
        <v>236</v>
      </c>
      <c r="Y13" t="s">
        <v>237</v>
      </c>
      <c r="Z13">
        <v>4</v>
      </c>
    </row>
    <row r="14" spans="1:26" x14ac:dyDescent="0.25">
      <c r="A14" s="1">
        <v>0.46740740740740744</v>
      </c>
      <c r="B14">
        <v>36.961471000000003</v>
      </c>
      <c r="C14">
        <v>-25.157138</v>
      </c>
      <c r="D14">
        <v>128.69999999999999</v>
      </c>
      <c r="E14">
        <v>42.69</v>
      </c>
      <c r="F14">
        <v>32.42</v>
      </c>
      <c r="G14">
        <v>1003.35</v>
      </c>
      <c r="H14">
        <v>33.78</v>
      </c>
      <c r="I14">
        <v>-3639.45</v>
      </c>
      <c r="J14">
        <v>0</v>
      </c>
      <c r="K14">
        <v>7.74</v>
      </c>
      <c r="L14">
        <v>0.85</v>
      </c>
      <c r="M14">
        <v>1.83</v>
      </c>
      <c r="N14" t="s">
        <v>238</v>
      </c>
      <c r="O14" t="s">
        <v>239</v>
      </c>
      <c r="P14" t="s">
        <v>240</v>
      </c>
      <c r="Q14" t="s">
        <v>241</v>
      </c>
      <c r="R14" t="s">
        <v>242</v>
      </c>
      <c r="S14" t="s">
        <v>173</v>
      </c>
      <c r="T14" t="s">
        <v>243</v>
      </c>
      <c r="U14" t="s">
        <v>244</v>
      </c>
      <c r="V14" t="s">
        <v>245</v>
      </c>
      <c r="W14" t="s">
        <v>246</v>
      </c>
      <c r="X14" t="s">
        <v>247</v>
      </c>
      <c r="Y14" t="s">
        <v>248</v>
      </c>
      <c r="Z14">
        <v>3</v>
      </c>
    </row>
    <row r="15" spans="1:26" x14ac:dyDescent="0.25">
      <c r="A15" s="1">
        <v>0.46741898148148148</v>
      </c>
      <c r="B15">
        <v>36.961489999999998</v>
      </c>
      <c r="C15">
        <v>-25.157176</v>
      </c>
      <c r="D15">
        <v>128.69999999999999</v>
      </c>
      <c r="E15">
        <v>42.56</v>
      </c>
      <c r="F15">
        <v>32.42</v>
      </c>
      <c r="G15">
        <v>991.8</v>
      </c>
      <c r="H15">
        <v>33.78</v>
      </c>
      <c r="I15">
        <v>-3533.87</v>
      </c>
      <c r="J15">
        <v>0</v>
      </c>
      <c r="K15">
        <v>6.45</v>
      </c>
      <c r="L15">
        <v>0.98</v>
      </c>
      <c r="M15">
        <v>1.93</v>
      </c>
      <c r="N15" t="s">
        <v>249</v>
      </c>
      <c r="O15" t="s">
        <v>250</v>
      </c>
      <c r="P15" t="s">
        <v>194</v>
      </c>
      <c r="Q15" t="s">
        <v>251</v>
      </c>
      <c r="R15" t="s">
        <v>252</v>
      </c>
      <c r="S15" t="s">
        <v>253</v>
      </c>
      <c r="T15" t="s">
        <v>254</v>
      </c>
      <c r="U15" t="s">
        <v>255</v>
      </c>
      <c r="V15" t="s">
        <v>256</v>
      </c>
      <c r="W15" t="s">
        <v>257</v>
      </c>
      <c r="X15" t="s">
        <v>258</v>
      </c>
      <c r="Y15" t="s">
        <v>259</v>
      </c>
      <c r="Z15">
        <v>4</v>
      </c>
    </row>
    <row r="16" spans="1:26" x14ac:dyDescent="0.25">
      <c r="A16" s="1">
        <v>0.46743055555555557</v>
      </c>
      <c r="B16">
        <v>36.961489999999998</v>
      </c>
      <c r="C16">
        <v>-25.157207</v>
      </c>
      <c r="D16">
        <v>128.5</v>
      </c>
      <c r="E16">
        <v>42.62</v>
      </c>
      <c r="F16">
        <v>32.409999999999997</v>
      </c>
      <c r="G16">
        <v>987.28</v>
      </c>
      <c r="H16">
        <v>33.79</v>
      </c>
      <c r="I16">
        <v>-3492.29</v>
      </c>
      <c r="J16">
        <v>0</v>
      </c>
      <c r="K16">
        <v>4.82</v>
      </c>
      <c r="L16">
        <v>1.25</v>
      </c>
      <c r="M16">
        <v>2.21</v>
      </c>
      <c r="N16" t="s">
        <v>260</v>
      </c>
      <c r="O16" t="s">
        <v>261</v>
      </c>
      <c r="P16" t="s">
        <v>262</v>
      </c>
      <c r="Q16" t="s">
        <v>263</v>
      </c>
      <c r="R16" t="s">
        <v>264</v>
      </c>
      <c r="S16" t="s">
        <v>265</v>
      </c>
      <c r="T16" t="s">
        <v>266</v>
      </c>
      <c r="U16" t="s">
        <v>267</v>
      </c>
      <c r="V16" t="s">
        <v>268</v>
      </c>
      <c r="W16" t="s">
        <v>269</v>
      </c>
      <c r="X16" t="s">
        <v>270</v>
      </c>
      <c r="Y16" t="s">
        <v>271</v>
      </c>
      <c r="Z16">
        <v>3</v>
      </c>
    </row>
    <row r="17" spans="1:26" x14ac:dyDescent="0.25">
      <c r="A17" s="1">
        <v>0.46744212962962961</v>
      </c>
      <c r="B17">
        <v>36.961536000000002</v>
      </c>
      <c r="C17">
        <v>-25.157233999999999</v>
      </c>
      <c r="D17">
        <v>128.1</v>
      </c>
      <c r="E17">
        <v>42.73</v>
      </c>
      <c r="F17">
        <v>32.39</v>
      </c>
      <c r="G17">
        <v>981.5</v>
      </c>
      <c r="H17">
        <v>33.79</v>
      </c>
      <c r="I17">
        <v>-3438.91</v>
      </c>
      <c r="J17">
        <v>0</v>
      </c>
      <c r="K17">
        <v>3.8</v>
      </c>
      <c r="L17">
        <v>-0.97</v>
      </c>
      <c r="M17">
        <v>0.69</v>
      </c>
      <c r="N17" t="s">
        <v>272</v>
      </c>
      <c r="O17" t="s">
        <v>273</v>
      </c>
      <c r="P17" t="s">
        <v>274</v>
      </c>
      <c r="Q17" t="s">
        <v>275</v>
      </c>
      <c r="R17" t="s">
        <v>276</v>
      </c>
      <c r="S17" t="s">
        <v>277</v>
      </c>
      <c r="T17" t="s">
        <v>278</v>
      </c>
      <c r="U17" t="s">
        <v>103</v>
      </c>
      <c r="V17" t="s">
        <v>279</v>
      </c>
      <c r="W17" t="s">
        <v>280</v>
      </c>
      <c r="X17" t="s">
        <v>281</v>
      </c>
      <c r="Y17" t="s">
        <v>282</v>
      </c>
      <c r="Z17">
        <v>3</v>
      </c>
    </row>
    <row r="18" spans="1:26" x14ac:dyDescent="0.25">
      <c r="A18" s="1">
        <v>0.4674537037037037</v>
      </c>
      <c r="B18">
        <v>36.961658</v>
      </c>
      <c r="C18">
        <v>-25.157240999999999</v>
      </c>
      <c r="D18">
        <v>127.5</v>
      </c>
      <c r="E18">
        <v>42.83</v>
      </c>
      <c r="F18">
        <v>32.409999999999997</v>
      </c>
      <c r="G18">
        <v>977.05</v>
      </c>
      <c r="H18">
        <v>33.79</v>
      </c>
      <c r="I18">
        <v>-3397.6</v>
      </c>
      <c r="J18">
        <v>0</v>
      </c>
      <c r="K18">
        <v>3.11</v>
      </c>
      <c r="L18">
        <v>1.29</v>
      </c>
      <c r="M18">
        <v>0.7</v>
      </c>
      <c r="N18" t="s">
        <v>283</v>
      </c>
      <c r="O18" t="s">
        <v>284</v>
      </c>
      <c r="P18" t="s">
        <v>158</v>
      </c>
      <c r="Q18" t="s">
        <v>285</v>
      </c>
      <c r="R18" t="s">
        <v>196</v>
      </c>
      <c r="S18" t="s">
        <v>286</v>
      </c>
      <c r="T18" t="s">
        <v>287</v>
      </c>
      <c r="U18" t="s">
        <v>288</v>
      </c>
      <c r="V18" t="s">
        <v>289</v>
      </c>
      <c r="W18" t="s">
        <v>290</v>
      </c>
      <c r="X18" t="s">
        <v>291</v>
      </c>
      <c r="Y18" t="s">
        <v>292</v>
      </c>
      <c r="Z18">
        <v>3</v>
      </c>
    </row>
    <row r="19" spans="1:26" x14ac:dyDescent="0.25">
      <c r="A19" s="1">
        <v>0.46751157407407407</v>
      </c>
      <c r="B19">
        <v>36.964157</v>
      </c>
      <c r="C19">
        <v>-25.155270999999999</v>
      </c>
      <c r="D19">
        <v>136.9</v>
      </c>
      <c r="E19">
        <v>31.66</v>
      </c>
      <c r="F19">
        <v>30.54</v>
      </c>
      <c r="G19">
        <v>932.9</v>
      </c>
      <c r="H19">
        <v>33.18</v>
      </c>
      <c r="I19">
        <v>-15.3</v>
      </c>
      <c r="J19">
        <v>3150</v>
      </c>
      <c r="K19">
        <v>-9.9</v>
      </c>
      <c r="L19">
        <v>3.84</v>
      </c>
      <c r="M19">
        <v>-0.81</v>
      </c>
      <c r="N19" t="s">
        <v>192</v>
      </c>
      <c r="O19" t="s">
        <v>293</v>
      </c>
      <c r="P19" t="s">
        <v>294</v>
      </c>
      <c r="Q19" t="s">
        <v>295</v>
      </c>
      <c r="R19" t="s">
        <v>296</v>
      </c>
      <c r="S19" t="s">
        <v>297</v>
      </c>
      <c r="T19" t="s">
        <v>298</v>
      </c>
      <c r="U19" t="s">
        <v>299</v>
      </c>
      <c r="V19" t="s">
        <v>300</v>
      </c>
      <c r="W19" t="s">
        <v>301</v>
      </c>
      <c r="X19" t="s">
        <v>302</v>
      </c>
      <c r="Y19" t="s">
        <v>303</v>
      </c>
      <c r="Z19">
        <v>4</v>
      </c>
    </row>
    <row r="20" spans="1:26" x14ac:dyDescent="0.25">
      <c r="A20" s="1">
        <v>0.46752314814814816</v>
      </c>
      <c r="B20">
        <v>36.964157</v>
      </c>
      <c r="C20">
        <v>-25.155270999999999</v>
      </c>
      <c r="D20">
        <v>136.9</v>
      </c>
      <c r="E20">
        <v>31.69</v>
      </c>
      <c r="F20">
        <v>30.01</v>
      </c>
      <c r="G20">
        <v>934.46</v>
      </c>
      <c r="H20">
        <v>33</v>
      </c>
      <c r="I20">
        <v>-29.37</v>
      </c>
      <c r="J20">
        <v>17016</v>
      </c>
      <c r="K20">
        <v>-9.41</v>
      </c>
      <c r="L20">
        <v>0.56000000000000005</v>
      </c>
      <c r="M20">
        <v>-0.23</v>
      </c>
      <c r="N20" t="s">
        <v>304</v>
      </c>
      <c r="O20" t="s">
        <v>305</v>
      </c>
      <c r="P20" t="s">
        <v>306</v>
      </c>
      <c r="Q20" t="s">
        <v>307</v>
      </c>
      <c r="R20" t="s">
        <v>308</v>
      </c>
      <c r="S20" t="s">
        <v>309</v>
      </c>
      <c r="T20" t="s">
        <v>310</v>
      </c>
      <c r="U20" t="s">
        <v>311</v>
      </c>
      <c r="V20" t="s">
        <v>312</v>
      </c>
      <c r="W20" t="s">
        <v>313</v>
      </c>
      <c r="X20" t="s">
        <v>314</v>
      </c>
      <c r="Y20" t="s">
        <v>315</v>
      </c>
      <c r="Z20">
        <v>4</v>
      </c>
    </row>
    <row r="21" spans="1:26" x14ac:dyDescent="0.25">
      <c r="A21" s="1">
        <v>0.4675347222222222</v>
      </c>
      <c r="B21">
        <v>36.964157</v>
      </c>
      <c r="C21">
        <v>-25.155270999999999</v>
      </c>
      <c r="D21">
        <v>136.9</v>
      </c>
      <c r="E21">
        <v>32.78</v>
      </c>
      <c r="F21">
        <v>29.68</v>
      </c>
      <c r="G21">
        <v>935.93</v>
      </c>
      <c r="H21">
        <v>32.83</v>
      </c>
      <c r="I21">
        <v>-42.64</v>
      </c>
      <c r="J21">
        <v>3150</v>
      </c>
      <c r="K21">
        <v>-12.09</v>
      </c>
      <c r="L21">
        <v>3.31</v>
      </c>
      <c r="M21">
        <v>0.09</v>
      </c>
      <c r="N21" t="s">
        <v>316</v>
      </c>
      <c r="O21" t="s">
        <v>317</v>
      </c>
      <c r="P21" t="s">
        <v>318</v>
      </c>
      <c r="Q21" t="s">
        <v>319</v>
      </c>
      <c r="R21" t="s">
        <v>320</v>
      </c>
      <c r="S21" t="s">
        <v>321</v>
      </c>
      <c r="T21" t="s">
        <v>322</v>
      </c>
      <c r="U21" t="s">
        <v>323</v>
      </c>
      <c r="V21" t="s">
        <v>324</v>
      </c>
      <c r="W21" t="s">
        <v>325</v>
      </c>
      <c r="X21" t="s">
        <v>326</v>
      </c>
      <c r="Y21" t="s">
        <v>214</v>
      </c>
      <c r="Z21">
        <v>4</v>
      </c>
    </row>
    <row r="22" spans="1:26" x14ac:dyDescent="0.25">
      <c r="A22" s="1">
        <v>0.46754629629629635</v>
      </c>
      <c r="B22">
        <v>36.964157</v>
      </c>
      <c r="C22">
        <v>-25.155270999999999</v>
      </c>
      <c r="D22">
        <v>136.9</v>
      </c>
      <c r="E22">
        <v>33.49</v>
      </c>
      <c r="F22">
        <v>29.08</v>
      </c>
      <c r="G22">
        <v>936.63</v>
      </c>
      <c r="H22">
        <v>32.57</v>
      </c>
      <c r="I22">
        <v>-49.15</v>
      </c>
      <c r="J22">
        <v>2961</v>
      </c>
      <c r="K22">
        <v>-10.130000000000001</v>
      </c>
      <c r="L22">
        <v>0.08</v>
      </c>
      <c r="M22">
        <v>-0.83</v>
      </c>
      <c r="N22" t="s">
        <v>327</v>
      </c>
      <c r="O22" t="s">
        <v>328</v>
      </c>
      <c r="P22" t="s">
        <v>329</v>
      </c>
      <c r="Q22" t="s">
        <v>330</v>
      </c>
      <c r="R22" t="s">
        <v>207</v>
      </c>
      <c r="S22" t="s">
        <v>331</v>
      </c>
      <c r="T22" t="s">
        <v>332</v>
      </c>
      <c r="U22" t="s">
        <v>333</v>
      </c>
      <c r="V22" t="s">
        <v>334</v>
      </c>
      <c r="W22" t="s">
        <v>335</v>
      </c>
      <c r="X22" t="s">
        <v>336</v>
      </c>
      <c r="Y22" t="s">
        <v>337</v>
      </c>
      <c r="Z22">
        <v>4</v>
      </c>
    </row>
    <row r="23" spans="1:26" x14ac:dyDescent="0.25">
      <c r="A23" s="1">
        <v>0.46755787037037039</v>
      </c>
      <c r="B23">
        <v>36.964157</v>
      </c>
      <c r="C23">
        <v>-25.155270999999999</v>
      </c>
      <c r="D23">
        <v>136.9</v>
      </c>
      <c r="E23">
        <v>34.69</v>
      </c>
      <c r="F23">
        <v>28.61</v>
      </c>
      <c r="G23">
        <v>937.52</v>
      </c>
      <c r="H23">
        <v>32.29</v>
      </c>
      <c r="I23">
        <v>-56.99</v>
      </c>
      <c r="J23">
        <v>8483</v>
      </c>
      <c r="K23">
        <v>-9.89</v>
      </c>
      <c r="L23">
        <v>-7.0000000000000007E-2</v>
      </c>
      <c r="M23">
        <v>-0.5</v>
      </c>
      <c r="N23" t="s">
        <v>338</v>
      </c>
      <c r="O23" t="s">
        <v>339</v>
      </c>
      <c r="P23" t="s">
        <v>340</v>
      </c>
      <c r="Q23" t="s">
        <v>341</v>
      </c>
      <c r="R23" t="s">
        <v>342</v>
      </c>
      <c r="S23" t="s">
        <v>343</v>
      </c>
      <c r="T23" t="s">
        <v>344</v>
      </c>
      <c r="U23" t="s">
        <v>345</v>
      </c>
      <c r="V23" t="s">
        <v>346</v>
      </c>
      <c r="W23" t="s">
        <v>347</v>
      </c>
      <c r="X23" t="s">
        <v>348</v>
      </c>
      <c r="Y23" t="s">
        <v>349</v>
      </c>
    </row>
    <row r="24" spans="1:26" x14ac:dyDescent="0.25">
      <c r="A24" s="1">
        <v>0.46756944444444448</v>
      </c>
      <c r="B24">
        <v>36.963630000000002</v>
      </c>
      <c r="C24">
        <v>-25.156106000000001</v>
      </c>
      <c r="D24">
        <v>644.70000000000005</v>
      </c>
      <c r="E24">
        <v>35</v>
      </c>
      <c r="F24">
        <v>28.54</v>
      </c>
      <c r="G24">
        <v>938.54</v>
      </c>
      <c r="H24">
        <v>32.15</v>
      </c>
      <c r="I24">
        <v>-66.180000000000007</v>
      </c>
      <c r="J24">
        <v>3363</v>
      </c>
      <c r="K24">
        <v>-10.41</v>
      </c>
      <c r="L24">
        <v>-0.34</v>
      </c>
      <c r="M24">
        <v>-0.98</v>
      </c>
      <c r="N24" t="s">
        <v>350</v>
      </c>
      <c r="O24" t="s">
        <v>351</v>
      </c>
      <c r="P24" t="s">
        <v>352</v>
      </c>
      <c r="Q24" t="s">
        <v>353</v>
      </c>
      <c r="R24" t="s">
        <v>354</v>
      </c>
      <c r="S24" t="s">
        <v>355</v>
      </c>
      <c r="T24" t="s">
        <v>356</v>
      </c>
      <c r="U24" t="s">
        <v>357</v>
      </c>
      <c r="V24" t="s">
        <v>358</v>
      </c>
      <c r="W24" t="s">
        <v>359</v>
      </c>
      <c r="X24" t="s">
        <v>360</v>
      </c>
      <c r="Y24" t="s">
        <v>361</v>
      </c>
    </row>
    <row r="25" spans="1:26" x14ac:dyDescent="0.25">
      <c r="A25" s="1">
        <v>0.46758101851851852</v>
      </c>
      <c r="B25">
        <v>36.963630000000002</v>
      </c>
      <c r="C25">
        <v>-25.156106000000001</v>
      </c>
      <c r="D25">
        <v>644.70000000000005</v>
      </c>
      <c r="E25">
        <v>36.65</v>
      </c>
      <c r="F25">
        <v>28.68</v>
      </c>
      <c r="G25">
        <v>939.4</v>
      </c>
      <c r="H25">
        <v>31.77</v>
      </c>
      <c r="I25">
        <v>-73.88</v>
      </c>
      <c r="J25">
        <v>2794</v>
      </c>
      <c r="K25">
        <v>-10.45</v>
      </c>
      <c r="L25">
        <v>-0.55000000000000004</v>
      </c>
      <c r="M25">
        <v>-0.85</v>
      </c>
      <c r="N25" t="s">
        <v>362</v>
      </c>
      <c r="O25" t="s">
        <v>363</v>
      </c>
      <c r="P25" t="s">
        <v>364</v>
      </c>
      <c r="Q25" t="s">
        <v>365</v>
      </c>
      <c r="R25" t="s">
        <v>366</v>
      </c>
      <c r="S25" t="s">
        <v>367</v>
      </c>
      <c r="T25" t="s">
        <v>368</v>
      </c>
      <c r="U25" t="s">
        <v>369</v>
      </c>
      <c r="V25" t="s">
        <v>370</v>
      </c>
      <c r="W25" t="s">
        <v>371</v>
      </c>
      <c r="X25" t="s">
        <v>372</v>
      </c>
      <c r="Y25" t="s">
        <v>373</v>
      </c>
    </row>
    <row r="26" spans="1:26" x14ac:dyDescent="0.25">
      <c r="A26" s="1">
        <v>0.46759259259259256</v>
      </c>
      <c r="B26">
        <v>36.963164999999996</v>
      </c>
      <c r="C26">
        <v>-25.156027999999999</v>
      </c>
      <c r="D26">
        <v>708.3</v>
      </c>
      <c r="E26">
        <v>37.61</v>
      </c>
      <c r="F26">
        <v>28.34</v>
      </c>
      <c r="G26">
        <v>940.48</v>
      </c>
      <c r="H26">
        <v>31.52</v>
      </c>
      <c r="I26">
        <v>-83.88</v>
      </c>
      <c r="J26">
        <v>3150</v>
      </c>
      <c r="K26">
        <v>-10.3</v>
      </c>
      <c r="L26">
        <v>0.04</v>
      </c>
      <c r="M26">
        <v>-1.1599999999999999</v>
      </c>
      <c r="N26" t="s">
        <v>374</v>
      </c>
      <c r="O26" t="s">
        <v>375</v>
      </c>
      <c r="P26" t="s">
        <v>376</v>
      </c>
      <c r="Q26" t="s">
        <v>377</v>
      </c>
      <c r="R26" t="s">
        <v>378</v>
      </c>
      <c r="S26" t="s">
        <v>379</v>
      </c>
      <c r="T26" t="s">
        <v>380</v>
      </c>
      <c r="U26" t="s">
        <v>381</v>
      </c>
      <c r="V26" t="s">
        <v>382</v>
      </c>
      <c r="W26" t="s">
        <v>383</v>
      </c>
      <c r="X26" t="s">
        <v>384</v>
      </c>
      <c r="Y26" t="s">
        <v>385</v>
      </c>
    </row>
    <row r="27" spans="1:26" x14ac:dyDescent="0.25">
      <c r="A27" s="1">
        <v>0.46761574074074069</v>
      </c>
      <c r="B27">
        <v>36.962955000000001</v>
      </c>
      <c r="C27">
        <v>-25.156092999999998</v>
      </c>
      <c r="D27">
        <v>710.8</v>
      </c>
      <c r="E27">
        <v>39.26</v>
      </c>
      <c r="F27">
        <v>28.27</v>
      </c>
      <c r="G27">
        <v>941.26</v>
      </c>
      <c r="H27">
        <v>31.18</v>
      </c>
      <c r="I27">
        <v>-90.66</v>
      </c>
      <c r="J27">
        <v>3150</v>
      </c>
      <c r="K27">
        <v>-10.27</v>
      </c>
      <c r="L27">
        <v>-0.55000000000000004</v>
      </c>
      <c r="M27">
        <v>-0.72</v>
      </c>
      <c r="N27" t="s">
        <v>386</v>
      </c>
      <c r="O27" t="s">
        <v>387</v>
      </c>
      <c r="P27" t="s">
        <v>388</v>
      </c>
      <c r="Q27" t="s">
        <v>389</v>
      </c>
      <c r="R27" t="s">
        <v>390</v>
      </c>
      <c r="S27" t="s">
        <v>391</v>
      </c>
      <c r="T27" t="s">
        <v>392</v>
      </c>
      <c r="U27" t="s">
        <v>393</v>
      </c>
      <c r="V27" t="s">
        <v>394</v>
      </c>
      <c r="W27" t="s">
        <v>395</v>
      </c>
      <c r="X27" t="s">
        <v>396</v>
      </c>
      <c r="Y27" t="s">
        <v>397</v>
      </c>
    </row>
    <row r="28" spans="1:26" x14ac:dyDescent="0.25">
      <c r="A28" s="1">
        <v>0.46762731481481484</v>
      </c>
      <c r="B28">
        <v>36.962862999999999</v>
      </c>
      <c r="C28">
        <v>-25.156143</v>
      </c>
      <c r="D28">
        <v>710.6</v>
      </c>
      <c r="E28">
        <v>38.869999999999997</v>
      </c>
      <c r="F28">
        <v>28.32</v>
      </c>
      <c r="G28">
        <v>942.71</v>
      </c>
      <c r="H28">
        <v>30.88</v>
      </c>
      <c r="I28">
        <v>-103.59</v>
      </c>
      <c r="J28">
        <v>3150</v>
      </c>
      <c r="K28">
        <v>-9.59</v>
      </c>
      <c r="L28">
        <v>0.35</v>
      </c>
      <c r="M28">
        <v>-0.37</v>
      </c>
      <c r="N28" t="s">
        <v>398</v>
      </c>
      <c r="O28" t="s">
        <v>399</v>
      </c>
      <c r="P28" t="s">
        <v>400</v>
      </c>
      <c r="Q28" t="s">
        <v>195</v>
      </c>
      <c r="R28" t="s">
        <v>401</v>
      </c>
      <c r="S28" t="s">
        <v>402</v>
      </c>
      <c r="T28" t="s">
        <v>174</v>
      </c>
      <c r="U28" t="s">
        <v>403</v>
      </c>
      <c r="V28" t="s">
        <v>404</v>
      </c>
      <c r="W28" t="s">
        <v>405</v>
      </c>
      <c r="X28" t="s">
        <v>406</v>
      </c>
      <c r="Y28" t="s">
        <v>407</v>
      </c>
    </row>
    <row r="29" spans="1:26" x14ac:dyDescent="0.25">
      <c r="A29" s="1">
        <v>0.46763888888888888</v>
      </c>
      <c r="B29">
        <v>36.962767999999997</v>
      </c>
      <c r="C29">
        <v>-25.156199999999998</v>
      </c>
      <c r="D29">
        <v>708.1</v>
      </c>
      <c r="E29">
        <v>39.17</v>
      </c>
      <c r="F29">
        <v>27.4</v>
      </c>
      <c r="G29">
        <v>943.69</v>
      </c>
      <c r="H29">
        <v>30.69</v>
      </c>
      <c r="I29">
        <v>-112.45</v>
      </c>
      <c r="J29">
        <v>3363</v>
      </c>
      <c r="K29">
        <v>-9.59</v>
      </c>
      <c r="L29">
        <v>-0.14000000000000001</v>
      </c>
      <c r="M29">
        <v>-1.05</v>
      </c>
      <c r="N29" t="s">
        <v>408</v>
      </c>
      <c r="O29" t="s">
        <v>409</v>
      </c>
      <c r="P29" t="s">
        <v>410</v>
      </c>
      <c r="Q29" t="s">
        <v>411</v>
      </c>
      <c r="R29" t="s">
        <v>412</v>
      </c>
      <c r="S29" t="s">
        <v>413</v>
      </c>
      <c r="T29" t="s">
        <v>414</v>
      </c>
      <c r="U29" t="s">
        <v>415</v>
      </c>
      <c r="V29" t="s">
        <v>416</v>
      </c>
      <c r="W29" t="s">
        <v>417</v>
      </c>
      <c r="X29" t="s">
        <v>418</v>
      </c>
      <c r="Y29" t="s">
        <v>419</v>
      </c>
    </row>
    <row r="30" spans="1:26" x14ac:dyDescent="0.25">
      <c r="A30" s="1">
        <v>0.46765046296296298</v>
      </c>
      <c r="B30">
        <v>36.962657</v>
      </c>
      <c r="C30">
        <v>-25.156255000000002</v>
      </c>
      <c r="D30">
        <v>701.5</v>
      </c>
      <c r="E30">
        <v>39.17</v>
      </c>
      <c r="F30">
        <v>27.43</v>
      </c>
      <c r="G30">
        <v>944.63</v>
      </c>
      <c r="H30">
        <v>30.46</v>
      </c>
      <c r="I30">
        <v>-120.88</v>
      </c>
      <c r="J30">
        <v>0</v>
      </c>
      <c r="K30">
        <v>-10.02</v>
      </c>
      <c r="L30">
        <v>0.89</v>
      </c>
      <c r="M30">
        <v>-0.76</v>
      </c>
      <c r="N30" t="s">
        <v>420</v>
      </c>
      <c r="O30" t="s">
        <v>421</v>
      </c>
      <c r="P30" t="s">
        <v>422</v>
      </c>
      <c r="Q30" t="s">
        <v>423</v>
      </c>
      <c r="R30" t="s">
        <v>424</v>
      </c>
      <c r="S30" t="s">
        <v>425</v>
      </c>
      <c r="T30" t="s">
        <v>426</v>
      </c>
      <c r="U30" t="s">
        <v>427</v>
      </c>
      <c r="V30" t="s">
        <v>428</v>
      </c>
      <c r="W30" t="s">
        <v>429</v>
      </c>
      <c r="X30" t="s">
        <v>430</v>
      </c>
      <c r="Y30" t="s">
        <v>431</v>
      </c>
    </row>
    <row r="31" spans="1:26" x14ac:dyDescent="0.25">
      <c r="A31" s="1">
        <v>0.46766203703703701</v>
      </c>
      <c r="B31">
        <v>36.962553999999997</v>
      </c>
      <c r="C31">
        <v>-25.156291</v>
      </c>
      <c r="D31">
        <v>694.9</v>
      </c>
      <c r="E31">
        <v>39.99</v>
      </c>
      <c r="F31">
        <v>26.67</v>
      </c>
      <c r="G31">
        <v>945.8</v>
      </c>
      <c r="H31">
        <v>30.17</v>
      </c>
      <c r="I31">
        <v>-131.27000000000001</v>
      </c>
      <c r="J31">
        <v>0</v>
      </c>
      <c r="K31">
        <v>-10.85</v>
      </c>
      <c r="L31">
        <v>-0.48</v>
      </c>
      <c r="M31">
        <v>-0.99</v>
      </c>
      <c r="N31" t="s">
        <v>132</v>
      </c>
      <c r="O31" t="s">
        <v>432</v>
      </c>
      <c r="P31" t="s">
        <v>388</v>
      </c>
      <c r="Q31" t="s">
        <v>433</v>
      </c>
      <c r="R31" t="s">
        <v>434</v>
      </c>
      <c r="S31" t="s">
        <v>435</v>
      </c>
      <c r="T31" t="s">
        <v>436</v>
      </c>
      <c r="U31" t="s">
        <v>437</v>
      </c>
      <c r="V31" t="s">
        <v>438</v>
      </c>
      <c r="W31" t="s">
        <v>439</v>
      </c>
      <c r="X31" t="s">
        <v>440</v>
      </c>
      <c r="Y31" t="s">
        <v>441</v>
      </c>
    </row>
    <row r="32" spans="1:26" x14ac:dyDescent="0.25">
      <c r="A32" s="1">
        <v>0.46767361111111111</v>
      </c>
      <c r="B32">
        <v>36.962454999999999</v>
      </c>
      <c r="C32">
        <v>-25.156321999999999</v>
      </c>
      <c r="D32">
        <v>688.2</v>
      </c>
      <c r="E32">
        <v>40.340000000000003</v>
      </c>
      <c r="F32">
        <v>26.81</v>
      </c>
      <c r="G32">
        <v>946.5</v>
      </c>
      <c r="H32">
        <v>29.96</v>
      </c>
      <c r="I32">
        <v>-137.54</v>
      </c>
      <c r="J32">
        <v>3150</v>
      </c>
      <c r="K32">
        <v>-9.41</v>
      </c>
      <c r="L32">
        <v>-0.44</v>
      </c>
      <c r="M32">
        <v>-0.6</v>
      </c>
      <c r="N32" t="s">
        <v>442</v>
      </c>
      <c r="O32" t="s">
        <v>443</v>
      </c>
      <c r="P32" t="s">
        <v>194</v>
      </c>
      <c r="Q32" t="s">
        <v>444</v>
      </c>
      <c r="R32" t="s">
        <v>445</v>
      </c>
      <c r="S32" t="s">
        <v>446</v>
      </c>
      <c r="T32" t="s">
        <v>447</v>
      </c>
      <c r="U32" t="s">
        <v>448</v>
      </c>
      <c r="V32" t="s">
        <v>449</v>
      </c>
      <c r="W32" t="s">
        <v>450</v>
      </c>
      <c r="X32" t="s">
        <v>451</v>
      </c>
      <c r="Y32" t="s">
        <v>452</v>
      </c>
    </row>
    <row r="33" spans="1:25" x14ac:dyDescent="0.25">
      <c r="A33" s="1">
        <v>0.46768518518518515</v>
      </c>
      <c r="B33">
        <v>36.962341000000002</v>
      </c>
      <c r="C33">
        <v>-25.156347</v>
      </c>
      <c r="D33">
        <v>685.9</v>
      </c>
      <c r="E33">
        <v>40.54</v>
      </c>
      <c r="F33">
        <v>26.66</v>
      </c>
      <c r="G33">
        <v>947.37</v>
      </c>
      <c r="H33">
        <v>29.8</v>
      </c>
      <c r="I33">
        <v>-145.35</v>
      </c>
      <c r="J33">
        <v>3363</v>
      </c>
      <c r="K33">
        <v>-11.02</v>
      </c>
      <c r="L33">
        <v>-0.63</v>
      </c>
      <c r="M33">
        <v>-0.84</v>
      </c>
      <c r="N33" t="s">
        <v>272</v>
      </c>
      <c r="O33" t="s">
        <v>453</v>
      </c>
      <c r="P33" t="s">
        <v>454</v>
      </c>
      <c r="Q33" t="s">
        <v>455</v>
      </c>
      <c r="R33" t="s">
        <v>456</v>
      </c>
      <c r="S33" t="s">
        <v>286</v>
      </c>
      <c r="T33" t="s">
        <v>457</v>
      </c>
      <c r="U33" t="s">
        <v>458</v>
      </c>
      <c r="V33" t="s">
        <v>459</v>
      </c>
      <c r="W33" t="s">
        <v>460</v>
      </c>
      <c r="X33" t="s">
        <v>461</v>
      </c>
      <c r="Y33" t="s">
        <v>462</v>
      </c>
    </row>
    <row r="34" spans="1:25" x14ac:dyDescent="0.25">
      <c r="A34" s="1">
        <v>0.4676967592592593</v>
      </c>
      <c r="B34">
        <v>36.962234000000002</v>
      </c>
      <c r="C34">
        <v>-25.156376999999999</v>
      </c>
      <c r="D34">
        <v>680.8</v>
      </c>
      <c r="E34">
        <v>40.96</v>
      </c>
      <c r="F34">
        <v>26.68</v>
      </c>
      <c r="G34">
        <v>948.32</v>
      </c>
      <c r="H34">
        <v>29.48</v>
      </c>
      <c r="I34">
        <v>-153.81</v>
      </c>
      <c r="J34">
        <v>2961</v>
      </c>
      <c r="K34">
        <v>-10.79</v>
      </c>
      <c r="L34">
        <v>-0.28999999999999998</v>
      </c>
      <c r="M34">
        <v>-0.63</v>
      </c>
      <c r="N34" t="s">
        <v>156</v>
      </c>
      <c r="O34" t="s">
        <v>463</v>
      </c>
      <c r="P34" t="s">
        <v>464</v>
      </c>
      <c r="Q34" t="s">
        <v>147</v>
      </c>
      <c r="R34" t="s">
        <v>465</v>
      </c>
      <c r="S34" t="s">
        <v>466</v>
      </c>
      <c r="T34" t="s">
        <v>467</v>
      </c>
      <c r="U34" t="s">
        <v>468</v>
      </c>
      <c r="V34" t="s">
        <v>469</v>
      </c>
      <c r="W34" t="s">
        <v>470</v>
      </c>
      <c r="X34" t="s">
        <v>471</v>
      </c>
      <c r="Y34" t="s">
        <v>472</v>
      </c>
    </row>
    <row r="35" spans="1:25" x14ac:dyDescent="0.25">
      <c r="A35" s="1">
        <v>0.46770833333333334</v>
      </c>
      <c r="B35">
        <v>36.9621</v>
      </c>
      <c r="C35">
        <v>-25.156414000000002</v>
      </c>
      <c r="D35">
        <v>677</v>
      </c>
      <c r="E35">
        <v>42.95</v>
      </c>
      <c r="F35">
        <v>26.7</v>
      </c>
      <c r="G35">
        <v>949.13</v>
      </c>
      <c r="H35">
        <v>29.34</v>
      </c>
      <c r="I35">
        <v>-161.09</v>
      </c>
      <c r="J35">
        <v>10190</v>
      </c>
      <c r="K35">
        <v>-10.51</v>
      </c>
      <c r="L35">
        <v>-0.45</v>
      </c>
      <c r="M35">
        <v>-0.71</v>
      </c>
      <c r="N35" t="s">
        <v>473</v>
      </c>
      <c r="O35" t="s">
        <v>474</v>
      </c>
      <c r="P35" t="s">
        <v>475</v>
      </c>
      <c r="Q35" t="s">
        <v>183</v>
      </c>
      <c r="R35" t="s">
        <v>476</v>
      </c>
      <c r="S35" t="s">
        <v>477</v>
      </c>
      <c r="T35" t="s">
        <v>478</v>
      </c>
      <c r="U35" t="s">
        <v>479</v>
      </c>
      <c r="V35" t="s">
        <v>480</v>
      </c>
      <c r="W35" t="s">
        <v>481</v>
      </c>
      <c r="X35" t="s">
        <v>482</v>
      </c>
      <c r="Y35" t="s">
        <v>483</v>
      </c>
    </row>
    <row r="36" spans="1:25" x14ac:dyDescent="0.25">
      <c r="A36" s="1">
        <v>0.46771990740740743</v>
      </c>
      <c r="B36">
        <v>36.961967000000001</v>
      </c>
      <c r="C36">
        <v>-25.156457</v>
      </c>
      <c r="D36">
        <v>673</v>
      </c>
      <c r="E36">
        <v>41.04</v>
      </c>
      <c r="F36">
        <v>26.33</v>
      </c>
      <c r="G36">
        <v>950.24</v>
      </c>
      <c r="H36">
        <v>29.17</v>
      </c>
      <c r="I36">
        <v>-170.92</v>
      </c>
      <c r="J36">
        <v>0</v>
      </c>
      <c r="K36">
        <v>-9.81</v>
      </c>
      <c r="L36">
        <v>-0.04</v>
      </c>
      <c r="M36">
        <v>-1.28</v>
      </c>
      <c r="N36" t="s">
        <v>484</v>
      </c>
      <c r="O36" t="s">
        <v>485</v>
      </c>
      <c r="P36" t="s">
        <v>486</v>
      </c>
      <c r="Q36" t="s">
        <v>487</v>
      </c>
      <c r="R36" t="s">
        <v>196</v>
      </c>
      <c r="S36" t="s">
        <v>488</v>
      </c>
      <c r="T36" t="s">
        <v>489</v>
      </c>
      <c r="U36" t="s">
        <v>490</v>
      </c>
      <c r="V36" t="s">
        <v>491</v>
      </c>
      <c r="W36" t="s">
        <v>481</v>
      </c>
      <c r="X36" t="s">
        <v>492</v>
      </c>
      <c r="Y36" t="s">
        <v>493</v>
      </c>
    </row>
    <row r="37" spans="1:25" x14ac:dyDescent="0.25">
      <c r="A37" s="1">
        <v>0.46773148148148147</v>
      </c>
      <c r="B37">
        <v>36.961837000000003</v>
      </c>
      <c r="C37">
        <v>-25.156492</v>
      </c>
      <c r="D37">
        <v>666.6</v>
      </c>
      <c r="E37">
        <v>41.29</v>
      </c>
      <c r="F37">
        <v>26.22</v>
      </c>
      <c r="G37">
        <v>950.95</v>
      </c>
      <c r="H37">
        <v>28.96</v>
      </c>
      <c r="I37">
        <v>-177.25</v>
      </c>
      <c r="J37">
        <v>8483</v>
      </c>
      <c r="K37">
        <v>-11.36</v>
      </c>
      <c r="L37">
        <v>-0.41</v>
      </c>
      <c r="M37">
        <v>-0.59</v>
      </c>
      <c r="N37" t="s">
        <v>494</v>
      </c>
      <c r="O37" t="s">
        <v>495</v>
      </c>
      <c r="P37" t="s">
        <v>496</v>
      </c>
      <c r="Q37" t="s">
        <v>497</v>
      </c>
      <c r="R37" t="s">
        <v>498</v>
      </c>
      <c r="S37" t="s">
        <v>499</v>
      </c>
      <c r="T37" t="s">
        <v>500</v>
      </c>
      <c r="U37" t="s">
        <v>501</v>
      </c>
      <c r="V37" t="s">
        <v>116</v>
      </c>
      <c r="W37" t="s">
        <v>502</v>
      </c>
      <c r="X37" t="s">
        <v>503</v>
      </c>
      <c r="Y37" t="s">
        <v>504</v>
      </c>
    </row>
    <row r="38" spans="1:25" x14ac:dyDescent="0.25">
      <c r="A38" s="1">
        <v>0.46774305555555556</v>
      </c>
      <c r="B38">
        <v>36.961696000000003</v>
      </c>
      <c r="C38">
        <v>-25.156513</v>
      </c>
      <c r="D38">
        <v>662.8</v>
      </c>
      <c r="E38">
        <v>41.44</v>
      </c>
      <c r="F38">
        <v>25.98</v>
      </c>
      <c r="G38">
        <v>951.84</v>
      </c>
      <c r="H38">
        <v>28.86</v>
      </c>
      <c r="I38">
        <v>-185.19</v>
      </c>
      <c r="J38">
        <v>2961</v>
      </c>
      <c r="K38">
        <v>-10.3</v>
      </c>
      <c r="L38">
        <v>0.1</v>
      </c>
      <c r="M38">
        <v>-1.08</v>
      </c>
      <c r="N38" t="s">
        <v>505</v>
      </c>
      <c r="O38" t="s">
        <v>109</v>
      </c>
      <c r="P38" t="s">
        <v>506</v>
      </c>
      <c r="Q38" t="s">
        <v>507</v>
      </c>
      <c r="R38" t="s">
        <v>508</v>
      </c>
      <c r="S38" t="s">
        <v>509</v>
      </c>
      <c r="T38" t="s">
        <v>510</v>
      </c>
      <c r="U38" t="s">
        <v>511</v>
      </c>
      <c r="V38" t="s">
        <v>512</v>
      </c>
      <c r="W38" t="s">
        <v>513</v>
      </c>
      <c r="X38" t="s">
        <v>514</v>
      </c>
      <c r="Y38" t="s">
        <v>515</v>
      </c>
    </row>
    <row r="39" spans="1:25" x14ac:dyDescent="0.25">
      <c r="A39" s="1">
        <v>0.4677546296296296</v>
      </c>
      <c r="B39">
        <v>36.961570000000002</v>
      </c>
      <c r="C39">
        <v>-25.15653</v>
      </c>
      <c r="D39">
        <v>657.7</v>
      </c>
      <c r="E39">
        <v>43.74</v>
      </c>
      <c r="F39">
        <v>25.83</v>
      </c>
      <c r="G39">
        <v>952.78</v>
      </c>
      <c r="H39">
        <v>28.57</v>
      </c>
      <c r="I39">
        <v>-193.58</v>
      </c>
      <c r="J39">
        <v>3888</v>
      </c>
      <c r="K39">
        <v>-11.23</v>
      </c>
      <c r="L39">
        <v>-0.36</v>
      </c>
      <c r="M39">
        <v>-0.71</v>
      </c>
      <c r="N39" t="s">
        <v>516</v>
      </c>
      <c r="O39" t="s">
        <v>517</v>
      </c>
      <c r="P39" t="s">
        <v>518</v>
      </c>
      <c r="Q39" t="s">
        <v>241</v>
      </c>
      <c r="R39" t="s">
        <v>519</v>
      </c>
      <c r="S39" t="s">
        <v>520</v>
      </c>
      <c r="T39" t="s">
        <v>521</v>
      </c>
      <c r="U39" t="s">
        <v>522</v>
      </c>
      <c r="V39" t="s">
        <v>523</v>
      </c>
      <c r="W39" t="s">
        <v>524</v>
      </c>
      <c r="X39" t="s">
        <v>525</v>
      </c>
      <c r="Y39" t="s">
        <v>526</v>
      </c>
    </row>
    <row r="40" spans="1:25" x14ac:dyDescent="0.25">
      <c r="A40" s="1">
        <v>0.46776620370370375</v>
      </c>
      <c r="B40">
        <v>36.961452000000001</v>
      </c>
      <c r="C40">
        <v>-25.156568</v>
      </c>
      <c r="D40">
        <v>654.4</v>
      </c>
      <c r="E40">
        <v>43.4</v>
      </c>
      <c r="F40">
        <v>25.77</v>
      </c>
      <c r="G40">
        <v>953.69</v>
      </c>
      <c r="H40">
        <v>28.41</v>
      </c>
      <c r="I40">
        <v>-201.63</v>
      </c>
      <c r="J40">
        <v>0</v>
      </c>
      <c r="K40">
        <v>-10.64</v>
      </c>
      <c r="L40">
        <v>0.75</v>
      </c>
      <c r="M40">
        <v>-1.31</v>
      </c>
      <c r="N40" t="s">
        <v>527</v>
      </c>
      <c r="O40" t="s">
        <v>528</v>
      </c>
      <c r="P40" t="s">
        <v>529</v>
      </c>
      <c r="Q40" t="s">
        <v>530</v>
      </c>
      <c r="R40" t="s">
        <v>531</v>
      </c>
      <c r="S40" t="s">
        <v>532</v>
      </c>
      <c r="T40" t="s">
        <v>533</v>
      </c>
      <c r="U40" t="s">
        <v>534</v>
      </c>
      <c r="V40" t="s">
        <v>535</v>
      </c>
      <c r="W40" t="s">
        <v>536</v>
      </c>
      <c r="X40" t="s">
        <v>537</v>
      </c>
      <c r="Y40" t="s">
        <v>538</v>
      </c>
    </row>
    <row r="41" spans="1:25" x14ac:dyDescent="0.25">
      <c r="A41" s="1">
        <v>0.46777777777777779</v>
      </c>
      <c r="B41">
        <v>36.961359999999999</v>
      </c>
      <c r="C41">
        <v>-25.156611999999999</v>
      </c>
      <c r="D41">
        <v>648.1</v>
      </c>
      <c r="E41">
        <v>44.21</v>
      </c>
      <c r="F41">
        <v>25.34</v>
      </c>
      <c r="G41">
        <v>954.75</v>
      </c>
      <c r="H41">
        <v>28.06</v>
      </c>
      <c r="I41">
        <v>-211.03</v>
      </c>
      <c r="J41">
        <v>0</v>
      </c>
      <c r="K41">
        <v>-10.66</v>
      </c>
      <c r="L41">
        <v>-0.4</v>
      </c>
      <c r="M41">
        <v>-1.34</v>
      </c>
      <c r="N41" t="s">
        <v>539</v>
      </c>
      <c r="O41" t="s">
        <v>540</v>
      </c>
      <c r="P41" t="s">
        <v>541</v>
      </c>
      <c r="Q41" t="s">
        <v>542</v>
      </c>
      <c r="R41" t="s">
        <v>434</v>
      </c>
      <c r="S41" t="s">
        <v>543</v>
      </c>
      <c r="T41" t="s">
        <v>544</v>
      </c>
      <c r="U41" t="s">
        <v>545</v>
      </c>
      <c r="V41" t="s">
        <v>546</v>
      </c>
      <c r="W41" t="s">
        <v>547</v>
      </c>
      <c r="X41" t="s">
        <v>548</v>
      </c>
      <c r="Y41" t="s">
        <v>549</v>
      </c>
    </row>
    <row r="42" spans="1:25" x14ac:dyDescent="0.25">
      <c r="A42" s="1">
        <v>0.46778935185185189</v>
      </c>
      <c r="B42">
        <v>36.961230999999998</v>
      </c>
      <c r="C42">
        <v>-25.156637</v>
      </c>
      <c r="D42">
        <v>643.6</v>
      </c>
      <c r="E42">
        <v>44.65</v>
      </c>
      <c r="F42">
        <v>25.36</v>
      </c>
      <c r="G42">
        <v>955.38</v>
      </c>
      <c r="H42">
        <v>27.93</v>
      </c>
      <c r="I42">
        <v>-216.65</v>
      </c>
      <c r="J42">
        <v>2794</v>
      </c>
      <c r="K42">
        <v>-9.75</v>
      </c>
      <c r="L42">
        <v>-0.38</v>
      </c>
      <c r="M42">
        <v>-0.54</v>
      </c>
      <c r="N42" t="s">
        <v>550</v>
      </c>
      <c r="O42" t="s">
        <v>551</v>
      </c>
      <c r="P42" t="s">
        <v>552</v>
      </c>
      <c r="Q42" t="s">
        <v>553</v>
      </c>
      <c r="R42" t="s">
        <v>554</v>
      </c>
      <c r="S42" t="s">
        <v>555</v>
      </c>
      <c r="T42" t="s">
        <v>556</v>
      </c>
      <c r="U42" t="s">
        <v>557</v>
      </c>
      <c r="V42" t="s">
        <v>558</v>
      </c>
      <c r="W42" t="s">
        <v>559</v>
      </c>
      <c r="X42" t="s">
        <v>247</v>
      </c>
      <c r="Y42" t="s">
        <v>560</v>
      </c>
    </row>
    <row r="43" spans="1:25" x14ac:dyDescent="0.25">
      <c r="A43" s="1">
        <v>0.46780092592592593</v>
      </c>
      <c r="B43">
        <v>36.961092999999998</v>
      </c>
      <c r="C43">
        <v>-25.156654</v>
      </c>
      <c r="D43">
        <v>640.29999999999995</v>
      </c>
      <c r="E43">
        <v>44.84</v>
      </c>
      <c r="F43">
        <v>25.18</v>
      </c>
      <c r="G43">
        <v>956.1</v>
      </c>
      <c r="H43">
        <v>27.82</v>
      </c>
      <c r="I43">
        <v>-223.08</v>
      </c>
      <c r="J43">
        <v>3607</v>
      </c>
      <c r="K43">
        <v>-10.65</v>
      </c>
      <c r="L43">
        <v>0.56999999999999995</v>
      </c>
      <c r="M43">
        <v>-1.02</v>
      </c>
      <c r="N43" t="s">
        <v>561</v>
      </c>
      <c r="O43" t="s">
        <v>562</v>
      </c>
      <c r="P43" t="s">
        <v>563</v>
      </c>
      <c r="Q43" t="s">
        <v>564</v>
      </c>
      <c r="R43" t="s">
        <v>565</v>
      </c>
      <c r="S43" t="s">
        <v>566</v>
      </c>
      <c r="T43" t="s">
        <v>567</v>
      </c>
      <c r="U43" t="s">
        <v>568</v>
      </c>
      <c r="V43" t="s">
        <v>569</v>
      </c>
      <c r="W43" t="s">
        <v>570</v>
      </c>
      <c r="X43" t="s">
        <v>571</v>
      </c>
      <c r="Y43" t="s">
        <v>572</v>
      </c>
    </row>
    <row r="44" spans="1:25" x14ac:dyDescent="0.25">
      <c r="A44" s="1">
        <v>0.46781249999999996</v>
      </c>
      <c r="B44">
        <v>36.960990000000002</v>
      </c>
      <c r="C44">
        <v>-25.156679</v>
      </c>
      <c r="D44">
        <v>633.29999999999995</v>
      </c>
      <c r="E44">
        <v>45.46</v>
      </c>
      <c r="F44">
        <v>24.89</v>
      </c>
      <c r="G44">
        <v>956.92</v>
      </c>
      <c r="H44">
        <v>27.62</v>
      </c>
      <c r="I44">
        <v>-230.5</v>
      </c>
      <c r="J44">
        <v>12750</v>
      </c>
      <c r="K44">
        <v>-11.29</v>
      </c>
      <c r="L44">
        <v>-0.28999999999999998</v>
      </c>
      <c r="M44">
        <v>-0.46</v>
      </c>
      <c r="N44" t="s">
        <v>561</v>
      </c>
      <c r="O44" t="s">
        <v>573</v>
      </c>
      <c r="P44" t="s">
        <v>563</v>
      </c>
      <c r="Q44" t="s">
        <v>574</v>
      </c>
      <c r="R44" t="s">
        <v>575</v>
      </c>
      <c r="S44" t="s">
        <v>576</v>
      </c>
      <c r="T44" t="s">
        <v>577</v>
      </c>
      <c r="U44" t="s">
        <v>578</v>
      </c>
      <c r="V44" t="s">
        <v>579</v>
      </c>
      <c r="W44" t="s">
        <v>580</v>
      </c>
      <c r="X44" t="s">
        <v>581</v>
      </c>
      <c r="Y44" t="s">
        <v>582</v>
      </c>
    </row>
    <row r="45" spans="1:25" x14ac:dyDescent="0.25">
      <c r="A45" s="1">
        <v>0.46782407407407406</v>
      </c>
      <c r="B45">
        <v>36.960903000000002</v>
      </c>
      <c r="C45">
        <v>-25.156701999999999</v>
      </c>
      <c r="D45">
        <v>630.20000000000005</v>
      </c>
      <c r="E45">
        <v>45.82</v>
      </c>
      <c r="F45">
        <v>24.74</v>
      </c>
      <c r="G45">
        <v>957.77</v>
      </c>
      <c r="H45">
        <v>27.54</v>
      </c>
      <c r="I45">
        <v>-237.87</v>
      </c>
      <c r="J45">
        <v>2961</v>
      </c>
      <c r="K45">
        <v>-9.8000000000000007</v>
      </c>
      <c r="L45">
        <v>-0.3</v>
      </c>
      <c r="M45">
        <v>-0.94</v>
      </c>
      <c r="N45" t="s">
        <v>583</v>
      </c>
      <c r="O45" t="s">
        <v>584</v>
      </c>
      <c r="P45" t="s">
        <v>376</v>
      </c>
      <c r="Q45" t="s">
        <v>585</v>
      </c>
      <c r="R45" t="s">
        <v>586</v>
      </c>
      <c r="S45" t="s">
        <v>587</v>
      </c>
      <c r="T45" t="s">
        <v>588</v>
      </c>
      <c r="U45" t="s">
        <v>589</v>
      </c>
      <c r="V45" t="s">
        <v>590</v>
      </c>
      <c r="W45" t="s">
        <v>591</v>
      </c>
      <c r="X45" t="s">
        <v>592</v>
      </c>
      <c r="Y45" t="s">
        <v>593</v>
      </c>
    </row>
    <row r="46" spans="1:25" x14ac:dyDescent="0.25">
      <c r="A46" s="1">
        <v>0.4678356481481481</v>
      </c>
      <c r="B46">
        <v>36.960802999999999</v>
      </c>
      <c r="C46">
        <v>-25.156742000000001</v>
      </c>
      <c r="D46">
        <v>623.5</v>
      </c>
      <c r="E46">
        <v>46.46</v>
      </c>
      <c r="F46">
        <v>24.11</v>
      </c>
      <c r="G46">
        <v>958.82</v>
      </c>
      <c r="H46">
        <v>27.25</v>
      </c>
      <c r="I46">
        <v>-247.13</v>
      </c>
      <c r="J46">
        <v>0</v>
      </c>
      <c r="K46">
        <v>-10.82</v>
      </c>
      <c r="L46">
        <v>0.4</v>
      </c>
      <c r="M46">
        <v>-1.29</v>
      </c>
      <c r="N46" t="s">
        <v>594</v>
      </c>
      <c r="O46" t="s">
        <v>595</v>
      </c>
      <c r="P46" t="s">
        <v>596</v>
      </c>
      <c r="Q46" t="s">
        <v>597</v>
      </c>
      <c r="R46" t="s">
        <v>598</v>
      </c>
      <c r="S46" t="s">
        <v>599</v>
      </c>
      <c r="T46" t="s">
        <v>600</v>
      </c>
      <c r="U46" t="s">
        <v>601</v>
      </c>
      <c r="V46" t="s">
        <v>602</v>
      </c>
      <c r="W46" t="s">
        <v>603</v>
      </c>
      <c r="X46" t="s">
        <v>604</v>
      </c>
      <c r="Y46" t="s">
        <v>605</v>
      </c>
    </row>
    <row r="47" spans="1:25" x14ac:dyDescent="0.25">
      <c r="A47" s="1">
        <v>0.46784722222222225</v>
      </c>
      <c r="B47">
        <v>36.960712000000001</v>
      </c>
      <c r="C47">
        <v>-25.156783999999998</v>
      </c>
      <c r="D47">
        <v>616</v>
      </c>
      <c r="E47">
        <v>46.99</v>
      </c>
      <c r="F47">
        <v>23.94</v>
      </c>
      <c r="G47">
        <v>959.4</v>
      </c>
      <c r="H47">
        <v>27.06</v>
      </c>
      <c r="I47">
        <v>-252.25</v>
      </c>
      <c r="J47">
        <v>0</v>
      </c>
      <c r="K47">
        <v>-10</v>
      </c>
      <c r="L47">
        <v>0.03</v>
      </c>
      <c r="M47">
        <v>-1.1000000000000001</v>
      </c>
      <c r="N47" t="s">
        <v>539</v>
      </c>
      <c r="O47" t="s">
        <v>606</v>
      </c>
      <c r="P47" t="s">
        <v>607</v>
      </c>
      <c r="Q47" t="s">
        <v>608</v>
      </c>
      <c r="R47" t="s">
        <v>565</v>
      </c>
      <c r="S47" t="s">
        <v>609</v>
      </c>
      <c r="T47" t="s">
        <v>610</v>
      </c>
      <c r="U47" t="s">
        <v>611</v>
      </c>
      <c r="V47" t="s">
        <v>612</v>
      </c>
      <c r="W47" t="s">
        <v>603</v>
      </c>
      <c r="X47" t="s">
        <v>613</v>
      </c>
      <c r="Y47" t="s">
        <v>614</v>
      </c>
    </row>
    <row r="48" spans="1:25" x14ac:dyDescent="0.25">
      <c r="A48" s="1">
        <v>0.46785879629629629</v>
      </c>
      <c r="B48">
        <v>36.960605000000001</v>
      </c>
      <c r="C48">
        <v>-25.156806</v>
      </c>
      <c r="D48">
        <v>608.79999999999995</v>
      </c>
      <c r="E48">
        <v>47.44</v>
      </c>
      <c r="F48">
        <v>23.54</v>
      </c>
      <c r="G48">
        <v>960.21</v>
      </c>
      <c r="H48">
        <v>26.91</v>
      </c>
      <c r="I48">
        <v>-259.43</v>
      </c>
      <c r="J48">
        <v>12750</v>
      </c>
      <c r="K48">
        <v>-10.67</v>
      </c>
      <c r="L48">
        <v>0.34</v>
      </c>
      <c r="M48">
        <v>-1.25</v>
      </c>
      <c r="N48" t="s">
        <v>615</v>
      </c>
      <c r="O48" t="s">
        <v>616</v>
      </c>
      <c r="P48" t="s">
        <v>617</v>
      </c>
      <c r="Q48" t="s">
        <v>618</v>
      </c>
      <c r="R48" t="s">
        <v>619</v>
      </c>
      <c r="S48" t="s">
        <v>620</v>
      </c>
      <c r="T48" t="s">
        <v>621</v>
      </c>
      <c r="U48" t="s">
        <v>622</v>
      </c>
      <c r="V48" t="s">
        <v>623</v>
      </c>
      <c r="W48" t="s">
        <v>624</v>
      </c>
      <c r="X48" t="s">
        <v>625</v>
      </c>
      <c r="Y48" t="s">
        <v>626</v>
      </c>
    </row>
    <row r="49" spans="1:25" x14ac:dyDescent="0.25">
      <c r="A49" s="1">
        <v>0.46787037037037038</v>
      </c>
      <c r="B49">
        <v>36.960475000000002</v>
      </c>
      <c r="C49">
        <v>-25.156839000000002</v>
      </c>
      <c r="D49">
        <v>603.1</v>
      </c>
      <c r="E49">
        <v>48.49</v>
      </c>
      <c r="F49">
        <v>22.99</v>
      </c>
      <c r="G49">
        <v>961.08</v>
      </c>
      <c r="H49">
        <v>26.72</v>
      </c>
      <c r="I49">
        <v>-267.11</v>
      </c>
      <c r="J49">
        <v>2961</v>
      </c>
      <c r="K49">
        <v>-10.31</v>
      </c>
      <c r="L49">
        <v>0.47</v>
      </c>
      <c r="M49">
        <v>-1.19</v>
      </c>
      <c r="N49" t="s">
        <v>627</v>
      </c>
      <c r="O49" t="s">
        <v>628</v>
      </c>
      <c r="P49" t="s">
        <v>629</v>
      </c>
      <c r="Q49" t="s">
        <v>630</v>
      </c>
      <c r="R49" t="s">
        <v>631</v>
      </c>
      <c r="S49" t="s">
        <v>632</v>
      </c>
      <c r="T49" t="s">
        <v>633</v>
      </c>
      <c r="U49" t="s">
        <v>115</v>
      </c>
      <c r="V49" t="s">
        <v>634</v>
      </c>
      <c r="W49" t="s">
        <v>635</v>
      </c>
      <c r="X49" t="s">
        <v>636</v>
      </c>
      <c r="Y49" t="s">
        <v>637</v>
      </c>
    </row>
    <row r="50" spans="1:25" x14ac:dyDescent="0.25">
      <c r="A50" s="1">
        <v>0.46788194444444442</v>
      </c>
      <c r="B50">
        <v>36.960349999999998</v>
      </c>
      <c r="C50">
        <v>-25.156894000000001</v>
      </c>
      <c r="D50">
        <v>598.1</v>
      </c>
      <c r="E50">
        <v>49.87</v>
      </c>
      <c r="F50">
        <v>22.81</v>
      </c>
      <c r="G50">
        <v>961.91</v>
      </c>
      <c r="H50">
        <v>26.54</v>
      </c>
      <c r="I50">
        <v>-274.44</v>
      </c>
      <c r="J50">
        <v>0</v>
      </c>
      <c r="K50">
        <v>-10.14</v>
      </c>
      <c r="L50">
        <v>-0.06</v>
      </c>
      <c r="M50">
        <v>-0.9</v>
      </c>
      <c r="N50" t="s">
        <v>638</v>
      </c>
      <c r="O50" t="s">
        <v>639</v>
      </c>
      <c r="P50" t="s">
        <v>640</v>
      </c>
      <c r="Q50" t="s">
        <v>574</v>
      </c>
      <c r="R50" t="s">
        <v>586</v>
      </c>
      <c r="S50" t="s">
        <v>379</v>
      </c>
      <c r="T50" t="s">
        <v>641</v>
      </c>
      <c r="U50" t="s">
        <v>642</v>
      </c>
      <c r="V50" t="s">
        <v>643</v>
      </c>
      <c r="W50" t="s">
        <v>644</v>
      </c>
      <c r="X50" t="s">
        <v>645</v>
      </c>
      <c r="Y50" t="s">
        <v>646</v>
      </c>
    </row>
    <row r="51" spans="1:25" x14ac:dyDescent="0.25">
      <c r="A51" s="1">
        <v>0.46789351851851851</v>
      </c>
      <c r="B51">
        <v>36.960242999999998</v>
      </c>
      <c r="C51">
        <v>-25.156929999999999</v>
      </c>
      <c r="D51">
        <v>593.6</v>
      </c>
      <c r="E51">
        <v>51.07</v>
      </c>
      <c r="F51">
        <v>22.56</v>
      </c>
      <c r="G51">
        <v>962.9</v>
      </c>
      <c r="H51">
        <v>26.31</v>
      </c>
      <c r="I51">
        <v>-283.14999999999998</v>
      </c>
      <c r="J51">
        <v>5070</v>
      </c>
      <c r="K51">
        <v>-10.68</v>
      </c>
      <c r="L51">
        <v>0.36</v>
      </c>
      <c r="M51">
        <v>-1.03</v>
      </c>
      <c r="N51" t="s">
        <v>647</v>
      </c>
      <c r="O51" t="s">
        <v>648</v>
      </c>
      <c r="P51" t="s">
        <v>649</v>
      </c>
      <c r="Q51" t="s">
        <v>650</v>
      </c>
      <c r="R51" t="s">
        <v>651</v>
      </c>
      <c r="S51" t="s">
        <v>652</v>
      </c>
      <c r="T51" t="s">
        <v>653</v>
      </c>
      <c r="U51" t="s">
        <v>654</v>
      </c>
      <c r="V51" t="s">
        <v>655</v>
      </c>
      <c r="W51" t="s">
        <v>656</v>
      </c>
      <c r="X51" t="s">
        <v>657</v>
      </c>
      <c r="Y51" t="s">
        <v>658</v>
      </c>
    </row>
    <row r="52" spans="1:25" x14ac:dyDescent="0.25">
      <c r="A52" s="1">
        <v>0.46790509259259255</v>
      </c>
      <c r="B52">
        <v>36.960146999999999</v>
      </c>
      <c r="C52">
        <v>-25.156942000000001</v>
      </c>
      <c r="D52">
        <v>589.1</v>
      </c>
      <c r="E52">
        <v>51.88</v>
      </c>
      <c r="F52">
        <v>22.27</v>
      </c>
      <c r="G52">
        <v>963.56</v>
      </c>
      <c r="H52">
        <v>26.18</v>
      </c>
      <c r="I52">
        <v>-289.55</v>
      </c>
      <c r="J52">
        <v>0</v>
      </c>
      <c r="K52">
        <v>-10.77</v>
      </c>
      <c r="L52">
        <v>0.15</v>
      </c>
      <c r="M52">
        <v>-1.19</v>
      </c>
      <c r="N52" t="s">
        <v>659</v>
      </c>
      <c r="O52" t="s">
        <v>660</v>
      </c>
      <c r="P52" t="s">
        <v>661</v>
      </c>
      <c r="Q52" t="s">
        <v>662</v>
      </c>
      <c r="R52" t="s">
        <v>663</v>
      </c>
      <c r="S52" t="s">
        <v>664</v>
      </c>
      <c r="T52" t="s">
        <v>665</v>
      </c>
      <c r="U52" t="s">
        <v>666</v>
      </c>
      <c r="V52" t="s">
        <v>667</v>
      </c>
      <c r="W52" t="s">
        <v>668</v>
      </c>
      <c r="X52" t="s">
        <v>669</v>
      </c>
      <c r="Y52" t="s">
        <v>670</v>
      </c>
    </row>
    <row r="53" spans="1:25" x14ac:dyDescent="0.25">
      <c r="A53" s="1">
        <v>0.4679166666666667</v>
      </c>
      <c r="B53">
        <v>36.960037</v>
      </c>
      <c r="C53">
        <v>-25.156953000000001</v>
      </c>
      <c r="D53">
        <v>583.6</v>
      </c>
      <c r="E53">
        <v>53.14</v>
      </c>
      <c r="F53">
        <v>22.44</v>
      </c>
      <c r="G53">
        <v>964.38</v>
      </c>
      <c r="H53">
        <v>25.98</v>
      </c>
      <c r="I53">
        <v>-296.24</v>
      </c>
      <c r="J53">
        <v>3607</v>
      </c>
      <c r="K53">
        <v>-9.8800000000000008</v>
      </c>
      <c r="L53">
        <v>-0.01</v>
      </c>
      <c r="M53">
        <v>-1.03</v>
      </c>
      <c r="N53" t="s">
        <v>671</v>
      </c>
      <c r="O53" t="s">
        <v>672</v>
      </c>
      <c r="P53" t="s">
        <v>673</v>
      </c>
      <c r="Q53" t="s">
        <v>674</v>
      </c>
      <c r="R53" t="s">
        <v>675</v>
      </c>
      <c r="S53" t="s">
        <v>664</v>
      </c>
      <c r="T53" t="s">
        <v>676</v>
      </c>
      <c r="U53" t="s">
        <v>677</v>
      </c>
      <c r="V53" t="s">
        <v>678</v>
      </c>
      <c r="W53" t="s">
        <v>679</v>
      </c>
      <c r="X53" t="s">
        <v>680</v>
      </c>
      <c r="Y53" t="s">
        <v>626</v>
      </c>
    </row>
    <row r="54" spans="1:25" x14ac:dyDescent="0.25">
      <c r="A54" s="1">
        <v>0.46792824074074074</v>
      </c>
      <c r="B54">
        <v>36.959926000000003</v>
      </c>
      <c r="C54">
        <v>-25.156955</v>
      </c>
      <c r="D54">
        <v>578.5</v>
      </c>
      <c r="E54">
        <v>53.62</v>
      </c>
      <c r="F54">
        <v>22.37</v>
      </c>
      <c r="G54">
        <v>965.23</v>
      </c>
      <c r="H54">
        <v>25.72</v>
      </c>
      <c r="I54">
        <v>-303.66000000000003</v>
      </c>
      <c r="J54">
        <v>5070</v>
      </c>
      <c r="K54">
        <v>-9.4700000000000006</v>
      </c>
      <c r="L54">
        <v>0.33</v>
      </c>
      <c r="M54">
        <v>-0.95</v>
      </c>
      <c r="N54" t="s">
        <v>681</v>
      </c>
      <c r="O54" t="s">
        <v>682</v>
      </c>
      <c r="P54" t="s">
        <v>683</v>
      </c>
      <c r="Q54" t="s">
        <v>684</v>
      </c>
      <c r="R54" t="s">
        <v>685</v>
      </c>
      <c r="S54" t="s">
        <v>686</v>
      </c>
      <c r="T54" t="s">
        <v>687</v>
      </c>
      <c r="U54" t="s">
        <v>688</v>
      </c>
      <c r="V54" t="s">
        <v>689</v>
      </c>
      <c r="W54" t="s">
        <v>690</v>
      </c>
      <c r="X54" t="s">
        <v>691</v>
      </c>
      <c r="Y54" t="s">
        <v>692</v>
      </c>
    </row>
    <row r="55" spans="1:25" x14ac:dyDescent="0.25">
      <c r="A55" s="1">
        <v>0.46793981481481484</v>
      </c>
      <c r="B55">
        <v>36.959811999999999</v>
      </c>
      <c r="C55">
        <v>-25.156949000000001</v>
      </c>
      <c r="D55">
        <v>573.79999999999995</v>
      </c>
      <c r="E55">
        <v>54.24</v>
      </c>
      <c r="F55">
        <v>21.97</v>
      </c>
      <c r="G55">
        <v>966.08</v>
      </c>
      <c r="H55">
        <v>25.62</v>
      </c>
      <c r="I55">
        <v>-311.20999999999998</v>
      </c>
      <c r="J55">
        <v>17016</v>
      </c>
      <c r="K55">
        <v>-9.32</v>
      </c>
      <c r="L55">
        <v>0.37</v>
      </c>
      <c r="M55">
        <v>-0.9</v>
      </c>
      <c r="N55" t="s">
        <v>594</v>
      </c>
      <c r="O55" t="s">
        <v>693</v>
      </c>
      <c r="P55" t="s">
        <v>376</v>
      </c>
      <c r="Q55" t="s">
        <v>694</v>
      </c>
      <c r="R55" t="s">
        <v>631</v>
      </c>
      <c r="S55" t="s">
        <v>402</v>
      </c>
      <c r="T55" t="s">
        <v>695</v>
      </c>
      <c r="U55" t="s">
        <v>696</v>
      </c>
      <c r="V55" t="s">
        <v>697</v>
      </c>
      <c r="W55" t="s">
        <v>698</v>
      </c>
      <c r="X55" t="s">
        <v>699</v>
      </c>
      <c r="Y55" t="s">
        <v>700</v>
      </c>
    </row>
    <row r="56" spans="1:25" x14ac:dyDescent="0.25">
      <c r="A56" s="1">
        <v>0.46795138888888888</v>
      </c>
      <c r="B56">
        <v>36.959682000000001</v>
      </c>
      <c r="C56">
        <v>-25.156963000000001</v>
      </c>
      <c r="D56">
        <v>567.20000000000005</v>
      </c>
      <c r="E56">
        <v>55.17</v>
      </c>
      <c r="F56">
        <v>21.6</v>
      </c>
      <c r="G56">
        <v>967.1</v>
      </c>
      <c r="H56">
        <v>25.53</v>
      </c>
      <c r="I56">
        <v>-320.14</v>
      </c>
      <c r="J56">
        <v>2961</v>
      </c>
      <c r="K56">
        <v>-10.66</v>
      </c>
      <c r="L56">
        <v>0.56000000000000005</v>
      </c>
      <c r="M56">
        <v>-0.71</v>
      </c>
      <c r="N56" t="s">
        <v>701</v>
      </c>
      <c r="O56" t="s">
        <v>702</v>
      </c>
      <c r="P56" t="s">
        <v>703</v>
      </c>
      <c r="Q56" t="s">
        <v>704</v>
      </c>
      <c r="R56" t="s">
        <v>705</v>
      </c>
      <c r="S56" t="s">
        <v>706</v>
      </c>
      <c r="T56" t="s">
        <v>707</v>
      </c>
      <c r="U56" t="s">
        <v>708</v>
      </c>
      <c r="V56" t="s">
        <v>709</v>
      </c>
      <c r="W56" t="s">
        <v>710</v>
      </c>
      <c r="X56" t="s">
        <v>711</v>
      </c>
      <c r="Y56" t="s">
        <v>712</v>
      </c>
    </row>
    <row r="57" spans="1:25" x14ac:dyDescent="0.25">
      <c r="A57" s="1">
        <v>0.46796296296296297</v>
      </c>
      <c r="B57">
        <v>36.959552000000002</v>
      </c>
      <c r="C57">
        <v>-25.15699</v>
      </c>
      <c r="D57">
        <v>563.79999999999995</v>
      </c>
      <c r="E57">
        <v>55.79</v>
      </c>
      <c r="F57">
        <v>21.52</v>
      </c>
      <c r="G57">
        <v>967.86</v>
      </c>
      <c r="H57">
        <v>25.45</v>
      </c>
      <c r="I57">
        <v>-326.83999999999997</v>
      </c>
      <c r="J57">
        <v>3150</v>
      </c>
      <c r="K57">
        <v>-10.44</v>
      </c>
      <c r="L57">
        <v>-0.36</v>
      </c>
      <c r="M57">
        <v>-0.98</v>
      </c>
      <c r="N57" t="s">
        <v>713</v>
      </c>
      <c r="O57" t="s">
        <v>714</v>
      </c>
      <c r="P57" t="s">
        <v>715</v>
      </c>
      <c r="Q57" t="s">
        <v>650</v>
      </c>
      <c r="R57" t="s">
        <v>716</v>
      </c>
      <c r="S57" t="s">
        <v>686</v>
      </c>
      <c r="T57" t="s">
        <v>717</v>
      </c>
      <c r="U57" t="s">
        <v>718</v>
      </c>
      <c r="V57" t="s">
        <v>719</v>
      </c>
      <c r="W57" t="s">
        <v>720</v>
      </c>
      <c r="X57" t="s">
        <v>721</v>
      </c>
      <c r="Y57" t="s">
        <v>722</v>
      </c>
    </row>
    <row r="58" spans="1:25" x14ac:dyDescent="0.25">
      <c r="A58" s="1">
        <v>0.46797453703703701</v>
      </c>
      <c r="B58">
        <v>36.959445000000002</v>
      </c>
      <c r="C58">
        <v>-25.157032000000001</v>
      </c>
      <c r="D58">
        <v>558.4</v>
      </c>
      <c r="E58">
        <v>56.25</v>
      </c>
      <c r="F58">
        <v>21.74</v>
      </c>
      <c r="G58">
        <v>968.82</v>
      </c>
      <c r="H58">
        <v>25.26</v>
      </c>
      <c r="I58">
        <v>-335.25</v>
      </c>
      <c r="J58">
        <v>3150</v>
      </c>
      <c r="K58">
        <v>-10.82</v>
      </c>
      <c r="L58">
        <v>0.11</v>
      </c>
      <c r="M58">
        <v>-1.25</v>
      </c>
      <c r="N58" t="s">
        <v>238</v>
      </c>
      <c r="O58" t="s">
        <v>181</v>
      </c>
      <c r="P58" t="s">
        <v>723</v>
      </c>
      <c r="Q58" t="s">
        <v>724</v>
      </c>
      <c r="R58" t="s">
        <v>725</v>
      </c>
      <c r="S58" t="s">
        <v>726</v>
      </c>
      <c r="T58" t="s">
        <v>727</v>
      </c>
      <c r="U58" t="s">
        <v>728</v>
      </c>
      <c r="V58" t="s">
        <v>729</v>
      </c>
      <c r="W58" t="s">
        <v>730</v>
      </c>
      <c r="X58" t="s">
        <v>731</v>
      </c>
      <c r="Y58" t="s">
        <v>732</v>
      </c>
    </row>
    <row r="59" spans="1:25" x14ac:dyDescent="0.25">
      <c r="A59" s="1">
        <v>0.46798611111111116</v>
      </c>
      <c r="B59">
        <v>36.959350000000001</v>
      </c>
      <c r="C59">
        <v>-25.157077000000001</v>
      </c>
      <c r="D59">
        <v>551.79999999999995</v>
      </c>
      <c r="E59">
        <v>56.47</v>
      </c>
      <c r="F59">
        <v>21.49</v>
      </c>
      <c r="G59">
        <v>969.67</v>
      </c>
      <c r="H59">
        <v>25.11</v>
      </c>
      <c r="I59">
        <v>-342.75</v>
      </c>
      <c r="J59">
        <v>0</v>
      </c>
      <c r="K59">
        <v>-10.34</v>
      </c>
      <c r="L59">
        <v>0.28999999999999998</v>
      </c>
      <c r="M59">
        <v>-0.97</v>
      </c>
      <c r="N59" t="s">
        <v>733</v>
      </c>
      <c r="O59" t="s">
        <v>734</v>
      </c>
      <c r="P59" t="s">
        <v>735</v>
      </c>
      <c r="Q59" t="s">
        <v>736</v>
      </c>
      <c r="R59" t="s">
        <v>434</v>
      </c>
      <c r="S59" t="s">
        <v>488</v>
      </c>
      <c r="T59" t="s">
        <v>737</v>
      </c>
      <c r="U59" t="s">
        <v>738</v>
      </c>
      <c r="V59" t="s">
        <v>739</v>
      </c>
      <c r="W59" t="s">
        <v>740</v>
      </c>
      <c r="X59" t="s">
        <v>741</v>
      </c>
      <c r="Y59" t="s">
        <v>742</v>
      </c>
    </row>
    <row r="60" spans="1:25" x14ac:dyDescent="0.25">
      <c r="A60" s="1">
        <v>0.4679976851851852</v>
      </c>
      <c r="B60">
        <v>36.959262000000003</v>
      </c>
      <c r="C60">
        <v>-25.157108000000001</v>
      </c>
      <c r="D60">
        <v>546.1</v>
      </c>
      <c r="E60">
        <v>56.84</v>
      </c>
      <c r="F60">
        <v>21.19</v>
      </c>
      <c r="G60">
        <v>970.48</v>
      </c>
      <c r="H60">
        <v>25.07</v>
      </c>
      <c r="I60">
        <v>-349.76</v>
      </c>
      <c r="J60">
        <v>0</v>
      </c>
      <c r="K60">
        <v>-10.39</v>
      </c>
      <c r="L60">
        <v>0.62</v>
      </c>
      <c r="M60">
        <v>-0.73</v>
      </c>
      <c r="N60" t="s">
        <v>743</v>
      </c>
      <c r="O60" t="s">
        <v>744</v>
      </c>
      <c r="P60" t="s">
        <v>745</v>
      </c>
      <c r="Q60" t="s">
        <v>746</v>
      </c>
      <c r="R60" t="s">
        <v>747</v>
      </c>
      <c r="S60" t="s">
        <v>748</v>
      </c>
      <c r="T60" t="s">
        <v>749</v>
      </c>
      <c r="U60" t="s">
        <v>750</v>
      </c>
      <c r="V60" t="s">
        <v>751</v>
      </c>
      <c r="W60" t="s">
        <v>752</v>
      </c>
      <c r="X60" t="s">
        <v>753</v>
      </c>
      <c r="Y60" t="s">
        <v>754</v>
      </c>
    </row>
    <row r="61" spans="1:25" x14ac:dyDescent="0.25">
      <c r="A61" s="1">
        <v>0.46800925925925929</v>
      </c>
      <c r="B61">
        <v>36.959181999999998</v>
      </c>
      <c r="C61">
        <v>-25.157125000000001</v>
      </c>
      <c r="D61">
        <v>539.79999999999995</v>
      </c>
      <c r="E61">
        <v>57.56</v>
      </c>
      <c r="F61">
        <v>20.95</v>
      </c>
      <c r="G61">
        <v>971.61</v>
      </c>
      <c r="H61">
        <v>24.93</v>
      </c>
      <c r="I61">
        <v>-359.6</v>
      </c>
      <c r="J61">
        <v>0</v>
      </c>
      <c r="K61">
        <v>-10.1</v>
      </c>
      <c r="L61">
        <v>0.04</v>
      </c>
      <c r="M61">
        <v>-1.2</v>
      </c>
      <c r="N61" t="s">
        <v>755</v>
      </c>
      <c r="O61" t="s">
        <v>756</v>
      </c>
      <c r="P61" t="s">
        <v>757</v>
      </c>
      <c r="Q61" t="s">
        <v>758</v>
      </c>
      <c r="R61" t="s">
        <v>759</v>
      </c>
      <c r="S61" t="s">
        <v>760</v>
      </c>
      <c r="T61" t="s">
        <v>761</v>
      </c>
      <c r="U61" t="s">
        <v>762</v>
      </c>
      <c r="V61" t="s">
        <v>763</v>
      </c>
      <c r="W61" t="s">
        <v>764</v>
      </c>
      <c r="X61" t="s">
        <v>753</v>
      </c>
      <c r="Y61" t="s">
        <v>765</v>
      </c>
    </row>
    <row r="62" spans="1:25" x14ac:dyDescent="0.25">
      <c r="A62" s="1">
        <v>0.46802083333333333</v>
      </c>
      <c r="B62">
        <v>36.959063999999998</v>
      </c>
      <c r="C62">
        <v>-25.157159</v>
      </c>
      <c r="D62">
        <v>531.70000000000005</v>
      </c>
      <c r="E62">
        <v>57.96</v>
      </c>
      <c r="F62">
        <v>20.88</v>
      </c>
      <c r="G62">
        <v>972.18</v>
      </c>
      <c r="H62">
        <v>24.85</v>
      </c>
      <c r="I62">
        <v>-364.71</v>
      </c>
      <c r="J62">
        <v>3150</v>
      </c>
      <c r="K62">
        <v>-10.06</v>
      </c>
      <c r="L62">
        <v>0.43</v>
      </c>
      <c r="M62">
        <v>-1.06</v>
      </c>
      <c r="N62" t="s">
        <v>766</v>
      </c>
      <c r="O62" t="s">
        <v>767</v>
      </c>
      <c r="P62" t="s">
        <v>768</v>
      </c>
      <c r="Q62" t="s">
        <v>724</v>
      </c>
      <c r="R62" t="s">
        <v>769</v>
      </c>
      <c r="S62" t="s">
        <v>770</v>
      </c>
      <c r="T62" t="s">
        <v>771</v>
      </c>
      <c r="U62" t="s">
        <v>772</v>
      </c>
      <c r="V62" t="s">
        <v>773</v>
      </c>
      <c r="W62" t="s">
        <v>774</v>
      </c>
      <c r="X62" t="s">
        <v>775</v>
      </c>
      <c r="Y62" t="s">
        <v>776</v>
      </c>
    </row>
    <row r="63" spans="1:25" x14ac:dyDescent="0.25">
      <c r="A63" s="1">
        <v>0.46803240740740742</v>
      </c>
      <c r="B63">
        <v>36.958930000000002</v>
      </c>
      <c r="C63">
        <v>-25.157202999999999</v>
      </c>
      <c r="D63">
        <v>528.4</v>
      </c>
      <c r="E63">
        <v>58.52</v>
      </c>
      <c r="F63">
        <v>20.74</v>
      </c>
      <c r="G63">
        <v>973.17</v>
      </c>
      <c r="H63">
        <v>24.82</v>
      </c>
      <c r="I63">
        <v>-373.36</v>
      </c>
      <c r="J63">
        <v>3150</v>
      </c>
      <c r="K63">
        <v>-10.49</v>
      </c>
      <c r="L63">
        <v>-0.1</v>
      </c>
      <c r="M63">
        <v>-1.22</v>
      </c>
      <c r="N63" t="s">
        <v>777</v>
      </c>
      <c r="O63" t="s">
        <v>778</v>
      </c>
      <c r="P63" t="s">
        <v>779</v>
      </c>
      <c r="Q63" t="s">
        <v>780</v>
      </c>
      <c r="R63" t="s">
        <v>781</v>
      </c>
      <c r="S63" t="s">
        <v>782</v>
      </c>
      <c r="T63" t="s">
        <v>783</v>
      </c>
      <c r="U63" t="s">
        <v>784</v>
      </c>
      <c r="V63" t="s">
        <v>785</v>
      </c>
      <c r="W63" t="s">
        <v>786</v>
      </c>
      <c r="X63" t="s">
        <v>787</v>
      </c>
      <c r="Y63" t="s">
        <v>788</v>
      </c>
    </row>
    <row r="64" spans="1:25" x14ac:dyDescent="0.25">
      <c r="A64" s="1">
        <v>0.46804398148148146</v>
      </c>
      <c r="B64">
        <v>36.958815999999999</v>
      </c>
      <c r="C64">
        <v>-25.157260000000001</v>
      </c>
      <c r="D64">
        <v>524.6</v>
      </c>
      <c r="E64">
        <v>58.95</v>
      </c>
      <c r="F64">
        <v>20.92</v>
      </c>
      <c r="G64">
        <v>974.05</v>
      </c>
      <c r="H64">
        <v>24.67</v>
      </c>
      <c r="I64">
        <v>-381.04</v>
      </c>
      <c r="J64">
        <v>4604</v>
      </c>
      <c r="K64">
        <v>-9.7200000000000006</v>
      </c>
      <c r="L64">
        <v>0.04</v>
      </c>
      <c r="M64">
        <v>-1.03</v>
      </c>
      <c r="N64" t="s">
        <v>777</v>
      </c>
      <c r="O64" t="s">
        <v>789</v>
      </c>
      <c r="P64" t="s">
        <v>790</v>
      </c>
      <c r="Q64" t="s">
        <v>780</v>
      </c>
      <c r="R64" t="s">
        <v>747</v>
      </c>
      <c r="S64" t="s">
        <v>791</v>
      </c>
      <c r="T64" t="s">
        <v>792</v>
      </c>
      <c r="U64" t="s">
        <v>793</v>
      </c>
      <c r="V64" t="s">
        <v>719</v>
      </c>
      <c r="W64" t="s">
        <v>794</v>
      </c>
      <c r="X64" t="s">
        <v>795</v>
      </c>
      <c r="Y64" t="s">
        <v>796</v>
      </c>
    </row>
    <row r="65" spans="1:25" x14ac:dyDescent="0.25">
      <c r="A65" s="1">
        <v>0.4680555555555555</v>
      </c>
      <c r="B65">
        <v>36.958705000000002</v>
      </c>
      <c r="C65">
        <v>-25.157325</v>
      </c>
      <c r="D65">
        <v>520.20000000000005</v>
      </c>
      <c r="E65">
        <v>59.01</v>
      </c>
      <c r="F65">
        <v>20.9</v>
      </c>
      <c r="G65">
        <v>974.94</v>
      </c>
      <c r="H65">
        <v>24.52</v>
      </c>
      <c r="I65">
        <v>-388.83</v>
      </c>
      <c r="J65">
        <v>2961</v>
      </c>
      <c r="K65">
        <v>-10.15</v>
      </c>
      <c r="L65">
        <v>0.37</v>
      </c>
      <c r="M65">
        <v>-0.92</v>
      </c>
      <c r="N65" t="s">
        <v>797</v>
      </c>
      <c r="O65" t="s">
        <v>798</v>
      </c>
      <c r="P65" t="s">
        <v>799</v>
      </c>
      <c r="Q65" t="s">
        <v>800</v>
      </c>
      <c r="R65" t="s">
        <v>801</v>
      </c>
      <c r="S65" t="s">
        <v>791</v>
      </c>
      <c r="T65" t="s">
        <v>802</v>
      </c>
      <c r="U65" t="s">
        <v>803</v>
      </c>
      <c r="V65" t="s">
        <v>804</v>
      </c>
      <c r="W65" t="s">
        <v>805</v>
      </c>
      <c r="X65" t="s">
        <v>806</v>
      </c>
      <c r="Y65" t="s">
        <v>807</v>
      </c>
    </row>
    <row r="66" spans="1:25" x14ac:dyDescent="0.25">
      <c r="A66" s="1">
        <v>0.46806712962962965</v>
      </c>
      <c r="B66">
        <v>36.958595000000003</v>
      </c>
      <c r="C66">
        <v>-25.157385999999999</v>
      </c>
      <c r="D66">
        <v>515</v>
      </c>
      <c r="E66">
        <v>59.36</v>
      </c>
      <c r="F66">
        <v>20.85</v>
      </c>
      <c r="G66">
        <v>975.94</v>
      </c>
      <c r="H66">
        <v>24.36</v>
      </c>
      <c r="I66">
        <v>-397.57</v>
      </c>
      <c r="J66">
        <v>0</v>
      </c>
      <c r="K66">
        <v>-9.52</v>
      </c>
      <c r="L66">
        <v>0.32</v>
      </c>
      <c r="M66">
        <v>-0.95</v>
      </c>
      <c r="N66" t="s">
        <v>808</v>
      </c>
      <c r="O66" t="s">
        <v>809</v>
      </c>
      <c r="P66" t="s">
        <v>810</v>
      </c>
      <c r="Q66" t="s">
        <v>811</v>
      </c>
      <c r="R66" t="s">
        <v>434</v>
      </c>
      <c r="S66" t="s">
        <v>137</v>
      </c>
    </row>
    <row r="67" spans="1:25" x14ac:dyDescent="0.25">
      <c r="A67" s="1">
        <v>0.46807870370370369</v>
      </c>
      <c r="B67">
        <v>36.958499000000003</v>
      </c>
      <c r="C67">
        <v>-25.157409000000001</v>
      </c>
      <c r="D67">
        <v>513.29999999999995</v>
      </c>
      <c r="E67">
        <v>59.49</v>
      </c>
      <c r="F67">
        <v>20.75</v>
      </c>
      <c r="G67">
        <v>976.72</v>
      </c>
      <c r="H67">
        <v>24.25</v>
      </c>
      <c r="I67">
        <v>-404.35</v>
      </c>
      <c r="J67">
        <v>0</v>
      </c>
      <c r="K67">
        <v>-10.32</v>
      </c>
      <c r="L67">
        <v>0.45</v>
      </c>
      <c r="M67">
        <v>-1.1200000000000001</v>
      </c>
      <c r="N67" t="s">
        <v>743</v>
      </c>
      <c r="O67" t="s">
        <v>809</v>
      </c>
      <c r="P67" t="s">
        <v>723</v>
      </c>
      <c r="Q67" t="s">
        <v>812</v>
      </c>
      <c r="R67" t="s">
        <v>813</v>
      </c>
      <c r="S67" t="s">
        <v>555</v>
      </c>
    </row>
    <row r="68" spans="1:25" x14ac:dyDescent="0.25">
      <c r="A68" s="1">
        <v>0.46809027777777779</v>
      </c>
      <c r="B68">
        <v>36.958415000000002</v>
      </c>
      <c r="C68">
        <v>-25.157411</v>
      </c>
      <c r="D68">
        <v>506.5</v>
      </c>
      <c r="E68">
        <v>59.68</v>
      </c>
      <c r="F68">
        <v>20.74</v>
      </c>
      <c r="G68">
        <v>977.34</v>
      </c>
      <c r="H68">
        <v>24.19</v>
      </c>
      <c r="I68">
        <v>-409.73</v>
      </c>
      <c r="J68">
        <v>0</v>
      </c>
      <c r="K68">
        <v>-10.5</v>
      </c>
      <c r="L68">
        <v>-0.54</v>
      </c>
      <c r="M68">
        <v>-0.99</v>
      </c>
    </row>
    <row r="69" spans="1:25" x14ac:dyDescent="0.25">
      <c r="A69" s="1">
        <v>0.46810185185185182</v>
      </c>
      <c r="B69">
        <v>36.958305000000003</v>
      </c>
      <c r="C69">
        <v>-25.157411</v>
      </c>
      <c r="D69">
        <v>501.1</v>
      </c>
      <c r="E69">
        <v>59.88</v>
      </c>
      <c r="F69">
        <v>20.86</v>
      </c>
      <c r="G69">
        <v>978.49</v>
      </c>
      <c r="H69">
        <v>24.07</v>
      </c>
      <c r="I69">
        <v>-419.78</v>
      </c>
      <c r="J69">
        <v>3150</v>
      </c>
      <c r="K69">
        <v>-10.18</v>
      </c>
      <c r="L69">
        <v>-0.53</v>
      </c>
      <c r="M69">
        <v>-0.49</v>
      </c>
    </row>
    <row r="70" spans="1:25" x14ac:dyDescent="0.25">
      <c r="A70" s="1">
        <v>0.46811342592592592</v>
      </c>
      <c r="B70">
        <v>36.958190000000002</v>
      </c>
      <c r="C70">
        <v>-25.157444000000002</v>
      </c>
      <c r="D70">
        <v>496.4</v>
      </c>
      <c r="E70">
        <v>59.98</v>
      </c>
      <c r="F70">
        <v>20.92</v>
      </c>
      <c r="G70">
        <v>979.38</v>
      </c>
      <c r="H70">
        <v>24</v>
      </c>
      <c r="I70">
        <v>-427.5</v>
      </c>
      <c r="J70">
        <v>2794</v>
      </c>
      <c r="K70">
        <v>-11.15</v>
      </c>
      <c r="L70">
        <v>-0.2</v>
      </c>
      <c r="M70">
        <v>-1.26</v>
      </c>
    </row>
    <row r="71" spans="1:25" x14ac:dyDescent="0.25">
      <c r="A71" s="1">
        <v>0.46812499999999996</v>
      </c>
      <c r="B71">
        <v>36.958080000000002</v>
      </c>
      <c r="C71">
        <v>-25.15748</v>
      </c>
      <c r="D71">
        <v>490.3</v>
      </c>
      <c r="E71">
        <v>60.01</v>
      </c>
      <c r="F71">
        <v>20.72</v>
      </c>
      <c r="G71">
        <v>980.52</v>
      </c>
      <c r="H71">
        <v>23.85</v>
      </c>
      <c r="I71">
        <v>-437.38</v>
      </c>
      <c r="J71">
        <v>3888</v>
      </c>
      <c r="K71">
        <v>-10.75</v>
      </c>
      <c r="L71">
        <v>0.32</v>
      </c>
      <c r="M71">
        <v>-1.02</v>
      </c>
    </row>
    <row r="72" spans="1:25" x14ac:dyDescent="0.25">
      <c r="A72" s="1">
        <v>0.46813657407407411</v>
      </c>
      <c r="B72">
        <v>36.957991999999997</v>
      </c>
      <c r="C72">
        <v>-25.157489000000002</v>
      </c>
      <c r="D72">
        <v>483.9</v>
      </c>
      <c r="E72">
        <v>60.31</v>
      </c>
      <c r="F72">
        <v>20.57</v>
      </c>
      <c r="G72">
        <v>981.19</v>
      </c>
      <c r="H72">
        <v>23.8</v>
      </c>
      <c r="I72">
        <v>-443.26</v>
      </c>
      <c r="J72">
        <v>0</v>
      </c>
      <c r="K72">
        <v>-10.49</v>
      </c>
      <c r="L72">
        <v>0.6</v>
      </c>
      <c r="M72">
        <v>-0.73</v>
      </c>
    </row>
    <row r="73" spans="1:25" x14ac:dyDescent="0.25">
      <c r="A73" s="1">
        <v>0.46814814814814815</v>
      </c>
      <c r="B73">
        <v>36.957892999999999</v>
      </c>
      <c r="C73">
        <v>-25.157495000000001</v>
      </c>
      <c r="D73">
        <v>476</v>
      </c>
      <c r="E73">
        <v>60.68</v>
      </c>
      <c r="F73">
        <v>20.43</v>
      </c>
      <c r="G73">
        <v>982.11</v>
      </c>
      <c r="H73">
        <v>23.79</v>
      </c>
      <c r="I73">
        <v>-451.21</v>
      </c>
      <c r="J73">
        <v>0</v>
      </c>
      <c r="K73">
        <v>-9.84</v>
      </c>
      <c r="L73">
        <v>0.56999999999999995</v>
      </c>
      <c r="M73">
        <v>-0.84</v>
      </c>
    </row>
    <row r="74" spans="1:25" x14ac:dyDescent="0.25">
      <c r="A74" s="1">
        <v>0.46815972222222224</v>
      </c>
      <c r="B74">
        <v>36.957766999999997</v>
      </c>
      <c r="C74">
        <v>-25.157523999999999</v>
      </c>
      <c r="D74">
        <v>471.2</v>
      </c>
      <c r="E74">
        <v>61.16</v>
      </c>
      <c r="F74">
        <v>20.399999999999999</v>
      </c>
      <c r="G74">
        <v>983.02</v>
      </c>
      <c r="H74">
        <v>23.7</v>
      </c>
      <c r="I74">
        <v>-459.09</v>
      </c>
      <c r="J74">
        <v>2961</v>
      </c>
      <c r="K74">
        <v>-10.28</v>
      </c>
      <c r="L74">
        <v>-0.03</v>
      </c>
      <c r="M74">
        <v>-1.18</v>
      </c>
    </row>
    <row r="75" spans="1:25" x14ac:dyDescent="0.25">
      <c r="A75" s="1">
        <v>0.46817129629629628</v>
      </c>
      <c r="B75">
        <v>36.957636999999998</v>
      </c>
      <c r="C75">
        <v>-25.157571000000001</v>
      </c>
      <c r="D75">
        <v>466.5</v>
      </c>
      <c r="E75">
        <v>61.34</v>
      </c>
      <c r="F75">
        <v>20.39</v>
      </c>
      <c r="G75">
        <v>983.86</v>
      </c>
      <c r="H75">
        <v>23.62</v>
      </c>
      <c r="I75">
        <v>-466.38</v>
      </c>
      <c r="J75">
        <v>3150</v>
      </c>
      <c r="K75">
        <v>-10.84</v>
      </c>
      <c r="L75">
        <v>0.12</v>
      </c>
      <c r="M75">
        <v>-1.29</v>
      </c>
    </row>
    <row r="76" spans="1:25" x14ac:dyDescent="0.25">
      <c r="A76" s="1">
        <v>0.46818287037037037</v>
      </c>
      <c r="B76">
        <v>36.957541999999997</v>
      </c>
      <c r="C76">
        <v>-25.157629</v>
      </c>
      <c r="D76">
        <v>462.1</v>
      </c>
      <c r="E76">
        <v>61.62</v>
      </c>
      <c r="F76">
        <v>20.51</v>
      </c>
      <c r="G76">
        <v>984.89</v>
      </c>
      <c r="H76">
        <v>23.53</v>
      </c>
      <c r="I76">
        <v>-475.33</v>
      </c>
      <c r="J76">
        <v>2961</v>
      </c>
      <c r="K76">
        <v>-10.15</v>
      </c>
      <c r="L76">
        <v>-0.24</v>
      </c>
      <c r="M76">
        <v>-1.05</v>
      </c>
    </row>
    <row r="77" spans="1:25" x14ac:dyDescent="0.25">
      <c r="A77" s="1">
        <v>0.46819444444444441</v>
      </c>
      <c r="B77">
        <v>36.957434999999997</v>
      </c>
      <c r="C77">
        <v>-25.157689999999999</v>
      </c>
      <c r="D77">
        <v>454.9</v>
      </c>
      <c r="E77">
        <v>61.66</v>
      </c>
      <c r="F77">
        <v>20.59</v>
      </c>
      <c r="G77">
        <v>985.46</v>
      </c>
      <c r="H77">
        <v>23.48</v>
      </c>
      <c r="I77">
        <v>-480.24</v>
      </c>
      <c r="J77">
        <v>3150</v>
      </c>
      <c r="K77">
        <v>-10.46</v>
      </c>
      <c r="L77">
        <v>0.22</v>
      </c>
      <c r="M77">
        <v>-0.08</v>
      </c>
    </row>
    <row r="78" spans="1:25" x14ac:dyDescent="0.25">
      <c r="A78" s="1">
        <v>0.46820601851851856</v>
      </c>
      <c r="B78">
        <v>36.957321</v>
      </c>
      <c r="C78">
        <v>-25.157713999999999</v>
      </c>
      <c r="D78">
        <v>450.5</v>
      </c>
      <c r="E78">
        <v>63.12</v>
      </c>
      <c r="F78">
        <v>20.58</v>
      </c>
      <c r="G78">
        <v>986.3</v>
      </c>
      <c r="H78">
        <v>23.45</v>
      </c>
      <c r="I78">
        <v>-487.78</v>
      </c>
      <c r="J78">
        <v>3150</v>
      </c>
      <c r="K78">
        <v>-11.13</v>
      </c>
      <c r="L78">
        <v>-0.67</v>
      </c>
      <c r="M78">
        <v>-0.84</v>
      </c>
    </row>
    <row r="79" spans="1:25" x14ac:dyDescent="0.25">
      <c r="A79" s="1">
        <v>0.4682175925925926</v>
      </c>
      <c r="B79">
        <v>36.957217999999997</v>
      </c>
      <c r="C79">
        <v>-25.157733</v>
      </c>
      <c r="D79">
        <v>446.4</v>
      </c>
      <c r="E79">
        <v>61.58</v>
      </c>
      <c r="F79">
        <v>20.7</v>
      </c>
      <c r="G79">
        <v>987.26</v>
      </c>
      <c r="H79">
        <v>23.38</v>
      </c>
      <c r="I79">
        <v>-495.83</v>
      </c>
      <c r="J79">
        <v>3363</v>
      </c>
      <c r="K79">
        <v>-10.51</v>
      </c>
      <c r="L79">
        <v>-0.28000000000000003</v>
      </c>
      <c r="M79">
        <v>-1.1000000000000001</v>
      </c>
    </row>
    <row r="80" spans="1:25" x14ac:dyDescent="0.25">
      <c r="A80" s="1">
        <v>0.4682291666666667</v>
      </c>
      <c r="B80">
        <v>36.957126000000002</v>
      </c>
      <c r="C80">
        <v>-25.157772999999999</v>
      </c>
      <c r="D80">
        <v>440.6</v>
      </c>
      <c r="E80">
        <v>61.36</v>
      </c>
      <c r="F80">
        <v>20.75</v>
      </c>
      <c r="G80">
        <v>988.1</v>
      </c>
      <c r="H80">
        <v>23.27</v>
      </c>
      <c r="I80">
        <v>-503.02</v>
      </c>
      <c r="J80">
        <v>3363</v>
      </c>
      <c r="K80">
        <v>-9.2100000000000009</v>
      </c>
      <c r="L80">
        <v>-0.16</v>
      </c>
      <c r="M80">
        <v>-0.96</v>
      </c>
    </row>
    <row r="81" spans="1:13" x14ac:dyDescent="0.25">
      <c r="A81" s="1">
        <v>0.46824074074074074</v>
      </c>
      <c r="B81">
        <v>36.957019000000003</v>
      </c>
      <c r="C81">
        <v>-25.157823</v>
      </c>
      <c r="D81">
        <v>438.6</v>
      </c>
      <c r="E81">
        <v>61.05</v>
      </c>
      <c r="F81">
        <v>20.8</v>
      </c>
      <c r="G81">
        <v>989.06</v>
      </c>
      <c r="H81">
        <v>23.13</v>
      </c>
      <c r="I81">
        <v>-511.34</v>
      </c>
      <c r="J81">
        <v>3363</v>
      </c>
      <c r="K81">
        <v>-10.06</v>
      </c>
      <c r="L81">
        <v>-0.62</v>
      </c>
      <c r="M81">
        <v>-0.64</v>
      </c>
    </row>
    <row r="82" spans="1:13" x14ac:dyDescent="0.25">
      <c r="A82" s="1">
        <v>0.46825231481481483</v>
      </c>
      <c r="B82">
        <v>36.956885999999997</v>
      </c>
      <c r="C82">
        <v>-25.157865000000001</v>
      </c>
      <c r="D82">
        <v>434.4</v>
      </c>
      <c r="E82">
        <v>61.04</v>
      </c>
      <c r="F82">
        <v>20.83</v>
      </c>
      <c r="G82">
        <v>989.78</v>
      </c>
      <c r="H82">
        <v>23.08</v>
      </c>
      <c r="I82">
        <v>-517.54999999999995</v>
      </c>
      <c r="J82">
        <v>3363</v>
      </c>
      <c r="K82">
        <v>-10.37</v>
      </c>
      <c r="L82">
        <v>-0.62</v>
      </c>
      <c r="M82">
        <v>-0.64</v>
      </c>
    </row>
    <row r="83" spans="1:13" x14ac:dyDescent="0.25">
      <c r="A83" s="1">
        <v>0.46826388888888887</v>
      </c>
      <c r="B83">
        <v>36.956764</v>
      </c>
      <c r="C83">
        <v>-25.157900999999999</v>
      </c>
      <c r="D83">
        <v>430.7</v>
      </c>
      <c r="E83">
        <v>61.13</v>
      </c>
      <c r="F83">
        <v>20.9</v>
      </c>
      <c r="G83">
        <v>990.59</v>
      </c>
      <c r="H83">
        <v>23.04</v>
      </c>
      <c r="I83">
        <v>-524.54999999999995</v>
      </c>
      <c r="J83">
        <v>3363</v>
      </c>
      <c r="K83">
        <v>-10.61</v>
      </c>
      <c r="L83">
        <v>-0.61</v>
      </c>
      <c r="M83">
        <v>-0.55000000000000004</v>
      </c>
    </row>
    <row r="84" spans="1:13" x14ac:dyDescent="0.25">
      <c r="A84" s="1">
        <v>0.46827546296296302</v>
      </c>
      <c r="B84">
        <v>36.956679999999999</v>
      </c>
      <c r="C84">
        <v>-25.157938999999999</v>
      </c>
      <c r="D84">
        <v>428.5</v>
      </c>
      <c r="E84">
        <v>61</v>
      </c>
      <c r="F84">
        <v>20.93</v>
      </c>
      <c r="G84">
        <v>991.49</v>
      </c>
      <c r="H84">
        <v>23.01</v>
      </c>
      <c r="I84">
        <v>-532.5</v>
      </c>
      <c r="J84">
        <v>3363</v>
      </c>
      <c r="K84">
        <v>-10.34</v>
      </c>
      <c r="L84">
        <v>-0.05</v>
      </c>
      <c r="M84">
        <v>-0.18</v>
      </c>
    </row>
    <row r="85" spans="1:13" x14ac:dyDescent="0.25">
      <c r="A85" s="1">
        <v>0.46828703703703706</v>
      </c>
      <c r="B85">
        <v>36.956588000000004</v>
      </c>
      <c r="C85">
        <v>-25.157972000000001</v>
      </c>
      <c r="D85">
        <v>424.6</v>
      </c>
      <c r="E85">
        <v>60.78</v>
      </c>
      <c r="F85">
        <v>20.94</v>
      </c>
      <c r="G85">
        <v>992.37</v>
      </c>
      <c r="H85">
        <v>23.01</v>
      </c>
      <c r="I85">
        <v>-539.84</v>
      </c>
      <c r="J85">
        <v>7264</v>
      </c>
      <c r="K85">
        <v>-10.130000000000001</v>
      </c>
      <c r="L85">
        <v>-0.28000000000000003</v>
      </c>
      <c r="M85">
        <v>0.01</v>
      </c>
    </row>
    <row r="86" spans="1:13" x14ac:dyDescent="0.25">
      <c r="A86" s="1">
        <v>0.4682986111111111</v>
      </c>
      <c r="B86">
        <v>36.956485000000001</v>
      </c>
      <c r="C86">
        <v>-25.157997000000002</v>
      </c>
      <c r="D86">
        <v>423.9</v>
      </c>
      <c r="E86">
        <v>60.82</v>
      </c>
      <c r="F86">
        <v>20.95</v>
      </c>
      <c r="G86">
        <v>993.46</v>
      </c>
      <c r="H86">
        <v>23.01</v>
      </c>
      <c r="I86">
        <v>-549.21</v>
      </c>
      <c r="J86">
        <v>3363</v>
      </c>
      <c r="K86">
        <v>-10.199999999999999</v>
      </c>
      <c r="L86">
        <v>-0.13</v>
      </c>
      <c r="M86">
        <v>-0.01</v>
      </c>
    </row>
    <row r="87" spans="1:13" x14ac:dyDescent="0.25">
      <c r="A87" s="1">
        <v>0.46831018518518519</v>
      </c>
      <c r="B87">
        <v>36.956386000000002</v>
      </c>
      <c r="C87">
        <v>-25.158027000000001</v>
      </c>
      <c r="D87">
        <v>421.1</v>
      </c>
      <c r="E87">
        <v>60.74</v>
      </c>
      <c r="F87">
        <v>20.94</v>
      </c>
      <c r="G87">
        <v>994.19</v>
      </c>
      <c r="H87">
        <v>23.01</v>
      </c>
      <c r="I87">
        <v>-555.51</v>
      </c>
      <c r="J87">
        <v>3363</v>
      </c>
      <c r="K87">
        <v>-10.3</v>
      </c>
      <c r="L87">
        <v>-0.3</v>
      </c>
      <c r="M87">
        <v>-1.1000000000000001</v>
      </c>
    </row>
    <row r="88" spans="1:13" x14ac:dyDescent="0.25">
      <c r="A88" s="1">
        <v>0.46832175925925923</v>
      </c>
      <c r="B88">
        <v>36.956271999999998</v>
      </c>
      <c r="C88">
        <v>-25.158065000000001</v>
      </c>
      <c r="D88">
        <v>417.6</v>
      </c>
      <c r="E88">
        <v>60.74</v>
      </c>
      <c r="F88">
        <v>21</v>
      </c>
      <c r="G88">
        <v>995.23</v>
      </c>
      <c r="H88">
        <v>22.95</v>
      </c>
      <c r="I88">
        <v>-564.45000000000005</v>
      </c>
      <c r="J88">
        <v>3363</v>
      </c>
      <c r="K88">
        <v>-10.34</v>
      </c>
      <c r="L88">
        <v>-0.19</v>
      </c>
      <c r="M88">
        <v>-0.96</v>
      </c>
    </row>
    <row r="89" spans="1:13" x14ac:dyDescent="0.25">
      <c r="A89" s="1">
        <v>0.46833333333333332</v>
      </c>
      <c r="B89">
        <v>36.956156999999997</v>
      </c>
      <c r="C89">
        <v>-25.158113</v>
      </c>
      <c r="D89">
        <v>414.7</v>
      </c>
      <c r="E89">
        <v>60.53</v>
      </c>
      <c r="F89">
        <v>21.02</v>
      </c>
      <c r="G89">
        <v>996.04</v>
      </c>
      <c r="H89">
        <v>22.9</v>
      </c>
      <c r="I89">
        <v>-571.39</v>
      </c>
      <c r="J89">
        <v>3607</v>
      </c>
      <c r="K89">
        <v>-10.56</v>
      </c>
      <c r="L89">
        <v>-0.52</v>
      </c>
      <c r="M89">
        <v>-1.08</v>
      </c>
    </row>
    <row r="90" spans="1:13" x14ac:dyDescent="0.25">
      <c r="A90" s="1">
        <v>0.46834490740740736</v>
      </c>
      <c r="B90">
        <v>36.956026999999999</v>
      </c>
      <c r="C90">
        <v>-25.158151</v>
      </c>
      <c r="D90">
        <v>411.6</v>
      </c>
      <c r="E90">
        <v>60.43</v>
      </c>
      <c r="F90">
        <v>21.03</v>
      </c>
      <c r="G90">
        <v>996.97</v>
      </c>
      <c r="H90">
        <v>22.84</v>
      </c>
      <c r="I90">
        <v>-579.37</v>
      </c>
      <c r="J90">
        <v>3150</v>
      </c>
      <c r="K90">
        <v>-10.42</v>
      </c>
      <c r="L90">
        <v>-0.49</v>
      </c>
      <c r="M90">
        <v>-0.59</v>
      </c>
    </row>
    <row r="91" spans="1:13" x14ac:dyDescent="0.25">
      <c r="A91" s="1">
        <v>0.46835648148148151</v>
      </c>
      <c r="B91">
        <v>36.955889999999997</v>
      </c>
      <c r="C91">
        <v>-25.158161</v>
      </c>
      <c r="D91">
        <v>407.8</v>
      </c>
      <c r="E91">
        <v>60.38</v>
      </c>
      <c r="F91">
        <v>21.07</v>
      </c>
      <c r="G91">
        <v>997.96</v>
      </c>
      <c r="H91">
        <v>22.83</v>
      </c>
      <c r="I91">
        <v>-587.80999999999995</v>
      </c>
      <c r="J91">
        <v>3150</v>
      </c>
      <c r="K91">
        <v>-9.5399999999999991</v>
      </c>
      <c r="L91">
        <v>0.6</v>
      </c>
      <c r="M91">
        <v>-0.6</v>
      </c>
    </row>
    <row r="92" spans="1:13" x14ac:dyDescent="0.25">
      <c r="A92" s="1">
        <v>0.46836805555555555</v>
      </c>
      <c r="B92">
        <v>36.955764000000002</v>
      </c>
      <c r="C92">
        <v>-25.158152999999999</v>
      </c>
      <c r="D92">
        <v>404.7</v>
      </c>
      <c r="E92">
        <v>60.3</v>
      </c>
      <c r="F92">
        <v>21.09</v>
      </c>
      <c r="G92">
        <v>998.65</v>
      </c>
      <c r="H92">
        <v>22.79</v>
      </c>
      <c r="I92">
        <v>-593.77</v>
      </c>
      <c r="J92">
        <v>3607</v>
      </c>
      <c r="K92">
        <v>-11.05</v>
      </c>
      <c r="L92">
        <v>-0.2</v>
      </c>
      <c r="M92">
        <v>-0.13</v>
      </c>
    </row>
    <row r="93" spans="1:13" x14ac:dyDescent="0.25">
      <c r="A93" s="1">
        <v>0.46837962962962965</v>
      </c>
      <c r="B93">
        <v>36.955649999999999</v>
      </c>
      <c r="C93">
        <v>-25.158155000000001</v>
      </c>
      <c r="D93">
        <v>402.7</v>
      </c>
      <c r="E93">
        <v>60.2</v>
      </c>
      <c r="F93">
        <v>21.1</v>
      </c>
      <c r="G93">
        <v>999.52</v>
      </c>
      <c r="H93">
        <v>22.81</v>
      </c>
      <c r="I93">
        <v>-601.22</v>
      </c>
      <c r="J93">
        <v>3363</v>
      </c>
      <c r="K93">
        <v>-10.24</v>
      </c>
      <c r="L93">
        <v>-0.52</v>
      </c>
      <c r="M93">
        <v>-0.34</v>
      </c>
    </row>
    <row r="94" spans="1:13" x14ac:dyDescent="0.25">
      <c r="A94" s="1">
        <v>0.46839120370370368</v>
      </c>
      <c r="B94">
        <v>36.955539000000002</v>
      </c>
      <c r="C94">
        <v>-25.158169999999998</v>
      </c>
      <c r="D94">
        <v>399.5</v>
      </c>
      <c r="E94">
        <v>60.23</v>
      </c>
      <c r="F94">
        <v>21.14</v>
      </c>
      <c r="G94">
        <v>1000.44</v>
      </c>
      <c r="H94">
        <v>22.8</v>
      </c>
      <c r="I94">
        <v>-609.04</v>
      </c>
      <c r="J94">
        <v>3363</v>
      </c>
      <c r="K94">
        <v>-10.59</v>
      </c>
      <c r="L94">
        <v>-0.4</v>
      </c>
      <c r="M94">
        <v>-0.75</v>
      </c>
    </row>
    <row r="95" spans="1:13" x14ac:dyDescent="0.25">
      <c r="A95" s="1">
        <v>0.46840277777777778</v>
      </c>
      <c r="B95">
        <v>36.955429000000002</v>
      </c>
      <c r="C95">
        <v>-25.15821</v>
      </c>
      <c r="D95">
        <v>396.4</v>
      </c>
      <c r="E95">
        <v>60.18</v>
      </c>
      <c r="F95">
        <v>21.18</v>
      </c>
      <c r="G95">
        <v>1001.52</v>
      </c>
      <c r="H95">
        <v>22.78</v>
      </c>
      <c r="I95">
        <v>-618.26</v>
      </c>
      <c r="J95">
        <v>2961</v>
      </c>
      <c r="K95">
        <v>-10.6</v>
      </c>
      <c r="L95">
        <v>0.19</v>
      </c>
      <c r="M95">
        <v>-1.0900000000000001</v>
      </c>
    </row>
    <row r="96" spans="1:13" x14ac:dyDescent="0.25">
      <c r="A96" s="1">
        <v>0.46841435185185182</v>
      </c>
      <c r="B96">
        <v>36.955345000000001</v>
      </c>
      <c r="C96">
        <v>-25.158259999999999</v>
      </c>
      <c r="D96">
        <v>395.3</v>
      </c>
      <c r="E96">
        <v>60.17</v>
      </c>
      <c r="F96">
        <v>21.07</v>
      </c>
      <c r="G96">
        <v>1002.58</v>
      </c>
      <c r="H96">
        <v>22.72</v>
      </c>
      <c r="I96">
        <v>-627.38</v>
      </c>
      <c r="J96">
        <v>3150</v>
      </c>
      <c r="K96">
        <v>-10.31</v>
      </c>
      <c r="L96">
        <v>0.48</v>
      </c>
      <c r="M96">
        <v>-0.91</v>
      </c>
    </row>
    <row r="97" spans="1:13" x14ac:dyDescent="0.25">
      <c r="A97" s="1">
        <v>0.46842592592592597</v>
      </c>
      <c r="B97">
        <v>36.955261</v>
      </c>
      <c r="C97">
        <v>-25.158287999999999</v>
      </c>
      <c r="D97">
        <v>393.1</v>
      </c>
      <c r="E97">
        <v>60.32</v>
      </c>
      <c r="F97">
        <v>21</v>
      </c>
      <c r="G97">
        <v>1003.34</v>
      </c>
      <c r="H97">
        <v>22.73</v>
      </c>
      <c r="I97">
        <v>-633.80999999999995</v>
      </c>
      <c r="J97">
        <v>3363</v>
      </c>
      <c r="K97">
        <v>-10.29</v>
      </c>
      <c r="L97">
        <v>0.56999999999999995</v>
      </c>
      <c r="M97">
        <v>-1</v>
      </c>
    </row>
    <row r="98" spans="1:13" x14ac:dyDescent="0.25">
      <c r="A98" s="1">
        <v>0.46843750000000001</v>
      </c>
      <c r="B98">
        <v>36.955173000000002</v>
      </c>
      <c r="C98">
        <v>-25.158290000000001</v>
      </c>
      <c r="D98">
        <v>386.9</v>
      </c>
      <c r="E98">
        <v>60.54</v>
      </c>
      <c r="F98">
        <v>20.95</v>
      </c>
      <c r="G98">
        <v>1004.16</v>
      </c>
      <c r="H98">
        <v>22.73</v>
      </c>
      <c r="I98">
        <v>-640.85</v>
      </c>
      <c r="J98">
        <v>8483</v>
      </c>
      <c r="K98">
        <v>-9.7100000000000009</v>
      </c>
      <c r="L98">
        <v>0.41</v>
      </c>
      <c r="M98">
        <v>-0.8</v>
      </c>
    </row>
    <row r="99" spans="1:13" x14ac:dyDescent="0.25">
      <c r="A99" s="1">
        <v>0.4684490740740741</v>
      </c>
      <c r="B99">
        <v>36.955061999999998</v>
      </c>
      <c r="C99">
        <v>-25.158287000000001</v>
      </c>
      <c r="D99">
        <v>382.3</v>
      </c>
      <c r="E99">
        <v>60.83</v>
      </c>
      <c r="F99">
        <v>20.99</v>
      </c>
      <c r="G99">
        <v>1005.03</v>
      </c>
      <c r="H99">
        <v>22.74</v>
      </c>
      <c r="I99">
        <v>-648.26</v>
      </c>
      <c r="J99">
        <v>7264</v>
      </c>
      <c r="K99">
        <v>-10.94</v>
      </c>
      <c r="L99">
        <v>-0.06</v>
      </c>
      <c r="M99">
        <v>-1.45</v>
      </c>
    </row>
    <row r="100" spans="1:13" x14ac:dyDescent="0.25">
      <c r="A100" s="1">
        <v>0.46846064814814814</v>
      </c>
      <c r="B100">
        <v>36.954943999999998</v>
      </c>
      <c r="C100">
        <v>-25.158283000000001</v>
      </c>
      <c r="D100">
        <v>379.9</v>
      </c>
      <c r="E100">
        <v>60.99</v>
      </c>
      <c r="F100">
        <v>21.05</v>
      </c>
      <c r="G100">
        <v>1005.92</v>
      </c>
      <c r="H100">
        <v>22.73</v>
      </c>
      <c r="I100">
        <v>-655.85</v>
      </c>
      <c r="J100">
        <v>4604</v>
      </c>
      <c r="K100">
        <v>-10.67</v>
      </c>
      <c r="L100">
        <v>-0.12</v>
      </c>
      <c r="M100">
        <v>-1.17</v>
      </c>
    </row>
    <row r="101" spans="1:13" x14ac:dyDescent="0.25">
      <c r="A101" s="1">
        <v>0.46847222222222223</v>
      </c>
      <c r="B101">
        <v>36.954844999999999</v>
      </c>
      <c r="C101">
        <v>-25.158276999999998</v>
      </c>
      <c r="D101">
        <v>377.6</v>
      </c>
      <c r="E101">
        <v>61.17</v>
      </c>
      <c r="F101">
        <v>21.13</v>
      </c>
      <c r="G101">
        <v>1006.91</v>
      </c>
      <c r="H101">
        <v>22.71</v>
      </c>
      <c r="I101">
        <v>-664.18</v>
      </c>
      <c r="J101">
        <v>17016</v>
      </c>
      <c r="K101">
        <v>-10.51</v>
      </c>
      <c r="L101">
        <v>-0.47</v>
      </c>
      <c r="M101">
        <v>-0.52</v>
      </c>
    </row>
    <row r="102" spans="1:13" x14ac:dyDescent="0.25">
      <c r="A102" s="1">
        <v>0.46848379629629627</v>
      </c>
      <c r="B102">
        <v>36.954734000000002</v>
      </c>
      <c r="C102">
        <v>-25.158273000000001</v>
      </c>
      <c r="D102">
        <v>376.3</v>
      </c>
      <c r="E102">
        <v>61.24</v>
      </c>
      <c r="F102">
        <v>21.15</v>
      </c>
      <c r="G102">
        <v>1007.61</v>
      </c>
      <c r="H102">
        <v>22.73</v>
      </c>
      <c r="I102">
        <v>-670.21</v>
      </c>
      <c r="J102">
        <v>3363</v>
      </c>
      <c r="K102">
        <v>-10.44</v>
      </c>
      <c r="L102">
        <v>-0.05</v>
      </c>
      <c r="M102">
        <v>-1.31</v>
      </c>
    </row>
    <row r="103" spans="1:13" x14ac:dyDescent="0.25">
      <c r="A103" s="1">
        <v>0.46849537037037042</v>
      </c>
      <c r="B103">
        <v>36.954605000000001</v>
      </c>
      <c r="C103">
        <v>-25.158287999999999</v>
      </c>
      <c r="D103">
        <v>373.2</v>
      </c>
      <c r="E103">
        <v>61.28</v>
      </c>
      <c r="F103">
        <v>21.18</v>
      </c>
      <c r="G103">
        <v>1008.49</v>
      </c>
      <c r="H103">
        <v>22.71</v>
      </c>
      <c r="I103">
        <v>-677.62</v>
      </c>
      <c r="J103">
        <v>5638</v>
      </c>
      <c r="K103">
        <v>-11.89</v>
      </c>
      <c r="L103">
        <v>-0.36</v>
      </c>
      <c r="M103">
        <v>-1.31</v>
      </c>
    </row>
    <row r="104" spans="1:13" x14ac:dyDescent="0.25">
      <c r="A104" s="1">
        <v>0.46850694444444446</v>
      </c>
      <c r="B104">
        <v>36.954475000000002</v>
      </c>
      <c r="C104">
        <v>-25.158313</v>
      </c>
      <c r="D104">
        <v>369.7</v>
      </c>
      <c r="E104">
        <v>61.23</v>
      </c>
      <c r="F104">
        <v>21.23</v>
      </c>
      <c r="G104">
        <v>1009.29</v>
      </c>
      <c r="H104">
        <v>22.69</v>
      </c>
      <c r="I104">
        <v>-684.45</v>
      </c>
      <c r="J104">
        <v>3888</v>
      </c>
      <c r="K104">
        <v>-10.51</v>
      </c>
      <c r="L104">
        <v>-0.35</v>
      </c>
      <c r="M104">
        <v>-0.9</v>
      </c>
    </row>
    <row r="105" spans="1:13" x14ac:dyDescent="0.25">
      <c r="A105" s="1">
        <v>0.4685185185185185</v>
      </c>
      <c r="B105">
        <v>36.954363999999998</v>
      </c>
      <c r="C105">
        <v>-25.158328999999998</v>
      </c>
      <c r="D105">
        <v>366.5</v>
      </c>
      <c r="E105">
        <v>61.3</v>
      </c>
      <c r="F105">
        <v>21.25</v>
      </c>
      <c r="G105">
        <v>1010.06</v>
      </c>
      <c r="H105">
        <v>22.67</v>
      </c>
      <c r="I105">
        <v>-691.02</v>
      </c>
      <c r="J105">
        <v>3363</v>
      </c>
      <c r="K105">
        <v>-11.13</v>
      </c>
      <c r="L105">
        <v>-0.28999999999999998</v>
      </c>
      <c r="M105">
        <v>-0.89</v>
      </c>
    </row>
    <row r="106" spans="1:13" x14ac:dyDescent="0.25">
      <c r="A106" s="1">
        <v>0.4685300925925926</v>
      </c>
      <c r="B106">
        <v>36.954261000000002</v>
      </c>
      <c r="C106">
        <v>-25.158329999999999</v>
      </c>
      <c r="D106">
        <v>365</v>
      </c>
      <c r="E106">
        <v>61.5</v>
      </c>
      <c r="F106">
        <v>21.3</v>
      </c>
      <c r="G106">
        <v>1011.03</v>
      </c>
      <c r="H106">
        <v>22.66</v>
      </c>
      <c r="I106">
        <v>-699.17</v>
      </c>
      <c r="J106">
        <v>3363</v>
      </c>
      <c r="K106">
        <v>-9.6999999999999993</v>
      </c>
      <c r="L106">
        <v>-0.05</v>
      </c>
      <c r="M106">
        <v>-0.83</v>
      </c>
    </row>
    <row r="107" spans="1:13" x14ac:dyDescent="0.25">
      <c r="A107" s="1">
        <v>0.46854166666666663</v>
      </c>
      <c r="B107">
        <v>36.954192999999997</v>
      </c>
      <c r="C107">
        <v>-25.158328999999998</v>
      </c>
      <c r="D107">
        <v>360.8</v>
      </c>
      <c r="E107">
        <v>61.32</v>
      </c>
      <c r="F107">
        <v>21.4</v>
      </c>
      <c r="G107">
        <v>1011.57</v>
      </c>
      <c r="H107">
        <v>22.64</v>
      </c>
      <c r="I107">
        <v>-703.75</v>
      </c>
      <c r="J107">
        <v>3150</v>
      </c>
      <c r="K107">
        <v>-10.14</v>
      </c>
      <c r="L107">
        <v>-0.4</v>
      </c>
      <c r="M107">
        <v>-0.63</v>
      </c>
    </row>
    <row r="108" spans="1:13" x14ac:dyDescent="0.25">
      <c r="A108" s="1">
        <v>0.46855324074074073</v>
      </c>
      <c r="B108">
        <v>36.954132000000001</v>
      </c>
      <c r="C108">
        <v>-25.158308999999999</v>
      </c>
      <c r="D108">
        <v>356.8</v>
      </c>
      <c r="E108">
        <v>61.13</v>
      </c>
      <c r="F108">
        <v>21.45</v>
      </c>
      <c r="G108">
        <v>1012.37</v>
      </c>
      <c r="H108">
        <v>22.64</v>
      </c>
      <c r="I108">
        <v>-710.55</v>
      </c>
      <c r="J108">
        <v>4604</v>
      </c>
      <c r="K108">
        <v>-9.26</v>
      </c>
      <c r="L108">
        <v>-0.78</v>
      </c>
      <c r="M108">
        <v>-0.31</v>
      </c>
    </row>
    <row r="109" spans="1:13" x14ac:dyDescent="0.25">
      <c r="A109" s="1">
        <v>0.46856481481481477</v>
      </c>
      <c r="B109">
        <v>36.954048</v>
      </c>
      <c r="C109">
        <v>-25.158290000000001</v>
      </c>
      <c r="D109">
        <v>349</v>
      </c>
      <c r="E109">
        <v>61.37</v>
      </c>
      <c r="F109">
        <v>21.48</v>
      </c>
      <c r="G109">
        <v>1013.24</v>
      </c>
      <c r="H109">
        <v>22.66</v>
      </c>
      <c r="I109">
        <v>-717.95</v>
      </c>
      <c r="J109">
        <v>3607</v>
      </c>
      <c r="K109">
        <v>-11.35</v>
      </c>
      <c r="L109">
        <v>-1.02</v>
      </c>
      <c r="M109">
        <v>-0.43</v>
      </c>
    </row>
    <row r="110" spans="1:13" x14ac:dyDescent="0.25">
      <c r="A110" s="1">
        <v>0.46857638888888892</v>
      </c>
      <c r="B110">
        <v>36.953944999999997</v>
      </c>
      <c r="C110">
        <v>-25.158259999999999</v>
      </c>
      <c r="D110">
        <v>348.1</v>
      </c>
      <c r="E110">
        <v>61.46</v>
      </c>
      <c r="F110">
        <v>21.53</v>
      </c>
      <c r="G110">
        <v>1014.07</v>
      </c>
      <c r="H110">
        <v>22.7</v>
      </c>
      <c r="I110">
        <v>-724.91</v>
      </c>
      <c r="J110">
        <v>10190</v>
      </c>
      <c r="K110">
        <v>-9.4600000000000009</v>
      </c>
      <c r="L110">
        <v>-0.17</v>
      </c>
      <c r="M110">
        <v>-0.51</v>
      </c>
    </row>
    <row r="111" spans="1:13" x14ac:dyDescent="0.25">
      <c r="A111" s="1">
        <v>0.46858796296296296</v>
      </c>
      <c r="B111">
        <v>36.953830000000004</v>
      </c>
      <c r="C111">
        <v>-25.158266999999999</v>
      </c>
      <c r="D111">
        <v>345.2</v>
      </c>
      <c r="E111">
        <v>61.38</v>
      </c>
      <c r="F111">
        <v>21.68</v>
      </c>
      <c r="G111">
        <v>1014.95</v>
      </c>
      <c r="H111">
        <v>22.74</v>
      </c>
      <c r="I111">
        <v>-732.4</v>
      </c>
      <c r="J111">
        <v>651</v>
      </c>
      <c r="K111">
        <v>-13.3</v>
      </c>
      <c r="L111">
        <v>-4.8499999999999996</v>
      </c>
      <c r="M111">
        <v>1.1000000000000001</v>
      </c>
    </row>
    <row r="112" spans="1:13" x14ac:dyDescent="0.25">
      <c r="A112" s="1">
        <v>0.46859953703703705</v>
      </c>
      <c r="B112">
        <v>36.953777000000002</v>
      </c>
      <c r="C112">
        <v>-25.158269000000001</v>
      </c>
      <c r="D112">
        <v>344</v>
      </c>
      <c r="E112">
        <v>62.08</v>
      </c>
      <c r="F112">
        <v>21.8</v>
      </c>
      <c r="G112">
        <v>1015.34</v>
      </c>
      <c r="H112">
        <v>22.8</v>
      </c>
      <c r="I112">
        <v>-735.65</v>
      </c>
      <c r="J112">
        <v>651</v>
      </c>
      <c r="K112">
        <v>6.41</v>
      </c>
      <c r="L112">
        <v>-1.58</v>
      </c>
      <c r="M112">
        <v>-1.02</v>
      </c>
    </row>
    <row r="113" spans="1:13" x14ac:dyDescent="0.25">
      <c r="A113" s="1">
        <v>0.46861111111111109</v>
      </c>
      <c r="B113">
        <v>36.953761999999998</v>
      </c>
      <c r="C113">
        <v>-25.158266999999999</v>
      </c>
      <c r="D113">
        <v>341.3</v>
      </c>
      <c r="E113">
        <v>61.8</v>
      </c>
      <c r="F113">
        <v>21.84</v>
      </c>
      <c r="G113">
        <v>1015.37</v>
      </c>
      <c r="H113">
        <v>22.84</v>
      </c>
      <c r="I113">
        <v>-735.89</v>
      </c>
      <c r="J113">
        <v>651</v>
      </c>
      <c r="K113">
        <v>-0.95</v>
      </c>
      <c r="L113">
        <v>-9.6999999999999993</v>
      </c>
      <c r="M113">
        <v>1.78</v>
      </c>
    </row>
    <row r="114" spans="1:13" x14ac:dyDescent="0.25">
      <c r="A114" s="1">
        <v>0.46862268518518518</v>
      </c>
      <c r="B114">
        <v>36.953749999999999</v>
      </c>
      <c r="C114">
        <v>-25.158273000000001</v>
      </c>
      <c r="D114">
        <v>340.7</v>
      </c>
      <c r="E114">
        <v>61.73</v>
      </c>
      <c r="F114">
        <v>21.96</v>
      </c>
      <c r="G114">
        <v>1015.38</v>
      </c>
      <c r="H114">
        <v>22.85</v>
      </c>
      <c r="I114">
        <v>-735.97</v>
      </c>
      <c r="J114">
        <v>651</v>
      </c>
      <c r="K114">
        <v>-0.99</v>
      </c>
      <c r="L114">
        <v>-9.56</v>
      </c>
      <c r="M114">
        <v>1.78</v>
      </c>
    </row>
    <row r="115" spans="1:13" x14ac:dyDescent="0.25">
      <c r="A115" s="1">
        <v>0.46863425925925922</v>
      </c>
      <c r="B115">
        <v>36.953738999999999</v>
      </c>
      <c r="C115">
        <v>-25.158279</v>
      </c>
      <c r="D115">
        <v>340.2</v>
      </c>
      <c r="E115">
        <v>61.55</v>
      </c>
      <c r="F115">
        <v>22.08</v>
      </c>
      <c r="G115">
        <v>1015.39</v>
      </c>
      <c r="H115">
        <v>22.91</v>
      </c>
      <c r="I115">
        <v>-736.05</v>
      </c>
      <c r="J115">
        <v>641</v>
      </c>
      <c r="K115">
        <v>-1</v>
      </c>
      <c r="L115">
        <v>-9.57</v>
      </c>
      <c r="M115">
        <v>1.73</v>
      </c>
    </row>
    <row r="116" spans="1:13" x14ac:dyDescent="0.25">
      <c r="A116" s="1">
        <v>0.46864583333333337</v>
      </c>
      <c r="B116">
        <v>36.953735000000002</v>
      </c>
      <c r="C116">
        <v>-25.158290000000001</v>
      </c>
      <c r="D116">
        <v>339.5</v>
      </c>
      <c r="E116">
        <v>61.29</v>
      </c>
      <c r="F116">
        <v>22.13</v>
      </c>
      <c r="G116">
        <v>1015.35</v>
      </c>
      <c r="H116">
        <v>22.94</v>
      </c>
      <c r="I116">
        <v>-735.61</v>
      </c>
      <c r="J116">
        <v>641</v>
      </c>
      <c r="K116">
        <v>-0.94</v>
      </c>
      <c r="L116">
        <v>-9.56</v>
      </c>
      <c r="M116">
        <v>1.85</v>
      </c>
    </row>
    <row r="117" spans="1:13" x14ac:dyDescent="0.25">
      <c r="A117" s="1">
        <v>0.46865740740740741</v>
      </c>
      <c r="B117">
        <v>36.953735000000002</v>
      </c>
      <c r="C117">
        <v>-25.158290000000001</v>
      </c>
      <c r="D117">
        <v>339.2</v>
      </c>
      <c r="E117">
        <v>61.14</v>
      </c>
      <c r="F117">
        <v>22.2</v>
      </c>
      <c r="G117">
        <v>1015.42</v>
      </c>
      <c r="H117">
        <v>22.98</v>
      </c>
      <c r="I117">
        <v>-736.34</v>
      </c>
      <c r="J117">
        <v>641</v>
      </c>
      <c r="K117">
        <v>-0.9</v>
      </c>
      <c r="L117">
        <v>-9.6199999999999992</v>
      </c>
      <c r="M117">
        <v>1.86</v>
      </c>
    </row>
    <row r="118" spans="1:13" x14ac:dyDescent="0.25">
      <c r="A118" s="1">
        <v>0.46866898148148151</v>
      </c>
      <c r="B118">
        <v>36.953735000000002</v>
      </c>
      <c r="C118">
        <v>-25.158290000000001</v>
      </c>
      <c r="D118">
        <v>339</v>
      </c>
      <c r="E118">
        <v>60.79</v>
      </c>
      <c r="F118">
        <v>22.29</v>
      </c>
      <c r="G118">
        <v>1015.39</v>
      </c>
      <c r="H118">
        <v>23.01</v>
      </c>
      <c r="I118">
        <v>-735.93</v>
      </c>
      <c r="J118">
        <v>641</v>
      </c>
      <c r="K118">
        <v>-0.95</v>
      </c>
      <c r="L118">
        <v>-9.58</v>
      </c>
      <c r="M118">
        <v>1.81</v>
      </c>
    </row>
    <row r="119" spans="1:13" x14ac:dyDescent="0.25">
      <c r="A119" s="1">
        <v>0.46868055555555554</v>
      </c>
      <c r="B119">
        <v>36.953735000000002</v>
      </c>
      <c r="C119">
        <v>-25.158290000000001</v>
      </c>
      <c r="D119">
        <v>339</v>
      </c>
      <c r="E119">
        <v>60.52</v>
      </c>
      <c r="F119">
        <v>22.36</v>
      </c>
      <c r="G119">
        <v>1015.41</v>
      </c>
      <c r="H119">
        <v>23.06</v>
      </c>
      <c r="I119">
        <v>-736.3</v>
      </c>
      <c r="J119">
        <v>641</v>
      </c>
      <c r="K119">
        <v>-0.93</v>
      </c>
      <c r="L119">
        <v>-9.58</v>
      </c>
      <c r="M119">
        <v>1.86</v>
      </c>
    </row>
    <row r="120" spans="1:13" x14ac:dyDescent="0.25">
      <c r="A120" s="1">
        <v>0.46869212962962964</v>
      </c>
      <c r="B120">
        <v>36.953735000000002</v>
      </c>
      <c r="C120">
        <v>-25.158290000000001</v>
      </c>
      <c r="D120">
        <v>339</v>
      </c>
      <c r="E120">
        <v>60.16</v>
      </c>
      <c r="F120">
        <v>22.48</v>
      </c>
      <c r="G120">
        <v>1015.32</v>
      </c>
      <c r="H120">
        <v>23.1</v>
      </c>
      <c r="I120">
        <v>-735.52</v>
      </c>
      <c r="J120">
        <v>641</v>
      </c>
      <c r="K120">
        <v>-0.93</v>
      </c>
      <c r="L120">
        <v>-9.4499999999999993</v>
      </c>
      <c r="M120">
        <v>1.86</v>
      </c>
    </row>
    <row r="121" spans="1:13" x14ac:dyDescent="0.25">
      <c r="A121" s="1">
        <v>0.46870370370370368</v>
      </c>
      <c r="B121">
        <v>36.953735000000002</v>
      </c>
      <c r="C121">
        <v>-25.158290000000001</v>
      </c>
      <c r="D121">
        <v>339</v>
      </c>
      <c r="E121">
        <v>59.88</v>
      </c>
      <c r="F121">
        <v>22.55</v>
      </c>
      <c r="G121">
        <v>1015.36</v>
      </c>
      <c r="H121">
        <v>23.12</v>
      </c>
      <c r="I121">
        <v>-735.84</v>
      </c>
      <c r="J121">
        <v>641</v>
      </c>
      <c r="K121">
        <v>-0.86</v>
      </c>
      <c r="L121">
        <v>-9.61</v>
      </c>
      <c r="M121">
        <v>1.7</v>
      </c>
    </row>
    <row r="122" spans="1:13" x14ac:dyDescent="0.25">
      <c r="A122" s="1">
        <v>0.46871527777777783</v>
      </c>
      <c r="B122">
        <v>36.953735000000002</v>
      </c>
      <c r="C122">
        <v>-25.158290000000001</v>
      </c>
      <c r="D122">
        <v>339</v>
      </c>
      <c r="E122">
        <v>59.75</v>
      </c>
      <c r="F122">
        <v>22.6</v>
      </c>
      <c r="G122">
        <v>1015.38</v>
      </c>
      <c r="H122">
        <v>23.15</v>
      </c>
      <c r="I122">
        <v>-736.03</v>
      </c>
      <c r="J122">
        <v>641</v>
      </c>
      <c r="K122">
        <v>-1</v>
      </c>
      <c r="L122">
        <v>-9.56</v>
      </c>
      <c r="M122">
        <v>1.87</v>
      </c>
    </row>
    <row r="123" spans="1:13" x14ac:dyDescent="0.25">
      <c r="A123" s="1">
        <v>0.46872685185185187</v>
      </c>
      <c r="B123">
        <v>36.953735000000002</v>
      </c>
      <c r="C123">
        <v>-25.158290000000001</v>
      </c>
      <c r="D123">
        <v>339</v>
      </c>
      <c r="E123">
        <v>59.56</v>
      </c>
      <c r="F123">
        <v>22.66</v>
      </c>
      <c r="G123">
        <v>1015.37</v>
      </c>
      <c r="H123">
        <v>23.17</v>
      </c>
      <c r="I123">
        <v>-735.92</v>
      </c>
      <c r="J123">
        <v>641</v>
      </c>
      <c r="K123">
        <v>-0.99</v>
      </c>
      <c r="L123">
        <v>-9.67</v>
      </c>
      <c r="M123">
        <v>1.85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"/>
  <sheetViews>
    <sheetView workbookViewId="0">
      <selection activeCell="E7" sqref="E7"/>
    </sheetView>
  </sheetViews>
  <sheetFormatPr defaultRowHeight="15" x14ac:dyDescent="0.25"/>
  <cols>
    <col min="1" max="1" width="9.140625" customWidth="1"/>
  </cols>
  <sheetData>
    <row r="1" spans="1:1" x14ac:dyDescent="0.25">
      <c r="A1" t="s">
        <v>20</v>
      </c>
    </row>
    <row r="2" spans="1:1" x14ac:dyDescent="0.25">
      <c r="A2" s="3">
        <f>IF(COUNTBLANK(Měření!A2:A3) = 0,(Měření!A3-Měření!A2)*24*60*60,)</f>
        <v>1.000000000001755</v>
      </c>
    </row>
    <row r="3" spans="1:1" x14ac:dyDescent="0.25">
      <c r="A3" s="3">
        <f>IF(COUNTBLANK(Měření!A3:A4) = 0,(Měření!A4-Měření!A3)*24*60*60,)</f>
        <v>0.99999999999695888</v>
      </c>
    </row>
    <row r="4" spans="1:1" x14ac:dyDescent="0.25">
      <c r="A4" s="3">
        <f>IF(COUNTBLANK(Měření!A4:A5) = 0,(Měření!A5-Měření!A4)*24*60*60,)</f>
        <v>1.000000000001755</v>
      </c>
    </row>
    <row r="5" spans="1:1" x14ac:dyDescent="0.25">
      <c r="A5" s="3">
        <f>IF(COUNTBLANK(Měření!A5:A6) = 0,(Měření!A6-Měření!A5)*24*60*60,)</f>
        <v>0.99999999999695888</v>
      </c>
    </row>
    <row r="6" spans="1:1" x14ac:dyDescent="0.25">
      <c r="A6" s="3">
        <f>IF(COUNTBLANK(Měření!A6:A7) = 0,(Měření!A7-Měření!A6)*24*60*60,)</f>
        <v>0.99999999999695888</v>
      </c>
    </row>
    <row r="7" spans="1:1" x14ac:dyDescent="0.25">
      <c r="A7" s="3">
        <f>IF(COUNTBLANK(Měření!A7:A8) = 0,(Měření!A8-Měření!A7)*24*60*60,)</f>
        <v>1.0000000000065512</v>
      </c>
    </row>
    <row r="8" spans="1:1" x14ac:dyDescent="0.25">
      <c r="A8" s="3">
        <f>IF(COUNTBLANK(Měření!A8:A9) = 0,(Měření!A9-Měření!A8)*24*60*60,)</f>
        <v>0.99999999999695888</v>
      </c>
    </row>
    <row r="9" spans="1:1" x14ac:dyDescent="0.25">
      <c r="A9" s="3">
        <f>IF(COUNTBLANK(Měření!A9:A10) = 0,(Měření!A10-Měření!A9)*24*60*60,)</f>
        <v>1.000000000001755</v>
      </c>
    </row>
    <row r="10" spans="1:1" x14ac:dyDescent="0.25">
      <c r="A10" s="3">
        <f>IF(COUNTBLANK(Měření!A10:A11) = 0,(Měření!A11-Měření!A10)*24*60*60,)</f>
        <v>0.99999999999695888</v>
      </c>
    </row>
    <row r="11" spans="1:1" x14ac:dyDescent="0.25">
      <c r="A11" s="3">
        <f>IF(COUNTBLANK(Měření!A11:A12) = 0,(Měření!A12-Měření!A11)*24*60*60,)</f>
        <v>1.000000000001755</v>
      </c>
    </row>
    <row r="12" spans="1:1" x14ac:dyDescent="0.25">
      <c r="A12" s="3">
        <f>IF(COUNTBLANK(Měření!A12:A13) = 0,(Měření!A13-Měření!A12)*24*60*60,)</f>
        <v>0.99999999999695888</v>
      </c>
    </row>
    <row r="13" spans="1:1" x14ac:dyDescent="0.25">
      <c r="A13" s="3">
        <f>IF(COUNTBLANK(Měření!A13:A14) = 0,(Měření!A14-Měření!A13)*24*60*60,)</f>
        <v>1.0000000000065512</v>
      </c>
    </row>
    <row r="14" spans="1:1" x14ac:dyDescent="0.25">
      <c r="A14" s="3">
        <f>IF(COUNTBLANK(Měření!A14:A15) = 0,(Měření!A15-Měření!A14)*24*60*60,)</f>
        <v>0.99999999999695888</v>
      </c>
    </row>
    <row r="15" spans="1:1" x14ac:dyDescent="0.25">
      <c r="A15" s="3">
        <f>IF(COUNTBLANK(Měření!A15:A16) = 0,(Měření!A16-Měření!A15)*24*60*60,)</f>
        <v>1.000000000001755</v>
      </c>
    </row>
    <row r="16" spans="1:1" x14ac:dyDescent="0.25">
      <c r="A16" s="3">
        <f>IF(COUNTBLANK(Měření!A16:A17) = 0,(Měření!A17-Měření!A16)*24*60*60,)</f>
        <v>0.99999999999695888</v>
      </c>
    </row>
    <row r="17" spans="1:1" x14ac:dyDescent="0.25">
      <c r="A17" s="3">
        <f>IF(COUNTBLANK(Měření!A17:A18) = 0,(Měření!A18-Měření!A17)*24*60*60,)</f>
        <v>1.000000000001755</v>
      </c>
    </row>
    <row r="18" spans="1:1" x14ac:dyDescent="0.25">
      <c r="A18" s="3">
        <f>IF(COUNTBLANK(Měření!A18:A19) = 0,(Měření!A19-Měření!A18)*24*60*60,)</f>
        <v>4.9999999999991829</v>
      </c>
    </row>
    <row r="19" spans="1:1" x14ac:dyDescent="0.25">
      <c r="A19" s="3">
        <f>IF(COUNTBLANK(Měření!A19:A20) = 0,(Měření!A20-Měření!A19)*24*60*60,)</f>
        <v>1.000000000001755</v>
      </c>
    </row>
    <row r="20" spans="1:1" x14ac:dyDescent="0.25">
      <c r="A20" s="3">
        <f>IF(COUNTBLANK(Měření!A20:A21) = 0,(Měření!A21-Měření!A20)*24*60*60,)</f>
        <v>0.99999999999695888</v>
      </c>
    </row>
    <row r="21" spans="1:1" x14ac:dyDescent="0.25">
      <c r="A21" s="3">
        <f>IF(COUNTBLANK(Měření!A21:A22) = 0,(Měření!A22-Měření!A21)*24*60*60,)</f>
        <v>1.0000000000065512</v>
      </c>
    </row>
    <row r="22" spans="1:1" x14ac:dyDescent="0.25">
      <c r="A22" s="3">
        <f>IF(COUNTBLANK(Měření!A22:A23) = 0,(Měření!A23-Měření!A22)*24*60*60,)</f>
        <v>0.99999999999695888</v>
      </c>
    </row>
    <row r="23" spans="1:1" x14ac:dyDescent="0.25">
      <c r="A23" s="3">
        <f>IF(COUNTBLANK(Měření!A23:A24) = 0,(Měření!A24-Měření!A23)*24*60*60,)</f>
        <v>1.000000000001755</v>
      </c>
    </row>
    <row r="24" spans="1:1" x14ac:dyDescent="0.25">
      <c r="A24" s="3">
        <f>IF(COUNTBLANK(Měření!A24:A25) = 0,(Měření!A25-Měření!A24)*24*60*60,)</f>
        <v>0.99999999999695888</v>
      </c>
    </row>
    <row r="25" spans="1:1" x14ac:dyDescent="0.25">
      <c r="A25" s="3">
        <f>IF(COUNTBLANK(Měření!A25:A26) = 0,(Měření!A26-Měření!A25)*24*60*60,)</f>
        <v>0.99999999999695888</v>
      </c>
    </row>
    <row r="26" spans="1:1" x14ac:dyDescent="0.25">
      <c r="A26" s="3">
        <f>IF(COUNTBLANK(Měření!A26:A27) = 0,(Měření!A27-Měření!A26)*24*60*60,)</f>
        <v>1.9999999999987139</v>
      </c>
    </row>
    <row r="27" spans="1:1" x14ac:dyDescent="0.25">
      <c r="A27" s="3">
        <f>IF(COUNTBLANK(Měření!A27:A28) = 0,(Měření!A28-Měření!A27)*24*60*60,)</f>
        <v>1.0000000000065512</v>
      </c>
    </row>
    <row r="28" spans="1:1" x14ac:dyDescent="0.25">
      <c r="A28" s="3">
        <f>IF(COUNTBLANK(Měření!A28:A29) = 0,(Měření!A29-Měření!A28)*24*60*60,)</f>
        <v>0.99999999999695888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workbookViewId="0">
      <selection activeCell="H16" sqref="H16"/>
    </sheetView>
  </sheetViews>
  <sheetFormatPr defaultRowHeight="15" x14ac:dyDescent="0.25"/>
  <cols>
    <col min="1" max="1" width="18.7109375" customWidth="1"/>
    <col min="4" max="4" width="16.28515625" bestFit="1" customWidth="1"/>
    <col min="5" max="5" width="12.85546875" customWidth="1"/>
    <col min="6" max="6" width="10.42578125" customWidth="1"/>
    <col min="25" max="25" width="9.28515625" customWidth="1"/>
  </cols>
  <sheetData>
    <row r="1" spans="1:25" x14ac:dyDescent="0.25">
      <c r="A1" t="s">
        <v>23</v>
      </c>
      <c r="B1" t="s">
        <v>21</v>
      </c>
      <c r="C1" t="s">
        <v>0</v>
      </c>
      <c r="D1" t="s">
        <v>20</v>
      </c>
      <c r="E1" t="s">
        <v>39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68</v>
      </c>
      <c r="Y1" t="s">
        <v>69</v>
      </c>
    </row>
    <row r="2" spans="1:25" x14ac:dyDescent="0.25">
      <c r="A2" t="s">
        <v>24</v>
      </c>
      <c r="D2" t="s">
        <v>22</v>
      </c>
      <c r="E2" t="s">
        <v>28</v>
      </c>
      <c r="O2" t="s">
        <v>22</v>
      </c>
      <c r="P2" t="s">
        <v>22</v>
      </c>
      <c r="Q2" t="s">
        <v>22</v>
      </c>
    </row>
    <row r="3" spans="1:25" x14ac:dyDescent="0.25">
      <c r="A3" t="s">
        <v>57</v>
      </c>
    </row>
    <row r="4" spans="1:25" x14ac:dyDescent="0.25">
      <c r="A4" t="s">
        <v>25</v>
      </c>
      <c r="D4" t="s">
        <v>26</v>
      </c>
      <c r="E4" s="4" t="s">
        <v>30</v>
      </c>
      <c r="F4" s="4" t="s">
        <v>40</v>
      </c>
      <c r="G4" s="4" t="s">
        <v>41</v>
      </c>
      <c r="H4" s="4" t="s">
        <v>42</v>
      </c>
      <c r="I4" s="4" t="s">
        <v>43</v>
      </c>
      <c r="J4" s="4" t="s">
        <v>44</v>
      </c>
      <c r="K4" s="4" t="s">
        <v>45</v>
      </c>
      <c r="L4" s="4" t="s">
        <v>29</v>
      </c>
      <c r="M4" s="4" t="s">
        <v>46</v>
      </c>
      <c r="N4" s="4" t="s">
        <v>47</v>
      </c>
      <c r="O4" s="4" t="s">
        <v>48</v>
      </c>
      <c r="P4" s="4" t="s">
        <v>49</v>
      </c>
      <c r="Q4" s="4" t="s">
        <v>50</v>
      </c>
      <c r="R4" s="4" t="s">
        <v>51</v>
      </c>
      <c r="S4" s="4" t="s">
        <v>52</v>
      </c>
      <c r="T4" s="4" t="s">
        <v>53</v>
      </c>
      <c r="U4" s="4" t="s">
        <v>54</v>
      </c>
      <c r="V4" s="4" t="s">
        <v>55</v>
      </c>
      <c r="W4" s="4" t="s">
        <v>56</v>
      </c>
    </row>
    <row r="5" spans="1:25" x14ac:dyDescent="0.25">
      <c r="A5" t="s">
        <v>27</v>
      </c>
      <c r="D5">
        <f>$B$6-1</f>
        <v>121</v>
      </c>
      <c r="E5">
        <f>$B$6</f>
        <v>122</v>
      </c>
      <c r="F5">
        <f t="shared" ref="F5:W5" si="0">$B$6</f>
        <v>122</v>
      </c>
      <c r="G5">
        <f t="shared" si="0"/>
        <v>122</v>
      </c>
      <c r="H5">
        <f t="shared" si="0"/>
        <v>122</v>
      </c>
      <c r="I5">
        <f t="shared" si="0"/>
        <v>122</v>
      </c>
      <c r="J5">
        <f t="shared" si="0"/>
        <v>122</v>
      </c>
      <c r="K5">
        <f t="shared" si="0"/>
        <v>122</v>
      </c>
      <c r="L5">
        <f t="shared" si="0"/>
        <v>122</v>
      </c>
      <c r="M5">
        <f t="shared" si="0"/>
        <v>122</v>
      </c>
      <c r="N5">
        <f t="shared" si="0"/>
        <v>122</v>
      </c>
      <c r="O5">
        <f t="shared" si="0"/>
        <v>122</v>
      </c>
      <c r="P5">
        <f t="shared" si="0"/>
        <v>122</v>
      </c>
      <c r="Q5">
        <f t="shared" si="0"/>
        <v>122</v>
      </c>
      <c r="R5">
        <f t="shared" si="0"/>
        <v>122</v>
      </c>
      <c r="S5">
        <f t="shared" si="0"/>
        <v>122</v>
      </c>
      <c r="T5">
        <f t="shared" si="0"/>
        <v>122</v>
      </c>
      <c r="U5">
        <f t="shared" si="0"/>
        <v>122</v>
      </c>
      <c r="V5">
        <f t="shared" si="0"/>
        <v>122</v>
      </c>
      <c r="W5">
        <f t="shared" si="0"/>
        <v>122</v>
      </c>
    </row>
    <row r="6" spans="1:25" x14ac:dyDescent="0.25">
      <c r="A6" t="s">
        <v>31</v>
      </c>
      <c r="B6" s="2">
        <f>(1048575-COUNTBLANK(Měření!A2:A1048576))</f>
        <v>122</v>
      </c>
      <c r="C6" s="2">
        <f>(MAX(Měření!A2:A1048576)-MIN(Měření!A2:A1048576))*24*60*60</f>
        <v>126.00000000000051</v>
      </c>
      <c r="D6" s="2">
        <f ca="1">AVERAGE(INDIRECT(D$4 &amp; "2"):INDIRECT(D$4 &amp; D$5))</f>
        <v>1.1851851851851336</v>
      </c>
      <c r="E6" s="2">
        <f ca="1">AVERAGE(INDIRECT(E$4 &amp; "2"):INDIRECT(E$4 &amp; E$5))</f>
        <v>36.958717752066107</v>
      </c>
      <c r="F6" s="2">
        <f ca="1">AVERAGE(INDIRECT(F$4 &amp; "2"):INDIRECT(F$4 &amp; F$5))</f>
        <v>-25.157320966942134</v>
      </c>
      <c r="G6" s="2">
        <f ca="1">AVERAGE(INDIRECT(G$4 &amp; "2"):INDIRECT(G$4 &amp; G$5))</f>
        <v>430.85206611570231</v>
      </c>
      <c r="H6" s="2">
        <f ca="1">AVERAGE(INDIRECT(H$4 &amp; "2"):INDIRECT(H$4 &amp; H$5))</f>
        <v>52.599834710743785</v>
      </c>
      <c r="I6" s="2">
        <f ca="1">AVERAGE(INDIRECT(I$4 &amp; "2"):INDIRECT(I$4 &amp; I$5))</f>
        <v>24.259504132231406</v>
      </c>
      <c r="J6" s="2">
        <f ca="1">AVERAGE(INDIRECT(J$4 &amp; "2"):INDIRECT(J$4 &amp; J$5))</f>
        <v>982.93743801652931</v>
      </c>
      <c r="K6" s="2">
        <f ca="1">AVERAGE(INDIRECT(K$4 &amp; "2"):INDIRECT(K$4 &amp; K$5))</f>
        <v>26.608429752066112</v>
      </c>
      <c r="L6" s="2">
        <f ca="1">AVERAGE(INDIRECT(L$4 &amp; "2"):INDIRECT(L$4 &amp; L$5))</f>
        <v>-878.43264462809907</v>
      </c>
      <c r="M6" s="2">
        <f ca="1">AVERAGE(INDIRECT(M$4 &amp; "2"):INDIRECT(M$4 &amp; M$5))</f>
        <v>2968.1983471074382</v>
      </c>
      <c r="N6" s="2">
        <f ca="1">AVERAGE(INDIRECT(N$4 &amp; "2"):INDIRECT(N$4 &amp; N$5))</f>
        <v>-8.6634710743801673</v>
      </c>
      <c r="O6" s="2">
        <f ca="1">AVERAGE(INDIRECT(O$4 &amp; "2"):INDIRECT(O$4 &amp; O$5))</f>
        <v>-0.82347107438016531</v>
      </c>
      <c r="P6" s="2">
        <f ca="1">AVERAGE(INDIRECT(P$4 &amp; "2"):INDIRECT(P$4 &amp; P$5))</f>
        <v>-0.56561983471074373</v>
      </c>
      <c r="Q6" s="2" t="e">
        <f ca="1">AVERAGE(INDIRECT(Q$4 &amp; "2"):INDIRECT(Q$4 &amp; Q$5))</f>
        <v>#DIV/0!</v>
      </c>
      <c r="R6" s="2" t="e">
        <f ca="1">AVERAGE(INDIRECT(R$4 &amp; "2"):INDIRECT(R$4 &amp; R$5))</f>
        <v>#DIV/0!</v>
      </c>
      <c r="S6" s="2" t="e">
        <f ca="1">AVERAGE(INDIRECT(S$4 &amp; "2"):INDIRECT(S$4 &amp; S$5))</f>
        <v>#DIV/0!</v>
      </c>
      <c r="T6" s="2" t="e">
        <f ca="1">AVERAGE(INDIRECT(T$4 &amp; "2"):INDIRECT(T$4 &amp; T$5))</f>
        <v>#DIV/0!</v>
      </c>
      <c r="U6" s="2" t="e">
        <f ca="1">AVERAGE(INDIRECT(U$4 &amp; "2"):INDIRECT(U$4 &amp; U$5))</f>
        <v>#DIV/0!</v>
      </c>
      <c r="V6" s="2" t="e">
        <f ca="1">AVERAGE(INDIRECT(V$4 &amp; "2"):INDIRECT(V$4 &amp; V$5))</f>
        <v>#DIV/0!</v>
      </c>
      <c r="W6" s="2" t="e">
        <f ca="1">AVERAGE(INDIRECT(W$4 &amp; "2"):INDIRECT(W$4 &amp; W$5))</f>
        <v>#DIV/0!</v>
      </c>
      <c r="X6">
        <v>9.81</v>
      </c>
      <c r="Y6">
        <f ca="1">F11/X6</f>
        <v>5.8960391336154037E-9</v>
      </c>
    </row>
    <row r="7" spans="1:25" x14ac:dyDescent="0.25">
      <c r="A7" t="s">
        <v>37</v>
      </c>
      <c r="B7" s="2"/>
      <c r="C7" s="2"/>
      <c r="D7" s="2">
        <f ca="1">STDEVPA(INDIRECT(D$4 &amp; "2"):INDIRECT(D$4 &amp; D$5))</f>
        <v>0.77158024651829971</v>
      </c>
      <c r="E7" s="2">
        <f ca="1">STDEVPA(INDIRECT(E$4 &amp; "2"):INDIRECT(E$4 &amp; E$5))</f>
        <v>3.2068135758771886E-3</v>
      </c>
      <c r="F7" s="2">
        <f ca="1">STDEVPA(INDIRECT(F$4 &amp; "2"):INDIRECT(F$4 &amp; F$5))</f>
        <v>8.0640725447156923E-4</v>
      </c>
      <c r="G7" s="2">
        <f ca="1">STDEVPA(INDIRECT(G$4 &amp; "2"):INDIRECT(G$4 &amp; G$5))</f>
        <v>179.03025281038734</v>
      </c>
      <c r="H7" s="2">
        <f ca="1">STDEVPA(INDIRECT(H$4 &amp; "2"):INDIRECT(H$4 &amp; H$5))</f>
        <v>9.3216619650608976</v>
      </c>
      <c r="I7" s="2">
        <f ca="1">STDEVPA(INDIRECT(I$4 &amp; "2"):INDIRECT(I$4 &amp; I$5))</f>
        <v>4.1741643101343184</v>
      </c>
      <c r="J7" s="2">
        <f ca="1">STDEVPA(INDIRECT(J$4 &amp; "2"):INDIRECT(J$4 &amp; J$5))</f>
        <v>25.697999392464073</v>
      </c>
      <c r="K7" s="2">
        <f ca="1">STDEVPA(INDIRECT(K$4 &amp; "2"):INDIRECT(K$4 &amp; K$5))</f>
        <v>4.1068326474092007</v>
      </c>
      <c r="L7" s="2">
        <f ca="1">STDEVPA(INDIRECT(L$4 &amp; "2"):INDIRECT(L$4 &amp; L$5))</f>
        <v>1142.4056422172755</v>
      </c>
      <c r="M7" s="2">
        <f ca="1">STDEVPA(INDIRECT(M$4 &amp; "2"):INDIRECT(M$4 &amp; M$5))</f>
        <v>3416.3651304361597</v>
      </c>
      <c r="N7" s="2">
        <f ca="1">STDEVPA(INDIRECT(N$4 &amp; "2"):INDIRECT(N$4 &amp; N$5))</f>
        <v>4.6473174899579597</v>
      </c>
      <c r="O7" s="2">
        <f ca="1">STDEVPA(INDIRECT(O$4 &amp; "2"):INDIRECT(O$4 &amp; O$5))</f>
        <v>2.8621008035172149</v>
      </c>
      <c r="P7" s="2">
        <f ca="1">STDEVPA(INDIRECT(P$4 &amp; "2"):INDIRECT(P$4 &amp; P$5))</f>
        <v>1.0725677019699331</v>
      </c>
      <c r="Q7" s="2">
        <f ca="1">STDEVPA(INDIRECT(Q$4 &amp; "2"):INDIRECT(Q$4 &amp; Q$5))</f>
        <v>0</v>
      </c>
      <c r="R7" s="2">
        <f ca="1">STDEVPA(INDIRECT(R$4 &amp; "2"):INDIRECT(R$4 &amp; R$5))</f>
        <v>0</v>
      </c>
      <c r="S7" s="2">
        <f ca="1">STDEVPA(INDIRECT(S$4 &amp; "2"):INDIRECT(S$4 &amp; S$5))</f>
        <v>0</v>
      </c>
      <c r="T7" s="2">
        <f ca="1">STDEVPA(INDIRECT(T$4 &amp; "2"):INDIRECT(T$4 &amp; T$5))</f>
        <v>0</v>
      </c>
      <c r="U7" s="2">
        <f ca="1">STDEVPA(INDIRECT(U$4 &amp; "2"):INDIRECT(U$4 &amp; U$5))</f>
        <v>0</v>
      </c>
      <c r="V7" s="2">
        <f ca="1">STDEVPA(INDIRECT(V$4 &amp; "2"):INDIRECT(V$4 &amp; V$5))</f>
        <v>0</v>
      </c>
      <c r="W7" s="2">
        <f ca="1">STDEVPA(INDIRECT(W$4 &amp; "2"):INDIRECT(W$4 &amp; W$5))</f>
        <v>0</v>
      </c>
      <c r="X7" t="s">
        <v>70</v>
      </c>
    </row>
    <row r="8" spans="1:25" x14ac:dyDescent="0.25">
      <c r="A8" t="s">
        <v>38</v>
      </c>
      <c r="B8" s="2"/>
      <c r="C8" s="2"/>
      <c r="D8" s="2">
        <f ca="1">STDEVPA(INDIRECT(D$4 &amp; "2"):INDIRECT(D$4 &amp; D$5))/SQRT(D$5-1)</f>
        <v>7.0435317657244936E-2</v>
      </c>
      <c r="E8" s="2">
        <f ca="1">STDEVPA(INDIRECT(E$4 &amp; "2"):INDIRECT(E$4 &amp; E$5))/SQRT(E$5-1)</f>
        <v>2.9152850689792624E-4</v>
      </c>
      <c r="F8" s="2">
        <f ca="1">STDEVPA(INDIRECT(F$4 &amp; "2"):INDIRECT(F$4 &amp; F$5))/SQRT(F$5-1)</f>
        <v>7.3309750406506287E-5</v>
      </c>
      <c r="G8" s="2">
        <f ca="1">STDEVPA(INDIRECT(G$4 &amp; "2"):INDIRECT(G$4 &amp; G$5))/SQRT(G$5-1)</f>
        <v>16.275477528217031</v>
      </c>
      <c r="H8" s="2">
        <f ca="1">STDEVPA(INDIRECT(H$4 &amp; "2"):INDIRECT(H$4 &amp; H$5))/SQRT(H$5-1)</f>
        <v>0.8474238150055361</v>
      </c>
      <c r="I8" s="2">
        <f ca="1">STDEVPA(INDIRECT(I$4 &amp; "2"):INDIRECT(I$4 &amp; I$5))/SQRT(I$5-1)</f>
        <v>0.3794694827394835</v>
      </c>
      <c r="J8" s="2">
        <f ca="1">STDEVPA(INDIRECT(J$4 &amp; "2"):INDIRECT(J$4 &amp; J$5))/SQRT(J$5-1)</f>
        <v>2.3361817629512793</v>
      </c>
      <c r="K8" s="2">
        <f ca="1">STDEVPA(INDIRECT(K$4 &amp; "2"):INDIRECT(K$4 &amp; K$5))/SQRT(K$5-1)</f>
        <v>0.37334842249174555</v>
      </c>
      <c r="L8" s="2">
        <f ca="1">STDEVPA(INDIRECT(L$4 &amp; "2"):INDIRECT(L$4 &amp; L$5))/SQRT(L$5-1)</f>
        <v>103.85505838338868</v>
      </c>
      <c r="M8" s="2">
        <f ca="1">STDEVPA(INDIRECT(M$4 &amp; "2"):INDIRECT(M$4 &amp; M$5))/SQRT(M$5-1)</f>
        <v>310.57864822146905</v>
      </c>
      <c r="N8" s="2">
        <f ca="1">STDEVPA(INDIRECT(N$4 &amp; "2"):INDIRECT(N$4 &amp; N$5))/SQRT(N$5-1)</f>
        <v>0.42248340817799634</v>
      </c>
      <c r="O8" s="2">
        <f ca="1">STDEVPA(INDIRECT(O$4 &amp; "2"):INDIRECT(O$4 &amp; O$5))/SQRT(O$5-1)</f>
        <v>0.26019098213792863</v>
      </c>
      <c r="P8" s="2">
        <f ca="1">STDEVPA(INDIRECT(P$4 &amp; "2"):INDIRECT(P$4 &amp; P$5))/SQRT(P$5-1)</f>
        <v>9.7506154724539371E-2</v>
      </c>
      <c r="Q8" s="2">
        <f ca="1">STDEVPA(INDIRECT(Q$4 &amp; "2"):INDIRECT(Q$4 &amp; Q$5))/SQRT(Q$5-1)</f>
        <v>0</v>
      </c>
      <c r="R8" s="2">
        <f ca="1">STDEVPA(INDIRECT(R$4 &amp; "2"):INDIRECT(R$4 &amp; R$5))/SQRT(R$5-1)</f>
        <v>0</v>
      </c>
      <c r="S8" s="2">
        <f ca="1">STDEVPA(INDIRECT(S$4 &amp; "2"):INDIRECT(S$4 &amp; S$5))/SQRT(S$5-1)</f>
        <v>0</v>
      </c>
      <c r="T8" s="2">
        <f ca="1">STDEVPA(INDIRECT(T$4 &amp; "2"):INDIRECT(T$4 &amp; T$5))/SQRT(T$5-1)</f>
        <v>0</v>
      </c>
      <c r="U8" s="2">
        <f ca="1">STDEVPA(INDIRECT(U$4 &amp; "2"):INDIRECT(U$4 &amp; U$5))/SQRT(U$5-1)</f>
        <v>0</v>
      </c>
      <c r="V8" s="2">
        <f ca="1">STDEVPA(INDIRECT(V$4 &amp; "2"):INDIRECT(V$4 &amp; V$5))/SQRT(V$5-1)</f>
        <v>0</v>
      </c>
      <c r="W8" s="2">
        <f ca="1">STDEVPA(INDIRECT(W$4 &amp; "2"):INDIRECT(W$4 &amp; W$5))/SQRT(W$5-1)</f>
        <v>0</v>
      </c>
    </row>
    <row r="9" spans="1:25" x14ac:dyDescent="0.25">
      <c r="A9" t="s">
        <v>34</v>
      </c>
      <c r="B9" s="2"/>
      <c r="C9" s="2"/>
      <c r="D9" s="2">
        <f ca="1">MIN(INDIRECT(D$4 &amp; "2"):INDIRECT(D$4 &amp; D$5))</f>
        <v>0.99999999999695888</v>
      </c>
      <c r="E9" s="2">
        <f ca="1">MIN(INDIRECT(E$4 &amp; "2"):INDIRECT(E$4 &amp; E$5))</f>
        <v>36.953735000000002</v>
      </c>
      <c r="F9" s="2">
        <f ca="1">MIN(INDIRECT(F$4 &amp; "2"):INDIRECT(F$4 &amp; F$5))</f>
        <v>-25.158329999999999</v>
      </c>
      <c r="G9" s="2">
        <f ca="1">MIN(INDIRECT(G$4 &amp; "2"):INDIRECT(G$4 &amp; G$5))</f>
        <v>127.5</v>
      </c>
      <c r="H9" s="2">
        <f ca="1">MIN(INDIRECT(H$4 &amp; "2"):INDIRECT(H$4 &amp; H$5))</f>
        <v>31.66</v>
      </c>
      <c r="I9" s="2">
        <f ca="1">MIN(INDIRECT(I$4 &amp; "2"):INDIRECT(I$4 &amp; I$5))</f>
        <v>20.39</v>
      </c>
      <c r="J9" s="2">
        <f ca="1">MIN(INDIRECT(J$4 &amp; "2"):INDIRECT(J$4 &amp; J$5))</f>
        <v>932.9</v>
      </c>
      <c r="K9" s="2">
        <f ca="1">MIN(INDIRECT(K$4 &amp; "2"):INDIRECT(K$4 &amp; K$5))</f>
        <v>22.64</v>
      </c>
      <c r="L9" s="2">
        <f ca="1">MIN(INDIRECT(L$4 &amp; "2"):INDIRECT(L$4 &amp; L$5))</f>
        <v>-3724</v>
      </c>
      <c r="M9" s="2">
        <f ca="1">MIN(INDIRECT(M$4 &amp; "2"):INDIRECT(M$4 &amp; M$5))</f>
        <v>0</v>
      </c>
      <c r="N9" s="2">
        <f ca="1">MIN(INDIRECT(N$4 &amp; "2"):INDIRECT(N$4 &amp; N$5))</f>
        <v>-19.62</v>
      </c>
      <c r="O9" s="2">
        <f ca="1">MIN(INDIRECT(O$4 &amp; "2"):INDIRECT(O$4 &amp; O$5))</f>
        <v>-9.6999999999999993</v>
      </c>
      <c r="P9" s="2">
        <f ca="1">MIN(INDIRECT(P$4 &amp; "2"):INDIRECT(P$4 &amp; P$5))</f>
        <v>-6.3</v>
      </c>
      <c r="Q9" s="2">
        <f ca="1">MIN(INDIRECT(Q$4 &amp; "2"):INDIRECT(Q$4 &amp; Q$5))</f>
        <v>0</v>
      </c>
      <c r="R9" s="2">
        <f ca="1">MIN(INDIRECT(R$4 &amp; "2"):INDIRECT(R$4 &amp; R$5))</f>
        <v>0</v>
      </c>
      <c r="S9" s="2">
        <f ca="1">MIN(INDIRECT(S$4 &amp; "2"):INDIRECT(S$4 &amp; S$5))</f>
        <v>0</v>
      </c>
      <c r="T9" s="2">
        <f ca="1">MIN(INDIRECT(T$4 &amp; "2"):INDIRECT(T$4 &amp; T$5))</f>
        <v>0</v>
      </c>
      <c r="U9" s="2">
        <f ca="1">MIN(INDIRECT(U$4 &amp; "2"):INDIRECT(U$4 &amp; U$5))</f>
        <v>0</v>
      </c>
      <c r="V9" s="2">
        <f ca="1">MIN(INDIRECT(V$4 &amp; "2"):INDIRECT(V$4 &amp; V$5))</f>
        <v>0</v>
      </c>
      <c r="W9" s="2">
        <f ca="1">MIN(INDIRECT(W$4 &amp; "2"):INDIRECT(W$4 &amp; W$5))</f>
        <v>0</v>
      </c>
    </row>
    <row r="10" spans="1:25" x14ac:dyDescent="0.25">
      <c r="A10" t="s">
        <v>35</v>
      </c>
      <c r="B10" s="2"/>
      <c r="C10" s="2"/>
      <c r="D10" s="2">
        <f ca="1">MAX(INDIRECT(D$4 &amp; "2"):INDIRECT(D$4 &amp; D$5))</f>
        <v>4.9999999999991829</v>
      </c>
      <c r="E10" s="2">
        <f ca="1">MAX(INDIRECT(E$4 &amp; "2"):INDIRECT(E$4 &amp; E$5))</f>
        <v>36.964157</v>
      </c>
      <c r="F10" s="2">
        <f ca="1">MAX(INDIRECT(F$4 &amp; "2"):INDIRECT(F$4 &amp; F$5))</f>
        <v>-25.155270999999999</v>
      </c>
      <c r="G10" s="2">
        <f ca="1">MAX(INDIRECT(G$4 &amp; "2"):INDIRECT(G$4 &amp; G$5))</f>
        <v>710.8</v>
      </c>
      <c r="H10" s="2">
        <f ca="1">MAX(INDIRECT(H$4 &amp; "2"):INDIRECT(H$4 &amp; H$5))</f>
        <v>63.12</v>
      </c>
      <c r="I10" s="2">
        <f ca="1">MAX(INDIRECT(I$4 &amp; "2"):INDIRECT(I$4 &amp; I$5))</f>
        <v>32.5</v>
      </c>
      <c r="J10" s="2">
        <f ca="1">MAX(INDIRECT(J$4 &amp; "2"):INDIRECT(J$4 &amp; J$5))</f>
        <v>1015.42</v>
      </c>
      <c r="K10" s="2">
        <f ca="1">MAX(INDIRECT(K$4 &amp; "2"):INDIRECT(K$4 &amp; K$5))</f>
        <v>33.79</v>
      </c>
      <c r="L10" s="2">
        <f ca="1">MAX(INDIRECT(L$4 &amp; "2"):INDIRECT(L$4 &amp; L$5))</f>
        <v>-15.3</v>
      </c>
      <c r="M10" s="2">
        <f ca="1">MAX(INDIRECT(M$4 &amp; "2"):INDIRECT(M$4 &amp; M$5))</f>
        <v>17016</v>
      </c>
      <c r="N10" s="2">
        <f ca="1">MAX(INDIRECT(N$4 &amp; "2"):INDIRECT(N$4 &amp; N$5))</f>
        <v>10.71</v>
      </c>
      <c r="O10" s="2">
        <f ca="1">MAX(INDIRECT(O$4 &amp; "2"):INDIRECT(O$4 &amp; O$5))</f>
        <v>3.84</v>
      </c>
      <c r="P10" s="2">
        <f ca="1">MAX(INDIRECT(P$4 &amp; "2"):INDIRECT(P$4 &amp; P$5))</f>
        <v>2.21</v>
      </c>
      <c r="Q10" s="2">
        <f ca="1">MAX(INDIRECT(Q$4 &amp; "2"):INDIRECT(Q$4 &amp; Q$5))</f>
        <v>0</v>
      </c>
      <c r="R10" s="2">
        <f ca="1">MAX(INDIRECT(R$4 &amp; "2"):INDIRECT(R$4 &amp; R$5))</f>
        <v>0</v>
      </c>
      <c r="S10" s="2">
        <f ca="1">MAX(INDIRECT(S$4 &amp; "2"):INDIRECT(S$4 &amp; S$5))</f>
        <v>0</v>
      </c>
      <c r="T10" s="2">
        <f ca="1">MAX(INDIRECT(T$4 &amp; "2"):INDIRECT(T$4 &amp; T$5))</f>
        <v>0</v>
      </c>
      <c r="U10" s="2">
        <f ca="1">MAX(INDIRECT(U$4 &amp; "2"):INDIRECT(U$4 &amp; U$5))</f>
        <v>0</v>
      </c>
      <c r="V10" s="2">
        <f ca="1">MAX(INDIRECT(V$4 &amp; "2"):INDIRECT(V$4 &amp; V$5))</f>
        <v>0</v>
      </c>
      <c r="W10" s="2">
        <f ca="1">MAX(INDIRECT(W$4 &amp; "2"):INDIRECT(W$4 &amp; W$5))</f>
        <v>0</v>
      </c>
    </row>
    <row r="11" spans="1:25" x14ac:dyDescent="0.25">
      <c r="A11" t="s">
        <v>32</v>
      </c>
      <c r="B11" s="2"/>
      <c r="C11" s="2"/>
      <c r="D11" s="2">
        <f ca="1">SLOPE(INDIRECT(D$4 &amp; "2"):INDIRECT(D$4 &amp; D$5),INDIRECT($L$4 &amp; "2"):INDIRECT($L$4 &amp; D$5))</f>
        <v>-2.5150571668931294E-5</v>
      </c>
      <c r="E11" s="2">
        <f ca="1">SLOPE(INDIRECT(E$4 &amp; "2"):INDIRECT(E$4 &amp; E$5),INDIRECT($L$4 &amp; "2"):INDIRECT($L$4 &amp; E$5))</f>
        <v>-4.9568711357317049E-7</v>
      </c>
      <c r="F11" s="2">
        <f ca="1">SLOPE(INDIRECT(F$4 &amp; "2"):INDIRECT(F$4 &amp; F$5),INDIRECT($L$4 &amp; "2"):INDIRECT($L$4 &amp; F$5))</f>
        <v>5.7840143900767112E-8</v>
      </c>
      <c r="G11" s="2">
        <f ca="1">SLOPE(INDIRECT(G$4 &amp; "2"):INDIRECT(G$4 &amp; G$5),INDIRECT($L$4 &amp; "2"):INDIRECT($L$4 &amp; G$5))</f>
        <v>0.11651611708204647</v>
      </c>
      <c r="H11" s="2">
        <f ca="1">SLOPE(INDIRECT(H$4 &amp; "2"):INDIRECT(H$4 &amp; H$5),INDIRECT($L$4 &amp; "2"):INDIRECT($L$4 &amp; H$5))</f>
        <v>1.7273672548301206E-3</v>
      </c>
      <c r="I11" s="2">
        <f ca="1">SLOPE(INDIRECT(I$4 &amp; "2"):INDIRECT(I$4 &amp; I$5),INDIRECT($L$4 &amp; "2"):INDIRECT($L$4 &amp; I$5))</f>
        <v>-2.5361673050681636E-3</v>
      </c>
      <c r="J11" s="2">
        <f ca="1">SLOPE(INDIRECT(J$4 &amp; "2"):INDIRECT(J$4 &amp; J$5),INDIRECT($L$4 &amp; "2"):INDIRECT($L$4 &amp; J$5))</f>
        <v>-1.1622797166012326E-2</v>
      </c>
      <c r="K11" s="2">
        <f ca="1">SLOPE(INDIRECT(K$4 &amp; "2"):INDIRECT(K$4 &amp; K$5),INDIRECT($L$4 &amp; "2"):INDIRECT($L$4 &amp; K$5))</f>
        <v>-2.0685149054405988E-3</v>
      </c>
      <c r="L11" s="2">
        <f ca="1">SLOPE(INDIRECT(L$4 &amp; "2"):INDIRECT(L$4 &amp; L$5),INDIRECT($L$4 &amp; "2"):INDIRECT($L$4 &amp; L$5))</f>
        <v>1</v>
      </c>
      <c r="M11" s="2">
        <f ca="1">SLOPE(INDIRECT(M$4 &amp; "2"):INDIRECT(M$4 &amp; M$5),INDIRECT($L$4 &amp; "2"):INDIRECT($L$4 &amp; M$5))</f>
        <v>1.0865818179773172</v>
      </c>
      <c r="N11" s="2">
        <f ca="1">SLOPE(INDIRECT(N$4 &amp; "2"):INDIRECT(N$4 &amp; N$5),INDIRECT($L$4 &amp; "2"):INDIRECT($L$4 &amp; N$5))</f>
        <v>-1.5314465973539837E-3</v>
      </c>
      <c r="O11" s="2">
        <f ca="1">SLOPE(INDIRECT(O$4 &amp; "2"):INDIRECT(O$4 &amp; O$5),INDIRECT($L$4 &amp; "2"):INDIRECT($L$4 &amp; O$5))</f>
        <v>-7.1067021878184054E-5</v>
      </c>
      <c r="P11" s="2">
        <f ca="1">SLOPE(INDIRECT(P$4 &amp; "2"):INDIRECT(P$4 &amp; P$5),INDIRECT($L$4 &amp; "2"):INDIRECT($L$4 &amp; P$5))</f>
        <v>-5.8559443783272235E-5</v>
      </c>
      <c r="Q11" s="2" t="e">
        <f ca="1">SLOPE(INDIRECT(Q$4 &amp; "2"):INDIRECT(Q$4 &amp; Q$5),INDIRECT($L$4 &amp; "2"):INDIRECT($L$4 &amp; Q$5))</f>
        <v>#DIV/0!</v>
      </c>
      <c r="R11" s="2" t="e">
        <f ca="1">SLOPE(INDIRECT(R$4 &amp; "2"):INDIRECT(R$4 &amp; R$5),INDIRECT($L$4 &amp; "2"):INDIRECT($L$4 &amp; R$5))</f>
        <v>#DIV/0!</v>
      </c>
      <c r="S11" s="2" t="e">
        <f ca="1">SLOPE(INDIRECT(S$4 &amp; "2"):INDIRECT(S$4 &amp; S$5),INDIRECT($L$4 &amp; "2"):INDIRECT($L$4 &amp; S$5))</f>
        <v>#DIV/0!</v>
      </c>
      <c r="T11" s="2" t="e">
        <f ca="1">SLOPE(INDIRECT(T$4 &amp; "2"):INDIRECT(T$4 &amp; T$5),INDIRECT($L$4 &amp; "2"):INDIRECT($L$4 &amp; T$5))</f>
        <v>#DIV/0!</v>
      </c>
      <c r="U11" s="2" t="e">
        <f ca="1">SLOPE(INDIRECT(U$4 &amp; "2"):INDIRECT(U$4 &amp; U$5),INDIRECT($L$4 &amp; "2"):INDIRECT($L$4 &amp; U$5))</f>
        <v>#DIV/0!</v>
      </c>
      <c r="V11" s="2" t="e">
        <f ca="1">SLOPE(INDIRECT(V$4 &amp; "2"):INDIRECT(V$4 &amp; V$5),INDIRECT($L$4 &amp; "2"):INDIRECT($L$4 &amp; V$5))</f>
        <v>#DIV/0!</v>
      </c>
      <c r="W11" s="2" t="e">
        <f ca="1">SLOPE(INDIRECT(W$4 &amp; "2"):INDIRECT(W$4 &amp; W$5),INDIRECT($L$4 &amp; "2"):INDIRECT($L$4 &amp; W$5))</f>
        <v>#DIV/0!</v>
      </c>
    </row>
    <row r="12" spans="1:25" x14ac:dyDescent="0.25">
      <c r="A12" t="s">
        <v>33</v>
      </c>
      <c r="B12" s="2"/>
      <c r="C12" s="2"/>
      <c r="D12" s="6">
        <f ca="1">INTERCEPT(INDIRECT(D$4 &amp; "2"):INDIRECT(D$4 &amp; D$5),INDIRECT($L$4 &amp; "2"):INDIRECT($L$4 &amp; D$5))</f>
        <v>1.1267221596992163</v>
      </c>
      <c r="E12" s="6">
        <f ca="1">INTERCEPT(INDIRECT(E$4 &amp; "2"):INDIRECT(E$4 &amp; E$5),INDIRECT($L$4 &amp; "2"):INDIRECT($L$4 &amp; E$5))</f>
        <v>36.958282324324024</v>
      </c>
      <c r="F12" s="6">
        <f ca="1">INTERCEPT(INDIRECT(F$4 &amp; "2"):INDIRECT(F$4 &amp; F$5),INDIRECT($L$4 &amp; "2"):INDIRECT($L$4 &amp; F$5))</f>
        <v>-25.157270158271562</v>
      </c>
      <c r="G12" s="6">
        <f ca="1">INTERCEPT(INDIRECT(G$4 &amp; "2"):INDIRECT(G$4 &amp; G$5),INDIRECT($L$4 &amp; "2"):INDIRECT($L$4 &amp; G$5))</f>
        <v>533.20362698588167</v>
      </c>
      <c r="H12" s="6">
        <f ca="1">INTERCEPT(INDIRECT(H$4 &amp; "2"):INDIRECT(H$4 &amp; H$5),INDIRECT($L$4 &amp; "2"):INDIRECT($L$4 &amp; H$5))</f>
        <v>54.117210496648184</v>
      </c>
      <c r="I12" s="6">
        <f ca="1">INTERCEPT(INDIRECT(I$4 &amp; "2"):INDIRECT(I$4 &amp; I$5),INDIRECT($L$4 &amp; "2"):INDIRECT($L$4 &amp; I$5))</f>
        <v>22.03165197922106</v>
      </c>
      <c r="J12" s="6">
        <f ca="1">INTERCEPT(INDIRECT(J$4 &amp; "2"):INDIRECT(J$4 &amp; J$5),INDIRECT($L$4 &amp; "2"):INDIRECT($L$4 &amp; J$5))</f>
        <v>972.72759356401309</v>
      </c>
      <c r="K12" s="6">
        <f ca="1">INTERCEPT(INDIRECT(K$4 &amp; "2"):INDIRECT(K$4 &amp; K$5),INDIRECT($L$4 &amp; "2"):INDIRECT($L$4 &amp; K$5))</f>
        <v>24.791378733227283</v>
      </c>
      <c r="L12" s="6">
        <f ca="1">INTERCEPT(INDIRECT(L$4 &amp; "2"):INDIRECT(L$4 &amp; L$5),INDIRECT($L$4 &amp; "2"):INDIRECT($L$4 &amp; L$5))</f>
        <v>0</v>
      </c>
      <c r="M12" s="6">
        <f ca="1">INTERCEPT(INDIRECT(M$4 &amp; "2"):INDIRECT(M$4 &amp; M$5),INDIRECT($L$4 &amp; "2"):INDIRECT($L$4 &amp; M$5))</f>
        <v>3922.6872870780608</v>
      </c>
      <c r="N12" s="6">
        <f ca="1">INTERCEPT(INDIRECT(N$4 &amp; "2"):INDIRECT(N$4 &amp; N$5),INDIRECT($L$4 &amp; "2"):INDIRECT($L$4 &amp; N$5))</f>
        <v>-10.008743759000531</v>
      </c>
      <c r="O12" s="6">
        <f ca="1">INTERCEPT(INDIRECT(O$4 &amp; "2"):INDIRECT(O$4 &amp; O$5),INDIRECT($L$4 &amp; "2"):INDIRECT($L$4 &amp; O$5))</f>
        <v>-0.88589866635446146</v>
      </c>
      <c r="P12" s="6">
        <f ca="1">INTERCEPT(INDIRECT(P$4 &amp; "2"):INDIRECT(P$4 &amp; P$5),INDIRECT($L$4 &amp; "2"):INDIRECT($L$4 &amp; P$5))</f>
        <v>-0.61706036178123402</v>
      </c>
      <c r="Q12" s="6" t="e">
        <f ca="1">INTERCEPT(INDIRECT(Q$4 &amp; "2"):INDIRECT(Q$4 &amp; Q$5),INDIRECT($L$4 &amp; "2"):INDIRECT($L$4 &amp; Q$5))</f>
        <v>#DIV/0!</v>
      </c>
      <c r="R12" s="6" t="e">
        <f ca="1">INTERCEPT(INDIRECT(R$4 &amp; "2"):INDIRECT(R$4 &amp; R$5),INDIRECT($L$4 &amp; "2"):INDIRECT($L$4 &amp; R$5))</f>
        <v>#DIV/0!</v>
      </c>
      <c r="S12" s="6" t="e">
        <f ca="1">INTERCEPT(INDIRECT(S$4 &amp; "2"):INDIRECT(S$4 &amp; S$5),INDIRECT($L$4 &amp; "2"):INDIRECT($L$4 &amp; S$5))</f>
        <v>#DIV/0!</v>
      </c>
      <c r="T12" s="6" t="e">
        <f ca="1">INTERCEPT(INDIRECT(T$4 &amp; "2"):INDIRECT(T$4 &amp; T$5),INDIRECT($L$4 &amp; "2"):INDIRECT($L$4 &amp; T$5))</f>
        <v>#DIV/0!</v>
      </c>
      <c r="U12" s="6" t="e">
        <f ca="1">INTERCEPT(INDIRECT(U$4 &amp; "2"):INDIRECT(U$4 &amp; U$5),INDIRECT($L$4 &amp; "2"):INDIRECT($L$4 &amp; U$5))</f>
        <v>#DIV/0!</v>
      </c>
      <c r="V12" s="6" t="e">
        <f ca="1">INTERCEPT(INDIRECT(V$4 &amp; "2"):INDIRECT(V$4 &amp; V$5),INDIRECT($L$4 &amp; "2"):INDIRECT($L$4 &amp; V$5))</f>
        <v>#DIV/0!</v>
      </c>
      <c r="W12" s="6" t="e">
        <f ca="1">INTERCEPT(INDIRECT(W$4 &amp; "2"):INDIRECT(W$4 &amp; W$5),INDIRECT($L$4 &amp; "2"):INDIRECT($L$4 &amp; W$5))</f>
        <v>#DIV/0!</v>
      </c>
    </row>
    <row r="13" spans="1:25" x14ac:dyDescent="0.25">
      <c r="A13" t="s">
        <v>36</v>
      </c>
      <c r="B13" s="2"/>
      <c r="C13" s="2"/>
      <c r="D13" s="6">
        <f ca="1">STEYX(INDIRECT(D$4 &amp; "2"):INDIRECT(D$4 &amp; D$5),INDIRECT($L$4 &amp; "2"):INDIRECT($L$4 &amp; D$5))</f>
        <v>0.80056163391294455</v>
      </c>
      <c r="E13" s="6">
        <f ca="1">STEYX(INDIRECT(E$4 &amp; "2"):INDIRECT(E$4 &amp; E$5),INDIRECT($L$4 &amp; "2"):INDIRECT($L$4 &amp; E$5))</f>
        <v>3.182833675634164E-3</v>
      </c>
      <c r="F13" s="6">
        <f ca="1">STEYX(INDIRECT(F$4 &amp; "2"):INDIRECT(F$4 &amp; F$5),INDIRECT($L$4 &amp; "2"):INDIRECT($L$4 &amp; F$5))</f>
        <v>8.1042113130431548E-4</v>
      </c>
      <c r="G13" s="6">
        <f ca="1">STEYX(INDIRECT(G$4 &amp; "2"):INDIRECT(G$4 &amp; G$5),INDIRECT($L$4 &amp; "2"):INDIRECT($L$4 &amp; G$5))</f>
        <v>120.72621760701043</v>
      </c>
      <c r="H13" s="6">
        <f ca="1">STEYX(INDIRECT(H$4 &amp; "2"):INDIRECT(H$4 &amp; H$5),INDIRECT($L$4 &amp; "2"):INDIRECT($L$4 &amp; H$5))</f>
        <v>9.1866316385925177</v>
      </c>
      <c r="I13" s="6">
        <f ca="1">STEYX(INDIRECT(I$4 &amp; "2"):INDIRECT(I$4 &amp; I$5),INDIRECT($L$4 &amp; "2"):INDIRECT($L$4 &amp; I$5))</f>
        <v>3.0299943482308223</v>
      </c>
      <c r="J13" s="6">
        <f ca="1">STEYX(INDIRECT(J$4 &amp; "2"):INDIRECT(J$4 &amp; J$5),INDIRECT($L$4 &amp; "2"):INDIRECT($L$4 &amp; J$5))</f>
        <v>22.186011230332777</v>
      </c>
      <c r="K13" s="6">
        <f ca="1">STEYX(INDIRECT(K$4 &amp; "2"):INDIRECT(K$4 &amp; K$5),INDIRECT($L$4 &amp; "2"):INDIRECT($L$4 &amp; K$5))</f>
        <v>3.3869639263816458</v>
      </c>
      <c r="L13" s="6">
        <f ca="1">STEYX(INDIRECT(L$4 &amp; "2"):INDIRECT(L$4 &amp; L$5),INDIRECT($L$4 &amp; "2"):INDIRECT($L$4 &amp; L$5))</f>
        <v>0</v>
      </c>
      <c r="M13" s="6">
        <f ca="1">STEYX(INDIRECT(M$4 &amp; "2"):INDIRECT(M$4 &amp; M$5),INDIRECT($L$4 &amp; "2"):INDIRECT($L$4 &amp; M$5))</f>
        <v>3209.508666879944</v>
      </c>
      <c r="N13" s="6">
        <f ca="1">STEYX(INDIRECT(N$4 &amp; "2"):INDIRECT(N$4 &amp; N$5),INDIRECT($L$4 &amp; "2"):INDIRECT($L$4 &amp; N$5))</f>
        <v>4.3414553298692775</v>
      </c>
      <c r="O13" s="6">
        <f ca="1">STEYX(INDIRECT(O$4 &amp; "2"):INDIRECT(O$4 &amp; O$5),INDIRECT($L$4 &amp; "2"):INDIRECT($L$4 &amp; O$5))</f>
        <v>2.8848904908180653</v>
      </c>
      <c r="P13" s="6">
        <f ca="1">STEYX(INDIRECT(P$4 &amp; "2"):INDIRECT(P$4 &amp; P$5),INDIRECT($L$4 &amp; "2"):INDIRECT($L$4 &amp; P$5))</f>
        <v>1.07943749643613</v>
      </c>
      <c r="Q13" s="6" t="e">
        <f ca="1">STEYX(INDIRECT(Q$4 &amp; "2"):INDIRECT(Q$4 &amp; Q$5),INDIRECT($L$4 &amp; "2"):INDIRECT($L$4 &amp; Q$5))</f>
        <v>#DIV/0!</v>
      </c>
      <c r="R13" s="6" t="e">
        <f ca="1">STEYX(INDIRECT(R$4 &amp; "2"):INDIRECT(R$4 &amp; R$5),INDIRECT($L$4 &amp; "2"):INDIRECT($L$4 &amp; R$5))</f>
        <v>#DIV/0!</v>
      </c>
      <c r="S13" s="6" t="e">
        <f ca="1">STEYX(INDIRECT(S$4 &amp; "2"):INDIRECT(S$4 &amp; S$5),INDIRECT($L$4 &amp; "2"):INDIRECT($L$4 &amp; S$5))</f>
        <v>#DIV/0!</v>
      </c>
      <c r="T13" s="6" t="e">
        <f ca="1">STEYX(INDIRECT(T$4 &amp; "2"):INDIRECT(T$4 &amp; T$5),INDIRECT($L$4 &amp; "2"):INDIRECT($L$4 &amp; T$5))</f>
        <v>#DIV/0!</v>
      </c>
      <c r="U13" s="6" t="e">
        <f ca="1">STEYX(INDIRECT(U$4 &amp; "2"):INDIRECT(U$4 &amp; U$5),INDIRECT($L$4 &amp; "2"):INDIRECT($L$4 &amp; U$5))</f>
        <v>#DIV/0!</v>
      </c>
      <c r="V13" s="6" t="e">
        <f ca="1">STEYX(INDIRECT(V$4 &amp; "2"):INDIRECT(V$4 &amp; V$5),INDIRECT($L$4 &amp; "2"):INDIRECT($L$4 &amp; V$5))</f>
        <v>#DIV/0!</v>
      </c>
      <c r="W13" s="6" t="e">
        <f ca="1">STEYX(INDIRECT(W$4 &amp; "2"):INDIRECT(W$4 &amp; W$5),INDIRECT($L$4 &amp; "2"):INDIRECT($L$4 &amp; W$5))</f>
        <v>#DIV/0!</v>
      </c>
    </row>
    <row r="14" spans="1:25" x14ac:dyDescent="0.25">
      <c r="B14" s="2"/>
      <c r="C14" s="2"/>
      <c r="D14" s="2"/>
      <c r="E14" s="6"/>
      <c r="F14" s="6"/>
      <c r="G14" s="5"/>
      <c r="H14" s="5"/>
      <c r="I14" s="5"/>
      <c r="J14" s="5"/>
      <c r="K14" s="5"/>
      <c r="L14" s="5"/>
      <c r="M14" s="5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5" x14ac:dyDescent="0.25">
      <c r="B15" s="2"/>
      <c r="C15" s="2"/>
      <c r="D15" s="2"/>
      <c r="E15" s="5"/>
      <c r="F15" s="5"/>
      <c r="G15" s="5"/>
      <c r="H15" s="5"/>
      <c r="I15" s="5"/>
      <c r="J15" s="5"/>
      <c r="K15" s="5"/>
      <c r="L15" s="5"/>
      <c r="M15" s="5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5" x14ac:dyDescent="0.25">
      <c r="B16" s="2"/>
      <c r="C16" s="2"/>
      <c r="D16" s="2"/>
      <c r="E16" s="5"/>
      <c r="F16" s="5"/>
      <c r="G16" s="5"/>
      <c r="H16" s="5"/>
      <c r="I16" s="5"/>
      <c r="J16" s="5"/>
      <c r="K16" s="5"/>
      <c r="L16" s="5"/>
      <c r="M16" s="5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2:23" x14ac:dyDescent="0.25">
      <c r="B17" s="2"/>
      <c r="C17" s="2"/>
      <c r="D17" s="2"/>
      <c r="E17" s="7"/>
      <c r="F17" s="7"/>
      <c r="G17" s="7"/>
      <c r="H17" s="7"/>
      <c r="I17" s="7"/>
      <c r="J17" s="7"/>
      <c r="K17" s="5"/>
      <c r="L17" s="5"/>
      <c r="M17" s="5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2:23" x14ac:dyDescent="0.25">
      <c r="B18" s="2"/>
      <c r="C18" s="2"/>
      <c r="D18" s="2"/>
      <c r="E18" s="6"/>
      <c r="F18" s="6"/>
      <c r="G18" s="6"/>
      <c r="H18" s="6"/>
      <c r="I18" s="6"/>
      <c r="J18" s="6"/>
      <c r="K18" s="5"/>
      <c r="L18" s="5"/>
      <c r="M18" s="5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2:23" x14ac:dyDescent="0.25">
      <c r="B19" s="2"/>
      <c r="C19" s="2"/>
      <c r="D19" s="2"/>
      <c r="E19" s="6"/>
      <c r="F19" s="6"/>
      <c r="G19" s="6"/>
      <c r="H19" s="6"/>
      <c r="I19" s="6"/>
      <c r="J19" s="6"/>
      <c r="K19" s="5"/>
      <c r="L19" s="5"/>
      <c r="M19" s="5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2:23" x14ac:dyDescent="0.25">
      <c r="B20" s="2"/>
      <c r="C20" s="2"/>
      <c r="D20" s="2"/>
      <c r="E20" s="6"/>
      <c r="F20" s="6"/>
      <c r="G20" s="6"/>
      <c r="H20" s="6"/>
      <c r="I20" s="6"/>
      <c r="J20" s="6"/>
      <c r="K20" s="5"/>
      <c r="L20" s="5"/>
      <c r="M20" s="5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2:23" x14ac:dyDescent="0.25">
      <c r="B21" s="2"/>
      <c r="C21" s="2"/>
      <c r="D21" s="2"/>
      <c r="E21" s="5"/>
      <c r="F21" s="5"/>
      <c r="G21" s="5"/>
      <c r="H21" s="5"/>
      <c r="I21" s="5"/>
      <c r="J21" s="5"/>
      <c r="K21" s="5"/>
      <c r="L21" s="5"/>
      <c r="M21" s="5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2:23" x14ac:dyDescent="0.25">
      <c r="B22" s="2"/>
      <c r="C22" s="2"/>
      <c r="D22" s="2"/>
      <c r="E22" s="5"/>
      <c r="F22" s="5"/>
      <c r="G22" s="5"/>
      <c r="H22" s="5"/>
      <c r="I22" s="5"/>
      <c r="J22" s="5"/>
      <c r="K22" s="5"/>
      <c r="L22" s="5"/>
      <c r="M22" s="5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2:23" x14ac:dyDescent="0.25">
      <c r="B23" s="2"/>
      <c r="C23" s="2"/>
      <c r="D23" s="2"/>
      <c r="E23" s="5"/>
      <c r="F23" s="5"/>
      <c r="G23" s="5"/>
      <c r="H23" s="5"/>
      <c r="I23" s="5"/>
      <c r="J23" s="5"/>
      <c r="K23" s="5"/>
      <c r="L23" s="5"/>
      <c r="M23" s="5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2:23" x14ac:dyDescent="0.25">
      <c r="B24" s="2"/>
      <c r="C24" s="2"/>
      <c r="D24" s="2"/>
      <c r="E24" s="5"/>
      <c r="F24" s="5"/>
      <c r="G24" s="5"/>
      <c r="H24" s="5"/>
      <c r="I24" s="5"/>
      <c r="J24" s="5"/>
      <c r="K24" s="5"/>
      <c r="L24" s="5"/>
      <c r="M24" s="5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2:23" x14ac:dyDescent="0.25">
      <c r="B25" s="2"/>
      <c r="C25" s="2"/>
      <c r="D25" s="2"/>
      <c r="E25" s="5"/>
      <c r="F25" s="5"/>
      <c r="G25" s="5"/>
      <c r="H25" s="5"/>
      <c r="I25" s="5"/>
      <c r="J25" s="5"/>
      <c r="K25" s="5"/>
      <c r="L25" s="5"/>
      <c r="M25" s="5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2:23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2:23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2:23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2:23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2:23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2:23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2:23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2:23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2:23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G6" sqref="G6"/>
    </sheetView>
  </sheetViews>
  <sheetFormatPr defaultRowHeight="15" x14ac:dyDescent="0.25"/>
  <cols>
    <col min="1" max="1" width="13" customWidth="1"/>
    <col min="2" max="2" width="12" bestFit="1" customWidth="1"/>
    <col min="5" max="5" width="16.28515625" bestFit="1" customWidth="1"/>
    <col min="6" max="6" width="10.7109375" customWidth="1"/>
    <col min="7" max="7" width="10" customWidth="1"/>
  </cols>
  <sheetData>
    <row r="1" spans="1:11" x14ac:dyDescent="0.25">
      <c r="A1" t="s">
        <v>58</v>
      </c>
      <c r="B1">
        <f>50*10^-9</f>
        <v>5.0000000000000004E-8</v>
      </c>
    </row>
    <row r="2" spans="1:11" x14ac:dyDescent="0.25">
      <c r="A2" t="s">
        <v>61</v>
      </c>
      <c r="B2">
        <f>6.09*10^18</f>
        <v>6.09E+18</v>
      </c>
    </row>
    <row r="3" spans="1:11" x14ac:dyDescent="0.25">
      <c r="A3" t="s">
        <v>60</v>
      </c>
      <c r="B3">
        <v>151931819000</v>
      </c>
      <c r="D3" t="s">
        <v>73</v>
      </c>
      <c r="E3">
        <v>683.00199999999995</v>
      </c>
    </row>
    <row r="4" spans="1:11" x14ac:dyDescent="0.25">
      <c r="A4" t="s">
        <v>66</v>
      </c>
      <c r="B4">
        <f>6.02214076*10^23/0.024465</f>
        <v>2.4615331126098507E+25</v>
      </c>
    </row>
    <row r="5" spans="1:11" x14ac:dyDescent="0.25">
      <c r="A5" t="s">
        <v>63</v>
      </c>
      <c r="B5">
        <v>3.0000000000000001E-3</v>
      </c>
    </row>
    <row r="6" spans="1:11" x14ac:dyDescent="0.25">
      <c r="A6" t="s">
        <v>62</v>
      </c>
      <c r="B6">
        <f>B2/B3^2/4</f>
        <v>6.5956837878787446E-5</v>
      </c>
    </row>
    <row r="7" spans="1:11" x14ac:dyDescent="0.25">
      <c r="A7" t="s">
        <v>1</v>
      </c>
      <c r="B7">
        <v>5778</v>
      </c>
      <c r="F7">
        <f>F8*$B$6*$E$3</f>
        <v>107100.3365832245</v>
      </c>
      <c r="G7">
        <f>G8*$B$6*$E$3</f>
        <v>339556.90974208561</v>
      </c>
      <c r="H7">
        <f>H8*$B$6*$E$3</f>
        <v>47336.03287399056</v>
      </c>
      <c r="K7">
        <f>K8*$B$6*$E$3</f>
        <v>46369.492284965592</v>
      </c>
    </row>
    <row r="8" spans="1:11" x14ac:dyDescent="0.25">
      <c r="A8">
        <f>10^-9</f>
        <v>1.0000000000000001E-9</v>
      </c>
      <c r="F8">
        <f>SUM(F10:F39)*$B1</f>
        <v>2377437.0905408207</v>
      </c>
      <c r="G8">
        <f>SUM(G10:G39)*$B1</f>
        <v>7537559.7997579239</v>
      </c>
      <c r="H8">
        <f>SUM(H10:H39)*$B1</f>
        <v>1050775.7852491385</v>
      </c>
      <c r="K8">
        <f>SUM(K10:K39)*$B1</f>
        <v>1029320.3022957724</v>
      </c>
    </row>
    <row r="9" spans="1:11" x14ac:dyDescent="0.25">
      <c r="A9" t="s">
        <v>65</v>
      </c>
      <c r="B9" t="s">
        <v>12</v>
      </c>
      <c r="C9" t="s">
        <v>13</v>
      </c>
      <c r="D9" t="s">
        <v>11</v>
      </c>
      <c r="E9" t="s">
        <v>59</v>
      </c>
      <c r="F9" t="s">
        <v>12</v>
      </c>
      <c r="G9" t="s">
        <v>13</v>
      </c>
      <c r="H9" t="s">
        <v>11</v>
      </c>
      <c r="I9" t="s">
        <v>58</v>
      </c>
      <c r="J9" t="s">
        <v>64</v>
      </c>
      <c r="K9" t="s">
        <v>67</v>
      </c>
    </row>
    <row r="10" spans="1:11" x14ac:dyDescent="0.25">
      <c r="A10">
        <v>1100</v>
      </c>
      <c r="B10">
        <v>0.02</v>
      </c>
      <c r="C10">
        <v>0.02</v>
      </c>
      <c r="D10">
        <v>0</v>
      </c>
      <c r="E10">
        <f>2*6.62607004*POWER(10,-18)*9/POWER(A10*A$8,5)/(EXP(1.98644568*POWER(10,-2)/A10/A$8/1.38064852/B$7) + 1)</f>
        <v>6974100083799.125</v>
      </c>
      <c r="F10">
        <f>B10*$E10*$I10</f>
        <v>139482001675.98251</v>
      </c>
      <c r="G10">
        <f>C10*$E10*$I10</f>
        <v>139482001675.98251</v>
      </c>
      <c r="H10">
        <f>D10*$E10*$I10</f>
        <v>0</v>
      </c>
      <c r="I10">
        <v>1</v>
      </c>
      <c r="J10">
        <v>0</v>
      </c>
      <c r="K10">
        <f>EXP(-J10*B$5*B$4)*H10</f>
        <v>0</v>
      </c>
    </row>
    <row r="11" spans="1:11" x14ac:dyDescent="0.25">
      <c r="A11">
        <v>1050</v>
      </c>
      <c r="B11">
        <v>0.05</v>
      </c>
      <c r="C11">
        <v>0.05</v>
      </c>
      <c r="D11">
        <v>0</v>
      </c>
      <c r="E11">
        <f t="shared" ref="E11:E27" si="0">2*6.62607004*POWER(10,-18)*9/POWER(A11*A$8,5)/(EXP(1.98644568*POWER(10,-2)/A11/A$8/1.38064852/B$7) + 1)</f>
        <v>7977914688317.999</v>
      </c>
      <c r="F11">
        <f t="shared" ref="F11:F36" si="1">B11*$E11*$I11</f>
        <v>398895734415.89996</v>
      </c>
      <c r="G11">
        <f t="shared" ref="G11:G36" si="2">C11*$E11*$I11</f>
        <v>398895734415.89996</v>
      </c>
      <c r="H11">
        <f t="shared" ref="H11:H36" si="3">D11*$E11*$I11</f>
        <v>0</v>
      </c>
      <c r="I11">
        <v>1</v>
      </c>
      <c r="J11">
        <v>0</v>
      </c>
      <c r="K11">
        <f t="shared" ref="K11:K39" si="4">EXP(-J11*B$5*B$4)*H11</f>
        <v>0</v>
      </c>
    </row>
    <row r="12" spans="1:11" x14ac:dyDescent="0.25">
      <c r="A12">
        <v>1000</v>
      </c>
      <c r="B12">
        <v>0.12</v>
      </c>
      <c r="C12">
        <v>0.15</v>
      </c>
      <c r="D12">
        <v>0</v>
      </c>
      <c r="E12">
        <f t="shared" si="0"/>
        <v>9130710402524.8711</v>
      </c>
      <c r="F12">
        <f t="shared" si="1"/>
        <v>1095685248302.9845</v>
      </c>
      <c r="G12">
        <f t="shared" si="2"/>
        <v>1369606560378.7307</v>
      </c>
      <c r="H12">
        <f t="shared" si="3"/>
        <v>0</v>
      </c>
      <c r="I12">
        <v>1</v>
      </c>
      <c r="J12">
        <v>0</v>
      </c>
      <c r="K12">
        <f t="shared" si="4"/>
        <v>0</v>
      </c>
    </row>
    <row r="13" spans="1:11" x14ac:dyDescent="0.25">
      <c r="A13">
        <v>950</v>
      </c>
      <c r="B13">
        <v>0.23</v>
      </c>
      <c r="C13">
        <v>0.31</v>
      </c>
      <c r="D13">
        <v>0</v>
      </c>
      <c r="E13">
        <f t="shared" si="0"/>
        <v>10448937729437.137</v>
      </c>
      <c r="F13">
        <f t="shared" si="1"/>
        <v>2403255677770.5415</v>
      </c>
      <c r="G13">
        <f t="shared" si="2"/>
        <v>3239170696125.5122</v>
      </c>
      <c r="H13">
        <f t="shared" si="3"/>
        <v>0</v>
      </c>
      <c r="I13">
        <v>1</v>
      </c>
      <c r="J13">
        <v>0</v>
      </c>
      <c r="K13">
        <f t="shared" si="4"/>
        <v>0</v>
      </c>
    </row>
    <row r="14" spans="1:11" x14ac:dyDescent="0.25">
      <c r="A14">
        <v>900</v>
      </c>
      <c r="B14">
        <v>0.33</v>
      </c>
      <c r="C14">
        <v>0.45</v>
      </c>
      <c r="D14">
        <v>0</v>
      </c>
      <c r="E14">
        <f t="shared" si="0"/>
        <v>11946587023053.057</v>
      </c>
      <c r="F14">
        <f t="shared" si="1"/>
        <v>3942373717607.5088</v>
      </c>
      <c r="G14">
        <f t="shared" si="2"/>
        <v>5375964160373.876</v>
      </c>
      <c r="H14">
        <f t="shared" si="3"/>
        <v>0</v>
      </c>
      <c r="I14">
        <v>1</v>
      </c>
      <c r="J14">
        <v>0</v>
      </c>
      <c r="K14">
        <f t="shared" si="4"/>
        <v>0</v>
      </c>
    </row>
    <row r="15" spans="1:11" x14ac:dyDescent="0.25">
      <c r="A15">
        <v>850</v>
      </c>
      <c r="B15">
        <v>0.47</v>
      </c>
      <c r="C15">
        <v>0.72</v>
      </c>
      <c r="D15">
        <v>0</v>
      </c>
      <c r="E15">
        <f t="shared" si="0"/>
        <v>13631859770733.16</v>
      </c>
      <c r="F15">
        <f t="shared" si="1"/>
        <v>6406974092244.585</v>
      </c>
      <c r="G15">
        <f t="shared" si="2"/>
        <v>9814939034927.875</v>
      </c>
      <c r="H15">
        <f t="shared" si="3"/>
        <v>0</v>
      </c>
      <c r="I15">
        <v>1</v>
      </c>
      <c r="J15">
        <v>0</v>
      </c>
      <c r="K15">
        <f t="shared" si="4"/>
        <v>0</v>
      </c>
    </row>
    <row r="16" spans="1:11" x14ac:dyDescent="0.25">
      <c r="A16">
        <v>800</v>
      </c>
      <c r="B16">
        <v>0.49</v>
      </c>
      <c r="C16">
        <v>0.85</v>
      </c>
      <c r="D16">
        <v>0</v>
      </c>
      <c r="E16">
        <f t="shared" si="0"/>
        <v>15501838296271.641</v>
      </c>
      <c r="F16">
        <f t="shared" si="1"/>
        <v>7595900765173.1035</v>
      </c>
      <c r="G16">
        <f t="shared" si="2"/>
        <v>13176562551830.895</v>
      </c>
      <c r="H16">
        <f t="shared" si="3"/>
        <v>0</v>
      </c>
      <c r="I16">
        <v>1</v>
      </c>
      <c r="J16">
        <v>0</v>
      </c>
      <c r="K16">
        <f t="shared" si="4"/>
        <v>0</v>
      </c>
    </row>
    <row r="17" spans="1:11" x14ac:dyDescent="0.25">
      <c r="A17">
        <v>750</v>
      </c>
      <c r="B17">
        <v>0.43</v>
      </c>
      <c r="C17">
        <v>0.89</v>
      </c>
      <c r="D17">
        <v>0</v>
      </c>
      <c r="E17">
        <f t="shared" si="0"/>
        <v>17534253223909.393</v>
      </c>
      <c r="F17">
        <f t="shared" si="1"/>
        <v>7539728886281.0391</v>
      </c>
      <c r="G17">
        <f t="shared" si="2"/>
        <v>15605485369279.359</v>
      </c>
      <c r="H17">
        <f t="shared" si="3"/>
        <v>0</v>
      </c>
      <c r="I17">
        <v>1</v>
      </c>
      <c r="J17">
        <v>0</v>
      </c>
      <c r="K17">
        <f t="shared" si="4"/>
        <v>0</v>
      </c>
    </row>
    <row r="18" spans="1:11" x14ac:dyDescent="0.25">
      <c r="A18">
        <v>700</v>
      </c>
      <c r="B18">
        <v>0.34</v>
      </c>
      <c r="C18">
        <v>0.95</v>
      </c>
      <c r="D18">
        <v>0</v>
      </c>
      <c r="E18">
        <f t="shared" si="0"/>
        <v>19675252286527.555</v>
      </c>
      <c r="F18">
        <f t="shared" si="1"/>
        <v>6689585777419.3691</v>
      </c>
      <c r="G18">
        <f t="shared" si="2"/>
        <v>18691489672201.176</v>
      </c>
      <c r="H18">
        <f t="shared" si="3"/>
        <v>0</v>
      </c>
      <c r="I18">
        <v>1</v>
      </c>
      <c r="J18">
        <v>0</v>
      </c>
      <c r="K18">
        <f t="shared" si="4"/>
        <v>0</v>
      </c>
    </row>
    <row r="19" spans="1:11" x14ac:dyDescent="0.25">
      <c r="A19">
        <v>650</v>
      </c>
      <c r="B19">
        <v>0.25</v>
      </c>
      <c r="C19">
        <v>0.99</v>
      </c>
      <c r="D19">
        <v>0</v>
      </c>
      <c r="E19">
        <f t="shared" si="0"/>
        <v>21822117456791.187</v>
      </c>
      <c r="F19">
        <f t="shared" si="1"/>
        <v>5455529364197.7969</v>
      </c>
      <c r="G19">
        <f t="shared" si="2"/>
        <v>21603896282223.277</v>
      </c>
      <c r="H19">
        <f t="shared" si="3"/>
        <v>0</v>
      </c>
      <c r="I19">
        <v>1</v>
      </c>
      <c r="J19">
        <v>0</v>
      </c>
      <c r="K19">
        <f t="shared" si="4"/>
        <v>0</v>
      </c>
    </row>
    <row r="20" spans="1:11" x14ac:dyDescent="0.25">
      <c r="A20">
        <v>600</v>
      </c>
      <c r="B20">
        <v>0.14000000000000001</v>
      </c>
      <c r="C20">
        <v>0.93</v>
      </c>
      <c r="D20">
        <v>0.02</v>
      </c>
      <c r="E20">
        <f t="shared" si="0"/>
        <v>23800662306385.512</v>
      </c>
      <c r="F20">
        <f t="shared" si="1"/>
        <v>3332092722893.9722</v>
      </c>
      <c r="G20">
        <f t="shared" si="2"/>
        <v>22134615944938.527</v>
      </c>
      <c r="H20">
        <f t="shared" si="3"/>
        <v>476013246127.71027</v>
      </c>
      <c r="I20">
        <v>1</v>
      </c>
      <c r="J20">
        <f>10^-47*7</f>
        <v>6.9999999999999996E-47</v>
      </c>
      <c r="K20">
        <f t="shared" si="4"/>
        <v>476013246127.71027</v>
      </c>
    </row>
    <row r="21" spans="1:11" x14ac:dyDescent="0.25">
      <c r="A21">
        <v>550</v>
      </c>
      <c r="B21">
        <v>7.0000000000000007E-2</v>
      </c>
      <c r="C21">
        <v>0.83</v>
      </c>
      <c r="D21">
        <v>0.02</v>
      </c>
      <c r="E21">
        <f t="shared" si="0"/>
        <v>25339686582843.062</v>
      </c>
      <c r="F21">
        <f t="shared" si="1"/>
        <v>1773778060799.0146</v>
      </c>
      <c r="G21">
        <f t="shared" si="2"/>
        <v>21031939863759.742</v>
      </c>
      <c r="H21">
        <f t="shared" si="3"/>
        <v>506793731656.86127</v>
      </c>
      <c r="I21">
        <v>1</v>
      </c>
      <c r="J21">
        <f>10^-43*7</f>
        <v>7.0000000000000007E-43</v>
      </c>
      <c r="K21">
        <f t="shared" si="4"/>
        <v>506793731656.86127</v>
      </c>
    </row>
    <row r="22" spans="1:11" x14ac:dyDescent="0.25">
      <c r="A22">
        <v>500</v>
      </c>
      <c r="B22">
        <v>0.02</v>
      </c>
      <c r="C22">
        <v>0.59</v>
      </c>
      <c r="D22">
        <v>0.03</v>
      </c>
      <c r="E22">
        <f t="shared" si="0"/>
        <v>26051596596343.211</v>
      </c>
      <c r="F22">
        <f t="shared" si="1"/>
        <v>521031931926.86426</v>
      </c>
      <c r="G22">
        <f t="shared" si="2"/>
        <v>15370441991842.494</v>
      </c>
      <c r="H22">
        <f t="shared" si="3"/>
        <v>781547897890.29626</v>
      </c>
      <c r="I22">
        <v>1</v>
      </c>
      <c r="J22">
        <f>10^-39*7</f>
        <v>7.0000000000000013E-39</v>
      </c>
      <c r="K22">
        <f t="shared" si="4"/>
        <v>781547897890.29578</v>
      </c>
    </row>
    <row r="23" spans="1:11" x14ac:dyDescent="0.25">
      <c r="A23">
        <v>450</v>
      </c>
      <c r="B23">
        <v>0.01</v>
      </c>
      <c r="C23">
        <v>0.11</v>
      </c>
      <c r="D23">
        <v>0.04</v>
      </c>
      <c r="E23">
        <f t="shared" si="0"/>
        <v>25442783010774</v>
      </c>
      <c r="F23">
        <f t="shared" si="1"/>
        <v>254427830107.73999</v>
      </c>
      <c r="G23">
        <f t="shared" si="2"/>
        <v>2798706131185.1401</v>
      </c>
      <c r="H23">
        <f t="shared" si="3"/>
        <v>1017711320430.96</v>
      </c>
      <c r="I23">
        <v>1</v>
      </c>
      <c r="J23">
        <f>10^-35*7</f>
        <v>6.9999999999999999E-35</v>
      </c>
      <c r="K23">
        <f t="shared" si="4"/>
        <v>1017711320425.6992</v>
      </c>
    </row>
    <row r="24" spans="1:11" x14ac:dyDescent="0.25">
      <c r="A24">
        <v>420</v>
      </c>
      <c r="B24">
        <v>0</v>
      </c>
      <c r="C24">
        <v>0</v>
      </c>
      <c r="D24">
        <v>7.0000000000000007E-2</v>
      </c>
      <c r="E24">
        <f>2*6.62607004*POWER(10,-18)*9/POWER(A24*A$8,5)/(EXP(1.98644568*POWER(10,-2)/A24/A$8/1.38064852/B$7) + 1)</f>
        <v>24226067777027.852</v>
      </c>
      <c r="F24">
        <f t="shared" ref="F24:H25" si="5">B24*$E24*$I24</f>
        <v>0</v>
      </c>
      <c r="G24">
        <f t="shared" si="5"/>
        <v>0</v>
      </c>
      <c r="H24">
        <f t="shared" si="5"/>
        <v>339164948878.38995</v>
      </c>
      <c r="I24">
        <v>0.2</v>
      </c>
      <c r="J24">
        <f>10^-32*7</f>
        <v>6.9999999999999997E-32</v>
      </c>
      <c r="K24">
        <f t="shared" si="4"/>
        <v>339164947125.17187</v>
      </c>
    </row>
    <row r="25" spans="1:11" x14ac:dyDescent="0.25">
      <c r="A25">
        <v>410</v>
      </c>
      <c r="B25">
        <v>0</v>
      </c>
      <c r="C25">
        <v>0</v>
      </c>
      <c r="D25">
        <v>0.1</v>
      </c>
      <c r="E25">
        <f>2*6.62607004*POWER(10,-18)*9/POWER(A25*A$8,5)/(EXP(1.98644568*POWER(10,-2)/A25/A$8/1.38064852/B$7) + 1)</f>
        <v>23657249619743.375</v>
      </c>
      <c r="F25">
        <f t="shared" si="5"/>
        <v>0</v>
      </c>
      <c r="G25">
        <f t="shared" si="5"/>
        <v>0</v>
      </c>
      <c r="H25">
        <f t="shared" si="5"/>
        <v>473144992394.86749</v>
      </c>
      <c r="I25">
        <v>0.2</v>
      </c>
      <c r="J25">
        <f>10^-31*5</f>
        <v>5.0000000000000004E-31</v>
      </c>
      <c r="K25">
        <f t="shared" si="4"/>
        <v>473144974924.93683</v>
      </c>
    </row>
    <row r="26" spans="1:11" x14ac:dyDescent="0.25">
      <c r="A26">
        <v>400</v>
      </c>
      <c r="B26">
        <v>0</v>
      </c>
      <c r="C26">
        <v>0</v>
      </c>
      <c r="D26">
        <v>0.16</v>
      </c>
      <c r="E26">
        <f t="shared" si="0"/>
        <v>23002924165366.172</v>
      </c>
      <c r="F26">
        <f t="shared" si="1"/>
        <v>0</v>
      </c>
      <c r="G26">
        <f t="shared" si="2"/>
        <v>0</v>
      </c>
      <c r="H26">
        <f t="shared" si="3"/>
        <v>736093573291.71753</v>
      </c>
      <c r="I26">
        <v>0.2</v>
      </c>
      <c r="J26">
        <f>10^-30*3</f>
        <v>2.9999999999999995E-30</v>
      </c>
      <c r="K26">
        <f t="shared" si="4"/>
        <v>736093410219.05212</v>
      </c>
    </row>
    <row r="27" spans="1:11" x14ac:dyDescent="0.25">
      <c r="A27">
        <v>390</v>
      </c>
      <c r="B27">
        <v>0</v>
      </c>
      <c r="C27">
        <v>0</v>
      </c>
      <c r="D27">
        <v>0.3</v>
      </c>
      <c r="E27">
        <f t="shared" si="0"/>
        <v>22261979855122.031</v>
      </c>
      <c r="F27">
        <f t="shared" si="1"/>
        <v>0</v>
      </c>
      <c r="G27">
        <f t="shared" si="2"/>
        <v>0</v>
      </c>
      <c r="H27">
        <f t="shared" si="3"/>
        <v>1335718791307.322</v>
      </c>
      <c r="I27">
        <v>0.2</v>
      </c>
      <c r="J27">
        <f>10^-29*2</f>
        <v>2.0000000000000002E-29</v>
      </c>
      <c r="K27">
        <f t="shared" si="4"/>
        <v>1335716818559.1584</v>
      </c>
    </row>
    <row r="28" spans="1:11" x14ac:dyDescent="0.25">
      <c r="A28">
        <v>380</v>
      </c>
      <c r="B28">
        <v>0</v>
      </c>
      <c r="C28">
        <v>0</v>
      </c>
      <c r="D28">
        <v>0.5</v>
      </c>
      <c r="E28">
        <f t="shared" ref="E28:E33" si="6">2*6.62607004*POWER(10,-18)*9/POWER(A28*A$8,5)/(EXP(1.98644568*POWER(10,-2)/A28/A$8/1.38064852/B$7) + 1)</f>
        <v>21434367027821.906</v>
      </c>
      <c r="F28">
        <f t="shared" si="1"/>
        <v>0</v>
      </c>
      <c r="G28">
        <f t="shared" si="2"/>
        <v>0</v>
      </c>
      <c r="H28">
        <f t="shared" si="3"/>
        <v>2143436702782.1907</v>
      </c>
      <c r="I28">
        <v>0.2</v>
      </c>
      <c r="J28">
        <f>10^-28*1</f>
        <v>1.0000000000000001E-28</v>
      </c>
      <c r="K28">
        <f t="shared" si="4"/>
        <v>2143420874419.3777</v>
      </c>
    </row>
    <row r="29" spans="1:11" x14ac:dyDescent="0.25">
      <c r="A29">
        <v>370</v>
      </c>
      <c r="B29">
        <v>0</v>
      </c>
      <c r="C29">
        <v>0</v>
      </c>
      <c r="D29">
        <v>0.73</v>
      </c>
      <c r="E29">
        <f t="shared" si="6"/>
        <v>20521292420464.895</v>
      </c>
      <c r="F29">
        <f t="shared" si="1"/>
        <v>0</v>
      </c>
      <c r="G29">
        <f t="shared" si="2"/>
        <v>0</v>
      </c>
      <c r="H29">
        <f t="shared" si="3"/>
        <v>2996108693387.875</v>
      </c>
      <c r="I29">
        <v>0.2</v>
      </c>
      <c r="J29">
        <f>10^-28*8</f>
        <v>8.0000000000000007E-28</v>
      </c>
      <c r="K29">
        <f t="shared" si="4"/>
        <v>2995931698117.897</v>
      </c>
    </row>
    <row r="30" spans="1:11" x14ac:dyDescent="0.25">
      <c r="A30">
        <v>360</v>
      </c>
      <c r="B30">
        <v>0</v>
      </c>
      <c r="C30">
        <v>0</v>
      </c>
      <c r="D30">
        <v>0.95</v>
      </c>
      <c r="E30">
        <f t="shared" si="6"/>
        <v>19525420204904.039</v>
      </c>
      <c r="F30">
        <f t="shared" si="1"/>
        <v>0</v>
      </c>
      <c r="G30">
        <f t="shared" si="2"/>
        <v>0</v>
      </c>
      <c r="H30">
        <f t="shared" si="3"/>
        <v>3709829838931.7676</v>
      </c>
      <c r="I30">
        <v>0.2</v>
      </c>
      <c r="J30">
        <f>10^-27*5</f>
        <v>5.0000000000000002E-27</v>
      </c>
      <c r="K30">
        <f t="shared" si="4"/>
        <v>3708460311434.0215</v>
      </c>
    </row>
    <row r="31" spans="1:11" x14ac:dyDescent="0.25">
      <c r="A31">
        <v>350</v>
      </c>
      <c r="B31">
        <v>0</v>
      </c>
      <c r="C31">
        <v>0</v>
      </c>
      <c r="D31">
        <v>0.9</v>
      </c>
      <c r="E31">
        <f t="shared" si="6"/>
        <v>18451072349288.785</v>
      </c>
      <c r="F31">
        <f t="shared" si="1"/>
        <v>0</v>
      </c>
      <c r="G31">
        <f t="shared" si="2"/>
        <v>0</v>
      </c>
      <c r="H31">
        <f t="shared" si="3"/>
        <v>3321193022871.9814</v>
      </c>
      <c r="I31">
        <v>0.2</v>
      </c>
      <c r="J31">
        <f>10^-26*3</f>
        <v>2.9999999999999995E-26</v>
      </c>
      <c r="K31">
        <f t="shared" si="4"/>
        <v>3313843462971.9189</v>
      </c>
    </row>
    <row r="32" spans="1:11" x14ac:dyDescent="0.25">
      <c r="A32">
        <v>340</v>
      </c>
      <c r="B32">
        <v>0</v>
      </c>
      <c r="C32">
        <v>0</v>
      </c>
      <c r="D32">
        <v>0.5</v>
      </c>
      <c r="E32">
        <f t="shared" si="6"/>
        <v>17304418350261.717</v>
      </c>
      <c r="F32">
        <f t="shared" si="1"/>
        <v>0</v>
      </c>
      <c r="G32">
        <f t="shared" si="2"/>
        <v>0</v>
      </c>
      <c r="H32">
        <f t="shared" si="3"/>
        <v>1730441835026.1719</v>
      </c>
      <c r="I32">
        <v>0.2</v>
      </c>
      <c r="J32">
        <f>10^-25*2</f>
        <v>1.9999999999999998E-25</v>
      </c>
      <c r="K32">
        <f t="shared" si="4"/>
        <v>1705072400030.4678</v>
      </c>
    </row>
    <row r="33" spans="1:11" x14ac:dyDescent="0.25">
      <c r="A33">
        <v>330</v>
      </c>
      <c r="B33">
        <v>0</v>
      </c>
      <c r="C33">
        <v>0</v>
      </c>
      <c r="D33">
        <v>0.25</v>
      </c>
      <c r="E33">
        <f t="shared" si="6"/>
        <v>16093641185612.777</v>
      </c>
      <c r="F33">
        <f t="shared" si="1"/>
        <v>0</v>
      </c>
      <c r="G33">
        <f t="shared" si="2"/>
        <v>0</v>
      </c>
      <c r="H33">
        <f t="shared" si="3"/>
        <v>804682059280.63892</v>
      </c>
      <c r="I33">
        <v>0.2</v>
      </c>
      <c r="J33">
        <f>10^-25*8</f>
        <v>7.9999999999999994E-25</v>
      </c>
      <c r="K33">
        <f t="shared" si="4"/>
        <v>758520971673.95166</v>
      </c>
    </row>
    <row r="34" spans="1:11" x14ac:dyDescent="0.25">
      <c r="A34">
        <v>320</v>
      </c>
      <c r="B34">
        <v>0</v>
      </c>
      <c r="C34">
        <v>0</v>
      </c>
      <c r="D34">
        <v>0.09</v>
      </c>
      <c r="E34">
        <f t="shared" ref="E34:E39" si="7">2*6.62607004*POWER(10,-18)*9/POWER(A34*A$8,5)/(EXP(1.98644568*POWER(10,-2)/A34/A$8/1.38064852/B$7) + 1)</f>
        <v>14829062779523.918</v>
      </c>
      <c r="F34">
        <f t="shared" si="1"/>
        <v>0</v>
      </c>
      <c r="G34">
        <f t="shared" si="2"/>
        <v>0</v>
      </c>
      <c r="H34">
        <f t="shared" si="3"/>
        <v>266923130031.43054</v>
      </c>
      <c r="I34">
        <v>0.2</v>
      </c>
      <c r="J34">
        <f>2 * 10^-24</f>
        <v>2.0000000000000002E-24</v>
      </c>
      <c r="K34">
        <f t="shared" si="4"/>
        <v>230273729072.82941</v>
      </c>
    </row>
    <row r="35" spans="1:11" x14ac:dyDescent="0.25">
      <c r="A35">
        <v>310</v>
      </c>
      <c r="B35">
        <v>0</v>
      </c>
      <c r="C35">
        <v>0</v>
      </c>
      <c r="D35">
        <v>0.05</v>
      </c>
      <c r="E35">
        <f t="shared" si="7"/>
        <v>13523208554728.574</v>
      </c>
      <c r="F35">
        <f t="shared" si="1"/>
        <v>0</v>
      </c>
      <c r="G35">
        <f t="shared" si="2"/>
        <v>0</v>
      </c>
      <c r="H35">
        <f t="shared" si="3"/>
        <v>135232085547.28575</v>
      </c>
      <c r="I35">
        <v>0.2</v>
      </c>
      <c r="J35">
        <f>10^-23</f>
        <v>1.0000000000000001E-23</v>
      </c>
      <c r="K35">
        <f t="shared" si="4"/>
        <v>64620553176.097664</v>
      </c>
    </row>
    <row r="36" spans="1:11" x14ac:dyDescent="0.25">
      <c r="A36">
        <v>300</v>
      </c>
      <c r="B36">
        <v>0</v>
      </c>
      <c r="C36">
        <v>0</v>
      </c>
      <c r="D36">
        <v>0.05</v>
      </c>
      <c r="E36">
        <f t="shared" si="7"/>
        <v>12190787124637.725</v>
      </c>
      <c r="F36">
        <f t="shared" si="1"/>
        <v>0</v>
      </c>
      <c r="G36">
        <f t="shared" si="2"/>
        <v>0</v>
      </c>
      <c r="H36">
        <f t="shared" si="3"/>
        <v>121907871246.37726</v>
      </c>
      <c r="I36">
        <v>0.2</v>
      </c>
      <c r="J36">
        <f>10^-22</f>
        <v>1E-22</v>
      </c>
      <c r="K36">
        <f t="shared" si="4"/>
        <v>75673009.167352587</v>
      </c>
    </row>
    <row r="37" spans="1:11" x14ac:dyDescent="0.25">
      <c r="A37">
        <v>290</v>
      </c>
      <c r="B37">
        <v>0</v>
      </c>
      <c r="C37">
        <v>0</v>
      </c>
      <c r="D37">
        <v>0.03</v>
      </c>
      <c r="E37">
        <f t="shared" si="7"/>
        <v>10848558420379.904</v>
      </c>
      <c r="F37">
        <f t="shared" ref="F37:H39" si="8">B37*$E37*$I37</f>
        <v>0</v>
      </c>
      <c r="G37">
        <f t="shared" si="8"/>
        <v>0</v>
      </c>
      <c r="H37">
        <f t="shared" si="8"/>
        <v>65091350522.279419</v>
      </c>
      <c r="I37">
        <v>0.2</v>
      </c>
      <c r="J37">
        <f>10^-22*2</f>
        <v>2.0000000000000001E-22</v>
      </c>
      <c r="K37">
        <f t="shared" si="4"/>
        <v>25080.823702086618</v>
      </c>
    </row>
    <row r="38" spans="1:11" x14ac:dyDescent="0.25">
      <c r="A38">
        <v>280</v>
      </c>
      <c r="B38">
        <v>0</v>
      </c>
      <c r="C38">
        <v>0</v>
      </c>
      <c r="D38">
        <v>0.02</v>
      </c>
      <c r="E38">
        <f t="shared" si="7"/>
        <v>9515062383638.6484</v>
      </c>
      <c r="F38">
        <f t="shared" si="8"/>
        <v>0</v>
      </c>
      <c r="G38">
        <f t="shared" si="8"/>
        <v>0</v>
      </c>
      <c r="H38">
        <f t="shared" si="8"/>
        <v>38060249534.554596</v>
      </c>
      <c r="I38">
        <v>0.2</v>
      </c>
      <c r="J38">
        <f>10^-22*4</f>
        <v>4.0000000000000002E-22</v>
      </c>
      <c r="K38">
        <f t="shared" si="4"/>
        <v>5.6507833569953876E-3</v>
      </c>
    </row>
    <row r="39" spans="1:11" x14ac:dyDescent="0.25">
      <c r="A39">
        <v>270</v>
      </c>
      <c r="B39">
        <v>0</v>
      </c>
      <c r="C39">
        <v>0</v>
      </c>
      <c r="D39">
        <v>0.01</v>
      </c>
      <c r="E39">
        <f t="shared" si="7"/>
        <v>8210181921043.7969</v>
      </c>
      <c r="F39">
        <f t="shared" si="8"/>
        <v>0</v>
      </c>
      <c r="G39">
        <f t="shared" si="8"/>
        <v>0</v>
      </c>
      <c r="H39">
        <f t="shared" si="8"/>
        <v>16420363842.087595</v>
      </c>
      <c r="I39">
        <v>0.2</v>
      </c>
      <c r="J39">
        <f>10^-22*7</f>
        <v>7.0000000000000001E-22</v>
      </c>
      <c r="K39">
        <f t="shared" si="4"/>
        <v>5.8310608238953206E-13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71</v>
      </c>
    </row>
    <row r="2" spans="1:1" x14ac:dyDescent="0.25">
      <c r="A2" t="s">
        <v>72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5</vt:i4>
      </vt:variant>
    </vt:vector>
  </HeadingPairs>
  <TitlesOfParts>
    <vt:vector size="5" baseType="lpstr">
      <vt:lpstr>Měření</vt:lpstr>
      <vt:lpstr>Další výsledky</vt:lpstr>
      <vt:lpstr>Výsledky</vt:lpstr>
      <vt:lpstr>Fitování teploty Slunce</vt:lpstr>
      <vt:lpstr>Další nápady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Suchanek</dc:creator>
  <cp:lastModifiedBy>Suchanek</cp:lastModifiedBy>
  <dcterms:created xsi:type="dcterms:W3CDTF">2018-06-12T07:15:17Z</dcterms:created>
  <dcterms:modified xsi:type="dcterms:W3CDTF">2018-06-29T23:49:04Z</dcterms:modified>
</cp:coreProperties>
</file>