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offset_me\calculations\"/>
    </mc:Choice>
  </mc:AlternateContent>
  <xr:revisionPtr revIDLastSave="0" documentId="13_ncr:1_{4CCABCD0-7763-40DB-9706-3CF0447AE6A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ayments" sheetId="2" r:id="rId1"/>
    <sheet name="payments_new_structure" sheetId="3" r:id="rId2"/>
    <sheet name="payments_old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3" l="1"/>
  <c r="F22" i="3"/>
  <c r="E22" i="3"/>
  <c r="D22" i="3"/>
  <c r="G21" i="3"/>
  <c r="F21" i="3"/>
  <c r="E21" i="3"/>
  <c r="H21" i="3" s="1"/>
  <c r="D21" i="3"/>
  <c r="G20" i="3"/>
  <c r="F20" i="3"/>
  <c r="E20" i="3"/>
  <c r="H20" i="3" s="1"/>
  <c r="D20" i="3"/>
  <c r="D5" i="3"/>
  <c r="E5" i="3"/>
  <c r="H5" i="3" s="1"/>
  <c r="F5" i="3"/>
  <c r="G5" i="3"/>
  <c r="D6" i="3"/>
  <c r="F6" i="3"/>
  <c r="G6" i="3"/>
  <c r="F4" i="3"/>
  <c r="G4" i="3"/>
  <c r="D4" i="3"/>
  <c r="E4" i="3"/>
  <c r="D1" i="3"/>
  <c r="E1" i="3"/>
  <c r="F1" i="3"/>
  <c r="G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D3" i="3"/>
  <c r="E3" i="3"/>
  <c r="F3" i="3"/>
  <c r="F2" i="3" s="1"/>
  <c r="G3" i="3"/>
  <c r="G2" i="3" s="1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H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H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D7" i="3"/>
  <c r="E7" i="3"/>
  <c r="H7" i="3" s="1"/>
  <c r="F7" i="3"/>
  <c r="G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D8" i="3"/>
  <c r="E8" i="3"/>
  <c r="H8" i="3" s="1"/>
  <c r="F8" i="3"/>
  <c r="G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D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D10" i="3"/>
  <c r="E10" i="3"/>
  <c r="E9" i="3" s="1"/>
  <c r="H9" i="3" s="1"/>
  <c r="F10" i="3"/>
  <c r="F9" i="3" s="1"/>
  <c r="G10" i="3"/>
  <c r="G9" i="3" s="1"/>
  <c r="H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D11" i="3"/>
  <c r="E11" i="3"/>
  <c r="F11" i="3"/>
  <c r="G11" i="3"/>
  <c r="H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D12" i="3"/>
  <c r="E12" i="3"/>
  <c r="H12" i="3" s="1"/>
  <c r="F12" i="3"/>
  <c r="G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D13" i="3"/>
  <c r="E13" i="3"/>
  <c r="F13" i="3"/>
  <c r="G13" i="3"/>
  <c r="H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G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D15" i="3"/>
  <c r="D14" i="3" s="1"/>
  <c r="E15" i="3"/>
  <c r="H15" i="3" s="1"/>
  <c r="F15" i="3"/>
  <c r="F14" i="3" s="1"/>
  <c r="G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D16" i="3"/>
  <c r="E16" i="3"/>
  <c r="H16" i="3" s="1"/>
  <c r="F16" i="3"/>
  <c r="G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D17" i="3"/>
  <c r="E17" i="3"/>
  <c r="H17" i="3" s="1"/>
  <c r="F17" i="3"/>
  <c r="G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D19" i="3"/>
  <c r="D18" i="3" s="1"/>
  <c r="E19" i="3"/>
  <c r="E18" i="3" s="1"/>
  <c r="H18" i="3" s="1"/>
  <c r="F19" i="3"/>
  <c r="F18" i="3" s="1"/>
  <c r="G19" i="3"/>
  <c r="G18" i="3" s="1"/>
  <c r="H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H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F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D24" i="3"/>
  <c r="D23" i="3" s="1"/>
  <c r="E24" i="3"/>
  <c r="H24" i="3" s="1"/>
  <c r="F24" i="3"/>
  <c r="G24" i="3"/>
  <c r="G23" i="3" s="1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D25" i="3"/>
  <c r="E25" i="3"/>
  <c r="H25" i="3" s="1"/>
  <c r="F25" i="3"/>
  <c r="G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G23" i="2"/>
  <c r="D28" i="2"/>
  <c r="G14" i="2"/>
  <c r="AJ44" i="2"/>
  <c r="AC44" i="2"/>
  <c r="AB44" i="2"/>
  <c r="U44" i="2"/>
  <c r="T44" i="2"/>
  <c r="M44" i="2"/>
  <c r="L44" i="2"/>
  <c r="H44" i="2"/>
  <c r="AI44" i="2" s="1"/>
  <c r="G44" i="2"/>
  <c r="C44" i="2"/>
  <c r="B44" i="2"/>
  <c r="D17" i="2"/>
  <c r="E17" i="2"/>
  <c r="F17" i="2"/>
  <c r="A17" i="2"/>
  <c r="D16" i="2"/>
  <c r="E16" i="2"/>
  <c r="F16" i="2"/>
  <c r="D2" i="3" l="1"/>
  <c r="E23" i="3"/>
  <c r="H23" i="3" s="1"/>
  <c r="H3" i="3"/>
  <c r="E14" i="3"/>
  <c r="H14" i="3" s="1"/>
  <c r="N44" i="2"/>
  <c r="V44" i="2"/>
  <c r="AD44" i="2"/>
  <c r="O44" i="2"/>
  <c r="W44" i="2"/>
  <c r="AE44" i="2"/>
  <c r="J44" i="2"/>
  <c r="R44" i="2"/>
  <c r="Z44" i="2"/>
  <c r="AH44" i="2"/>
  <c r="P44" i="2"/>
  <c r="X44" i="2"/>
  <c r="AF44" i="2"/>
  <c r="I44" i="2"/>
  <c r="Q44" i="2"/>
  <c r="Y44" i="2"/>
  <c r="AG44" i="2"/>
  <c r="K44" i="2"/>
  <c r="S44" i="2"/>
  <c r="AA44" i="2"/>
  <c r="E2" i="3" l="1"/>
  <c r="H2" i="3" s="1"/>
  <c r="AJ28" i="2"/>
  <c r="T43" i="2"/>
  <c r="H43" i="2"/>
  <c r="AH43" i="2" s="1"/>
  <c r="G43" i="2"/>
  <c r="C43" i="2"/>
  <c r="B43" i="2"/>
  <c r="M42" i="2"/>
  <c r="H42" i="2"/>
  <c r="AB42" i="2" s="1"/>
  <c r="G42" i="2"/>
  <c r="C42" i="2"/>
  <c r="B42" i="2"/>
  <c r="A15" i="2"/>
  <c r="A16" i="2"/>
  <c r="E3" i="2"/>
  <c r="F15" i="2"/>
  <c r="F14" i="2" s="1"/>
  <c r="D8" i="2"/>
  <c r="E8" i="2"/>
  <c r="F8" i="2"/>
  <c r="D7" i="2"/>
  <c r="E7" i="2"/>
  <c r="F7" i="2"/>
  <c r="D13" i="2"/>
  <c r="E13" i="2"/>
  <c r="F13" i="2"/>
  <c r="D3" i="2"/>
  <c r="F3" i="2"/>
  <c r="D10" i="2"/>
  <c r="E10" i="2"/>
  <c r="F10" i="2"/>
  <c r="D11" i="2"/>
  <c r="E11" i="2"/>
  <c r="F11" i="2"/>
  <c r="D12" i="2"/>
  <c r="E12" i="2"/>
  <c r="F12" i="2"/>
  <c r="AA43" i="2" l="1"/>
  <c r="AD42" i="2"/>
  <c r="AI43" i="2"/>
  <c r="N42" i="2"/>
  <c r="V42" i="2"/>
  <c r="L43" i="2"/>
  <c r="AJ43" i="2"/>
  <c r="U42" i="2"/>
  <c r="K43" i="2"/>
  <c r="AJ42" i="2"/>
  <c r="AC42" i="2"/>
  <c r="S43" i="2"/>
  <c r="AB43" i="2"/>
  <c r="E15" i="2"/>
  <c r="D15" i="2"/>
  <c r="D14" i="2" s="1"/>
  <c r="O42" i="2"/>
  <c r="W42" i="2"/>
  <c r="AE42" i="2"/>
  <c r="M43" i="2"/>
  <c r="U43" i="2"/>
  <c r="AC43" i="2"/>
  <c r="P42" i="2"/>
  <c r="X42" i="2"/>
  <c r="AF42" i="2"/>
  <c r="N43" i="2"/>
  <c r="V43" i="2"/>
  <c r="AD43" i="2"/>
  <c r="P43" i="2"/>
  <c r="X43" i="2"/>
  <c r="AF43" i="2"/>
  <c r="O43" i="2"/>
  <c r="W43" i="2"/>
  <c r="J42" i="2"/>
  <c r="R42" i="2"/>
  <c r="Z42" i="2"/>
  <c r="AH42" i="2"/>
  <c r="K42" i="2"/>
  <c r="S42" i="2"/>
  <c r="AA42" i="2"/>
  <c r="AI42" i="2"/>
  <c r="I43" i="2"/>
  <c r="Q43" i="2"/>
  <c r="Y43" i="2"/>
  <c r="AG43" i="2"/>
  <c r="I42" i="2"/>
  <c r="Q42" i="2"/>
  <c r="Y42" i="2"/>
  <c r="AG42" i="2"/>
  <c r="AE43" i="2"/>
  <c r="L42" i="2"/>
  <c r="T42" i="2"/>
  <c r="J43" i="2"/>
  <c r="R43" i="2"/>
  <c r="Z43" i="2"/>
  <c r="E14" i="2" l="1"/>
  <c r="D43" i="2" s="1"/>
  <c r="E42" i="2" l="1"/>
  <c r="F42" i="2"/>
  <c r="F43" i="2"/>
  <c r="D42" i="2"/>
  <c r="E43" i="2"/>
  <c r="F44" i="2"/>
  <c r="D44" i="2"/>
  <c r="E44" i="2"/>
  <c r="B49" i="2"/>
  <c r="C49" i="2"/>
  <c r="D49" i="2"/>
  <c r="E49" i="2"/>
  <c r="F49" i="2"/>
  <c r="G49" i="2"/>
  <c r="H49" i="2"/>
  <c r="A22" i="2"/>
  <c r="G18" i="2"/>
  <c r="K49" i="2" l="1"/>
  <c r="AJ49" i="2"/>
  <c r="Y49" i="2"/>
  <c r="Z49" i="2"/>
  <c r="X49" i="2"/>
  <c r="R49" i="2"/>
  <c r="Q49" i="2"/>
  <c r="AH49" i="2"/>
  <c r="P49" i="2"/>
  <c r="AG49" i="2"/>
  <c r="J49" i="2"/>
  <c r="AF49" i="2"/>
  <c r="I49" i="2"/>
  <c r="AE49" i="2"/>
  <c r="W49" i="2"/>
  <c r="O49" i="2"/>
  <c r="AD49" i="2"/>
  <c r="V49" i="2"/>
  <c r="N49" i="2"/>
  <c r="AC49" i="2"/>
  <c r="U49" i="2"/>
  <c r="M49" i="2"/>
  <c r="AB49" i="2"/>
  <c r="T49" i="2"/>
  <c r="L49" i="2"/>
  <c r="AI49" i="2"/>
  <c r="AA49" i="2"/>
  <c r="S49" i="2"/>
  <c r="H32" i="2" l="1"/>
  <c r="H33" i="2"/>
  <c r="H34" i="2"/>
  <c r="H35" i="2"/>
  <c r="H36" i="2"/>
  <c r="H37" i="2"/>
  <c r="H38" i="2"/>
  <c r="H39" i="2"/>
  <c r="H40" i="2"/>
  <c r="H41" i="2"/>
  <c r="H45" i="2"/>
  <c r="H46" i="2"/>
  <c r="H47" i="2"/>
  <c r="H48" i="2"/>
  <c r="H50" i="2"/>
  <c r="H51" i="2"/>
  <c r="H52" i="2"/>
  <c r="H29" i="2"/>
  <c r="H30" i="2"/>
  <c r="H31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G47" i="2"/>
  <c r="G48" i="2"/>
  <c r="G50" i="2"/>
  <c r="G51" i="2"/>
  <c r="G52" i="2"/>
  <c r="D31" i="2"/>
  <c r="F31" i="2"/>
  <c r="D32" i="2"/>
  <c r="F32" i="2"/>
  <c r="D33" i="2"/>
  <c r="F33" i="2"/>
  <c r="D47" i="2"/>
  <c r="E47" i="2"/>
  <c r="F47" i="2"/>
  <c r="D48" i="2"/>
  <c r="E48" i="2"/>
  <c r="F48" i="2"/>
  <c r="E28" i="2"/>
  <c r="F28" i="2"/>
  <c r="G28" i="2"/>
  <c r="H28" i="2"/>
  <c r="C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B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5" i="2"/>
  <c r="C46" i="2"/>
  <c r="C47" i="2"/>
  <c r="C48" i="2"/>
  <c r="C50" i="2"/>
  <c r="C51" i="2"/>
  <c r="C52" i="2"/>
  <c r="B52" i="2"/>
  <c r="B48" i="2"/>
  <c r="B50" i="2"/>
  <c r="B51" i="2"/>
  <c r="B30" i="2"/>
  <c r="B31" i="2"/>
  <c r="B32" i="2"/>
  <c r="B33" i="2"/>
  <c r="B34" i="2"/>
  <c r="B35" i="2"/>
  <c r="B36" i="2"/>
  <c r="B37" i="2"/>
  <c r="B38" i="2"/>
  <c r="B39" i="2"/>
  <c r="B40" i="2"/>
  <c r="B41" i="2"/>
  <c r="B45" i="2"/>
  <c r="B46" i="2"/>
  <c r="B47" i="2"/>
  <c r="B29" i="2"/>
  <c r="E18" i="2"/>
  <c r="D46" i="2" s="1"/>
  <c r="F18" i="2"/>
  <c r="F45" i="2" s="1"/>
  <c r="G45" i="2"/>
  <c r="D18" i="2"/>
  <c r="D45" i="2" s="1"/>
  <c r="A23" i="2"/>
  <c r="A24" i="2"/>
  <c r="A25" i="2"/>
  <c r="F23" i="2"/>
  <c r="F50" i="2" s="1"/>
  <c r="E23" i="2"/>
  <c r="D23" i="2"/>
  <c r="D50" i="2" s="1"/>
  <c r="A3" i="2"/>
  <c r="A4" i="2"/>
  <c r="A5" i="2"/>
  <c r="A6" i="2"/>
  <c r="A7" i="2"/>
  <c r="A8" i="2"/>
  <c r="A9" i="2"/>
  <c r="A10" i="2"/>
  <c r="A11" i="2"/>
  <c r="A12" i="2"/>
  <c r="A13" i="2"/>
  <c r="A14" i="2"/>
  <c r="A18" i="2"/>
  <c r="A19" i="2"/>
  <c r="A20" i="2"/>
  <c r="A21" i="2"/>
  <c r="A2" i="2"/>
  <c r="E6" i="2"/>
  <c r="E33" i="2" s="1"/>
  <c r="E5" i="2"/>
  <c r="E32" i="2" s="1"/>
  <c r="E4" i="2"/>
  <c r="E31" i="2" s="1"/>
  <c r="E9" i="2"/>
  <c r="E2" i="2" s="1"/>
  <c r="F9" i="2"/>
  <c r="F2" i="2" s="1"/>
  <c r="G9" i="2"/>
  <c r="G2" i="2" s="1"/>
  <c r="D9" i="2"/>
  <c r="D2" i="2" s="1"/>
  <c r="F32" i="1"/>
  <c r="F27" i="1"/>
  <c r="F24" i="1"/>
  <c r="F21" i="1"/>
  <c r="F22" i="1"/>
  <c r="F23" i="1"/>
  <c r="F25" i="1"/>
  <c r="F26" i="1"/>
  <c r="F28" i="1"/>
  <c r="F29" i="1"/>
  <c r="F30" i="1"/>
  <c r="F31" i="1"/>
  <c r="F33" i="1"/>
  <c r="F34" i="1"/>
  <c r="F20" i="1"/>
  <c r="E32" i="1"/>
  <c r="D32" i="1"/>
  <c r="C32" i="1"/>
  <c r="E51" i="2" l="1"/>
  <c r="E26" i="2"/>
  <c r="P39" i="2"/>
  <c r="AJ39" i="2"/>
  <c r="P50" i="2"/>
  <c r="AJ50" i="2"/>
  <c r="K38" i="2"/>
  <c r="AJ38" i="2"/>
  <c r="K48" i="2"/>
  <c r="AJ48" i="2"/>
  <c r="N37" i="2"/>
  <c r="AJ37" i="2"/>
  <c r="N47" i="2"/>
  <c r="AJ47" i="2"/>
  <c r="I36" i="2"/>
  <c r="AJ36" i="2"/>
  <c r="K31" i="2"/>
  <c r="AJ31" i="2"/>
  <c r="I46" i="2"/>
  <c r="AJ46" i="2"/>
  <c r="L35" i="2"/>
  <c r="AJ35" i="2"/>
  <c r="M51" i="2"/>
  <c r="AJ51" i="2"/>
  <c r="N30" i="2"/>
  <c r="AJ30" i="2"/>
  <c r="L45" i="2"/>
  <c r="AJ45" i="2"/>
  <c r="O34" i="2"/>
  <c r="AJ34" i="2"/>
  <c r="P29" i="2"/>
  <c r="AJ29" i="2"/>
  <c r="O41" i="2"/>
  <c r="AJ41" i="2"/>
  <c r="M33" i="2"/>
  <c r="AJ33" i="2"/>
  <c r="J52" i="2"/>
  <c r="AJ52" i="2"/>
  <c r="M40" i="2"/>
  <c r="AJ40" i="2"/>
  <c r="P32" i="2"/>
  <c r="AJ32" i="2"/>
  <c r="G29" i="2"/>
  <c r="F29" i="2"/>
  <c r="T29" i="2"/>
  <c r="N52" i="2"/>
  <c r="AH48" i="2"/>
  <c r="U47" i="2"/>
  <c r="AI45" i="2"/>
  <c r="AD41" i="2"/>
  <c r="T39" i="2"/>
  <c r="O38" i="2"/>
  <c r="U36" i="2"/>
  <c r="P35" i="2"/>
  <c r="K34" i="2"/>
  <c r="AE32" i="2"/>
  <c r="Z31" i="2"/>
  <c r="O29" i="2"/>
  <c r="I52" i="2"/>
  <c r="AE48" i="2"/>
  <c r="M47" i="2"/>
  <c r="AF45" i="2"/>
  <c r="AA41" i="2"/>
  <c r="O39" i="2"/>
  <c r="J38" i="2"/>
  <c r="P36" i="2"/>
  <c r="K35" i="2"/>
  <c r="AB32" i="2"/>
  <c r="W31" i="2"/>
  <c r="D29" i="2"/>
  <c r="E45" i="2"/>
  <c r="L29" i="2"/>
  <c r="AE50" i="2"/>
  <c r="Z48" i="2"/>
  <c r="AF46" i="2"/>
  <c r="AA45" i="2"/>
  <c r="V41" i="2"/>
  <c r="L39" i="2"/>
  <c r="AC37" i="2"/>
  <c r="M36" i="2"/>
  <c r="AI34" i="2"/>
  <c r="W32" i="2"/>
  <c r="R31" i="2"/>
  <c r="F52" i="2"/>
  <c r="AG52" i="2"/>
  <c r="AB50" i="2"/>
  <c r="W48" i="2"/>
  <c r="AC46" i="2"/>
  <c r="X45" i="2"/>
  <c r="S41" i="2"/>
  <c r="AH38" i="2"/>
  <c r="U37" i="2"/>
  <c r="AI35" i="2"/>
  <c r="AD34" i="2"/>
  <c r="T32" i="2"/>
  <c r="O31" i="2"/>
  <c r="I29" i="2"/>
  <c r="AD52" i="2"/>
  <c r="W50" i="2"/>
  <c r="R48" i="2"/>
  <c r="X46" i="2"/>
  <c r="S45" i="2"/>
  <c r="N41" i="2"/>
  <c r="AE38" i="2"/>
  <c r="M37" i="2"/>
  <c r="AF35" i="2"/>
  <c r="AA34" i="2"/>
  <c r="O32" i="2"/>
  <c r="J31" i="2"/>
  <c r="AE29" i="2"/>
  <c r="Y52" i="2"/>
  <c r="T50" i="2"/>
  <c r="O48" i="2"/>
  <c r="U46" i="2"/>
  <c r="P45" i="2"/>
  <c r="K41" i="2"/>
  <c r="AE39" i="2"/>
  <c r="Z38" i="2"/>
  <c r="AF36" i="2"/>
  <c r="AA35" i="2"/>
  <c r="V34" i="2"/>
  <c r="L32" i="2"/>
  <c r="AC30" i="2"/>
  <c r="AB29" i="2"/>
  <c r="V52" i="2"/>
  <c r="O50" i="2"/>
  <c r="J48" i="2"/>
  <c r="P46" i="2"/>
  <c r="K45" i="2"/>
  <c r="AB39" i="2"/>
  <c r="W38" i="2"/>
  <c r="AC36" i="2"/>
  <c r="X35" i="2"/>
  <c r="S34" i="2"/>
  <c r="AH31" i="2"/>
  <c r="U30" i="2"/>
  <c r="W29" i="2"/>
  <c r="Q52" i="2"/>
  <c r="L50" i="2"/>
  <c r="AC47" i="2"/>
  <c r="M46" i="2"/>
  <c r="AI41" i="2"/>
  <c r="W39" i="2"/>
  <c r="R38" i="2"/>
  <c r="X36" i="2"/>
  <c r="S35" i="2"/>
  <c r="N34" i="2"/>
  <c r="AE31" i="2"/>
  <c r="M30" i="2"/>
  <c r="E52" i="2"/>
  <c r="AD29" i="2"/>
  <c r="V29" i="2"/>
  <c r="N29" i="2"/>
  <c r="AF52" i="2"/>
  <c r="X52" i="2"/>
  <c r="P52" i="2"/>
  <c r="AI51" i="2"/>
  <c r="AA51" i="2"/>
  <c r="S51" i="2"/>
  <c r="K51" i="2"/>
  <c r="AD50" i="2"/>
  <c r="V50" i="2"/>
  <c r="N50" i="2"/>
  <c r="AG48" i="2"/>
  <c r="Y48" i="2"/>
  <c r="Q48" i="2"/>
  <c r="I48" i="2"/>
  <c r="AB47" i="2"/>
  <c r="T47" i="2"/>
  <c r="L47" i="2"/>
  <c r="AE46" i="2"/>
  <c r="W46" i="2"/>
  <c r="O46" i="2"/>
  <c r="AH45" i="2"/>
  <c r="Z45" i="2"/>
  <c r="R45" i="2"/>
  <c r="J45" i="2"/>
  <c r="AC41" i="2"/>
  <c r="U41" i="2"/>
  <c r="M41" i="2"/>
  <c r="AI40" i="2"/>
  <c r="AA40" i="2"/>
  <c r="S40" i="2"/>
  <c r="K40" i="2"/>
  <c r="AD39" i="2"/>
  <c r="V39" i="2"/>
  <c r="N39" i="2"/>
  <c r="AG38" i="2"/>
  <c r="Y38" i="2"/>
  <c r="Q38" i="2"/>
  <c r="I38" i="2"/>
  <c r="AB37" i="2"/>
  <c r="T37" i="2"/>
  <c r="L37" i="2"/>
  <c r="AE36" i="2"/>
  <c r="W36" i="2"/>
  <c r="O36" i="2"/>
  <c r="AH35" i="2"/>
  <c r="Z35" i="2"/>
  <c r="R35" i="2"/>
  <c r="J35" i="2"/>
  <c r="AC34" i="2"/>
  <c r="U34" i="2"/>
  <c r="M34" i="2"/>
  <c r="AI33" i="2"/>
  <c r="AA33" i="2"/>
  <c r="S33" i="2"/>
  <c r="K33" i="2"/>
  <c r="AD32" i="2"/>
  <c r="V32" i="2"/>
  <c r="N32" i="2"/>
  <c r="AG31" i="2"/>
  <c r="Y31" i="2"/>
  <c r="Q31" i="2"/>
  <c r="I31" i="2"/>
  <c r="AB30" i="2"/>
  <c r="T30" i="2"/>
  <c r="L30" i="2"/>
  <c r="L51" i="2"/>
  <c r="E50" i="2"/>
  <c r="E46" i="2"/>
  <c r="D52" i="2"/>
  <c r="AC29" i="2"/>
  <c r="U29" i="2"/>
  <c r="M29" i="2"/>
  <c r="AE52" i="2"/>
  <c r="W52" i="2"/>
  <c r="O52" i="2"/>
  <c r="AH51" i="2"/>
  <c r="Z51" i="2"/>
  <c r="R51" i="2"/>
  <c r="J51" i="2"/>
  <c r="AC50" i="2"/>
  <c r="U50" i="2"/>
  <c r="M50" i="2"/>
  <c r="AF48" i="2"/>
  <c r="X48" i="2"/>
  <c r="P48" i="2"/>
  <c r="AI47" i="2"/>
  <c r="AA47" i="2"/>
  <c r="S47" i="2"/>
  <c r="K47" i="2"/>
  <c r="AD46" i="2"/>
  <c r="V46" i="2"/>
  <c r="N46" i="2"/>
  <c r="AG45" i="2"/>
  <c r="Y45" i="2"/>
  <c r="Q45" i="2"/>
  <c r="I45" i="2"/>
  <c r="AB41" i="2"/>
  <c r="T41" i="2"/>
  <c r="L41" i="2"/>
  <c r="AH40" i="2"/>
  <c r="Z40" i="2"/>
  <c r="R40" i="2"/>
  <c r="J40" i="2"/>
  <c r="AC39" i="2"/>
  <c r="U39" i="2"/>
  <c r="M39" i="2"/>
  <c r="AF38" i="2"/>
  <c r="X38" i="2"/>
  <c r="P38" i="2"/>
  <c r="AI37" i="2"/>
  <c r="AA37" i="2"/>
  <c r="S37" i="2"/>
  <c r="K37" i="2"/>
  <c r="AD36" i="2"/>
  <c r="V36" i="2"/>
  <c r="N36" i="2"/>
  <c r="AG35" i="2"/>
  <c r="Y35" i="2"/>
  <c r="Q35" i="2"/>
  <c r="I35" i="2"/>
  <c r="AB34" i="2"/>
  <c r="T34" i="2"/>
  <c r="L34" i="2"/>
  <c r="AH33" i="2"/>
  <c r="Z33" i="2"/>
  <c r="R33" i="2"/>
  <c r="J33" i="2"/>
  <c r="AC32" i="2"/>
  <c r="U32" i="2"/>
  <c r="M32" i="2"/>
  <c r="AF31" i="2"/>
  <c r="X31" i="2"/>
  <c r="P31" i="2"/>
  <c r="AI30" i="2"/>
  <c r="AA30" i="2"/>
  <c r="S30" i="2"/>
  <c r="K30" i="2"/>
  <c r="T51" i="2"/>
  <c r="AB40" i="2"/>
  <c r="AB33" i="2"/>
  <c r="L33" i="2"/>
  <c r="AG51" i="2"/>
  <c r="I51" i="2"/>
  <c r="R47" i="2"/>
  <c r="AG40" i="2"/>
  <c r="Y40" i="2"/>
  <c r="Q40" i="2"/>
  <c r="I40" i="2"/>
  <c r="AH37" i="2"/>
  <c r="Z37" i="2"/>
  <c r="R37" i="2"/>
  <c r="J37" i="2"/>
  <c r="AG33" i="2"/>
  <c r="Y33" i="2"/>
  <c r="Q33" i="2"/>
  <c r="I33" i="2"/>
  <c r="AH30" i="2"/>
  <c r="Z30" i="2"/>
  <c r="R30" i="2"/>
  <c r="J30" i="2"/>
  <c r="F46" i="2"/>
  <c r="Y51" i="2"/>
  <c r="AH47" i="2"/>
  <c r="J47" i="2"/>
  <c r="AI29" i="2"/>
  <c r="AA29" i="2"/>
  <c r="S29" i="2"/>
  <c r="K29" i="2"/>
  <c r="AC52" i="2"/>
  <c r="U52" i="2"/>
  <c r="M52" i="2"/>
  <c r="AF51" i="2"/>
  <c r="X51" i="2"/>
  <c r="P51" i="2"/>
  <c r="AI50" i="2"/>
  <c r="AA50" i="2"/>
  <c r="S50" i="2"/>
  <c r="K50" i="2"/>
  <c r="AD48" i="2"/>
  <c r="V48" i="2"/>
  <c r="N48" i="2"/>
  <c r="AG47" i="2"/>
  <c r="Y47" i="2"/>
  <c r="Q47" i="2"/>
  <c r="I47" i="2"/>
  <c r="AB46" i="2"/>
  <c r="T46" i="2"/>
  <c r="L46" i="2"/>
  <c r="AE45" i="2"/>
  <c r="W45" i="2"/>
  <c r="O45" i="2"/>
  <c r="AH41" i="2"/>
  <c r="Z41" i="2"/>
  <c r="R41" i="2"/>
  <c r="J41" i="2"/>
  <c r="AF40" i="2"/>
  <c r="X40" i="2"/>
  <c r="P40" i="2"/>
  <c r="AI39" i="2"/>
  <c r="AA39" i="2"/>
  <c r="S39" i="2"/>
  <c r="K39" i="2"/>
  <c r="AD38" i="2"/>
  <c r="V38" i="2"/>
  <c r="N38" i="2"/>
  <c r="AG37" i="2"/>
  <c r="Y37" i="2"/>
  <c r="Q37" i="2"/>
  <c r="I37" i="2"/>
  <c r="AB36" i="2"/>
  <c r="T36" i="2"/>
  <c r="L36" i="2"/>
  <c r="AE35" i="2"/>
  <c r="W35" i="2"/>
  <c r="O35" i="2"/>
  <c r="AH34" i="2"/>
  <c r="Z34" i="2"/>
  <c r="R34" i="2"/>
  <c r="J34" i="2"/>
  <c r="AF33" i="2"/>
  <c r="X33" i="2"/>
  <c r="P33" i="2"/>
  <c r="AI32" i="2"/>
  <c r="AA32" i="2"/>
  <c r="S32" i="2"/>
  <c r="K32" i="2"/>
  <c r="AD31" i="2"/>
  <c r="V31" i="2"/>
  <c r="N31" i="2"/>
  <c r="AG30" i="2"/>
  <c r="Y30" i="2"/>
  <c r="Q30" i="2"/>
  <c r="I30" i="2"/>
  <c r="D51" i="2"/>
  <c r="AH29" i="2"/>
  <c r="Z29" i="2"/>
  <c r="R29" i="2"/>
  <c r="J29" i="2"/>
  <c r="AB52" i="2"/>
  <c r="T52" i="2"/>
  <c r="L52" i="2"/>
  <c r="AE51" i="2"/>
  <c r="W51" i="2"/>
  <c r="O51" i="2"/>
  <c r="AH50" i="2"/>
  <c r="Z50" i="2"/>
  <c r="R50" i="2"/>
  <c r="J50" i="2"/>
  <c r="AC48" i="2"/>
  <c r="U48" i="2"/>
  <c r="M48" i="2"/>
  <c r="AF47" i="2"/>
  <c r="X47" i="2"/>
  <c r="P47" i="2"/>
  <c r="AI46" i="2"/>
  <c r="AA46" i="2"/>
  <c r="S46" i="2"/>
  <c r="K46" i="2"/>
  <c r="AD45" i="2"/>
  <c r="V45" i="2"/>
  <c r="N45" i="2"/>
  <c r="AG41" i="2"/>
  <c r="Y41" i="2"/>
  <c r="Q41" i="2"/>
  <c r="I41" i="2"/>
  <c r="AE40" i="2"/>
  <c r="W40" i="2"/>
  <c r="O40" i="2"/>
  <c r="AH39" i="2"/>
  <c r="Z39" i="2"/>
  <c r="R39" i="2"/>
  <c r="J39" i="2"/>
  <c r="AC38" i="2"/>
  <c r="U38" i="2"/>
  <c r="M38" i="2"/>
  <c r="AF37" i="2"/>
  <c r="X37" i="2"/>
  <c r="P37" i="2"/>
  <c r="AI36" i="2"/>
  <c r="AA36" i="2"/>
  <c r="S36" i="2"/>
  <c r="K36" i="2"/>
  <c r="AD35" i="2"/>
  <c r="V35" i="2"/>
  <c r="N35" i="2"/>
  <c r="AG34" i="2"/>
  <c r="Y34" i="2"/>
  <c r="Q34" i="2"/>
  <c r="I34" i="2"/>
  <c r="AE33" i="2"/>
  <c r="W33" i="2"/>
  <c r="O33" i="2"/>
  <c r="AH32" i="2"/>
  <c r="Z32" i="2"/>
  <c r="R32" i="2"/>
  <c r="J32" i="2"/>
  <c r="AC31" i="2"/>
  <c r="U31" i="2"/>
  <c r="M31" i="2"/>
  <c r="AF30" i="2"/>
  <c r="X30" i="2"/>
  <c r="P30" i="2"/>
  <c r="D37" i="2"/>
  <c r="AB51" i="2"/>
  <c r="T40" i="2"/>
  <c r="T33" i="2"/>
  <c r="F51" i="2"/>
  <c r="AG29" i="2"/>
  <c r="Y29" i="2"/>
  <c r="Q29" i="2"/>
  <c r="AI52" i="2"/>
  <c r="AA52" i="2"/>
  <c r="S52" i="2"/>
  <c r="K52" i="2"/>
  <c r="AD51" i="2"/>
  <c r="V51" i="2"/>
  <c r="N51" i="2"/>
  <c r="AG50" i="2"/>
  <c r="Y50" i="2"/>
  <c r="Q50" i="2"/>
  <c r="I50" i="2"/>
  <c r="AB48" i="2"/>
  <c r="T48" i="2"/>
  <c r="L48" i="2"/>
  <c r="AE47" i="2"/>
  <c r="W47" i="2"/>
  <c r="O47" i="2"/>
  <c r="AH46" i="2"/>
  <c r="Z46" i="2"/>
  <c r="R46" i="2"/>
  <c r="J46" i="2"/>
  <c r="AC45" i="2"/>
  <c r="U45" i="2"/>
  <c r="M45" i="2"/>
  <c r="AF41" i="2"/>
  <c r="X41" i="2"/>
  <c r="P41" i="2"/>
  <c r="AD40" i="2"/>
  <c r="V40" i="2"/>
  <c r="N40" i="2"/>
  <c r="AG39" i="2"/>
  <c r="Y39" i="2"/>
  <c r="Q39" i="2"/>
  <c r="I39" i="2"/>
  <c r="AB38" i="2"/>
  <c r="T38" i="2"/>
  <c r="L38" i="2"/>
  <c r="AE37" i="2"/>
  <c r="W37" i="2"/>
  <c r="O37" i="2"/>
  <c r="AH36" i="2"/>
  <c r="Z36" i="2"/>
  <c r="R36" i="2"/>
  <c r="J36" i="2"/>
  <c r="AC35" i="2"/>
  <c r="U35" i="2"/>
  <c r="M35" i="2"/>
  <c r="AF34" i="2"/>
  <c r="X34" i="2"/>
  <c r="P34" i="2"/>
  <c r="AD33" i="2"/>
  <c r="V33" i="2"/>
  <c r="N33" i="2"/>
  <c r="AG32" i="2"/>
  <c r="Y32" i="2"/>
  <c r="Q32" i="2"/>
  <c r="I32" i="2"/>
  <c r="AB31" i="2"/>
  <c r="T31" i="2"/>
  <c r="L31" i="2"/>
  <c r="AE30" i="2"/>
  <c r="W30" i="2"/>
  <c r="O30" i="2"/>
  <c r="E38" i="2"/>
  <c r="L40" i="2"/>
  <c r="Q51" i="2"/>
  <c r="Z47" i="2"/>
  <c r="AF29" i="2"/>
  <c r="X29" i="2"/>
  <c r="AH52" i="2"/>
  <c r="Z52" i="2"/>
  <c r="R52" i="2"/>
  <c r="AC51" i="2"/>
  <c r="U51" i="2"/>
  <c r="AF50" i="2"/>
  <c r="X50" i="2"/>
  <c r="AI48" i="2"/>
  <c r="AA48" i="2"/>
  <c r="S48" i="2"/>
  <c r="AD47" i="2"/>
  <c r="V47" i="2"/>
  <c r="AG46" i="2"/>
  <c r="Y46" i="2"/>
  <c r="Q46" i="2"/>
  <c r="AB45" i="2"/>
  <c r="T45" i="2"/>
  <c r="AE41" i="2"/>
  <c r="W41" i="2"/>
  <c r="AC40" i="2"/>
  <c r="U40" i="2"/>
  <c r="AF39" i="2"/>
  <c r="X39" i="2"/>
  <c r="AI38" i="2"/>
  <c r="AA38" i="2"/>
  <c r="S38" i="2"/>
  <c r="AD37" i="2"/>
  <c r="V37" i="2"/>
  <c r="AG36" i="2"/>
  <c r="Y36" i="2"/>
  <c r="Q36" i="2"/>
  <c r="AB35" i="2"/>
  <c r="T35" i="2"/>
  <c r="AE34" i="2"/>
  <c r="W34" i="2"/>
  <c r="AC33" i="2"/>
  <c r="U33" i="2"/>
  <c r="AF32" i="2"/>
  <c r="X32" i="2"/>
  <c r="AI31" i="2"/>
  <c r="AA31" i="2"/>
  <c r="S31" i="2"/>
  <c r="AD30" i="2"/>
  <c r="V30" i="2"/>
  <c r="D38" i="2"/>
  <c r="F39" i="2"/>
  <c r="E37" i="2"/>
  <c r="E39" i="2"/>
  <c r="D39" i="2"/>
  <c r="F38" i="2"/>
  <c r="F37" i="2"/>
  <c r="E29" i="1"/>
  <c r="E30" i="1"/>
  <c r="E31" i="1"/>
  <c r="E28" i="1"/>
  <c r="C31" i="1"/>
  <c r="C29" i="1"/>
  <c r="C30" i="1"/>
  <c r="C28" i="1"/>
  <c r="D14" i="1"/>
  <c r="D33" i="1" s="1"/>
  <c r="E14" i="1"/>
  <c r="C14" i="1"/>
  <c r="E34" i="1" s="1"/>
  <c r="D28" i="1"/>
  <c r="D24" i="1"/>
  <c r="E24" i="1"/>
  <c r="C24" i="1"/>
  <c r="D20" i="1"/>
  <c r="E20" i="1"/>
  <c r="C20" i="1"/>
  <c r="D9" i="1"/>
  <c r="D27" i="1" s="1"/>
  <c r="E9" i="1"/>
  <c r="C9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0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34" i="1"/>
  <c r="B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G34" i="1"/>
  <c r="A33" i="1"/>
  <c r="B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AF33" i="1"/>
  <c r="AG33" i="1"/>
  <c r="A28" i="1"/>
  <c r="B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AF28" i="1"/>
  <c r="AG28" i="1"/>
  <c r="A29" i="1"/>
  <c r="B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G29" i="1"/>
  <c r="A30" i="1"/>
  <c r="B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E30" i="1"/>
  <c r="AF30" i="1"/>
  <c r="AG30" i="1"/>
  <c r="A31" i="1"/>
  <c r="B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AF31" i="1"/>
  <c r="AG31" i="1"/>
  <c r="A32" i="1"/>
  <c r="B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AF32" i="1"/>
  <c r="AG32" i="1"/>
  <c r="A20" i="1"/>
  <c r="B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E20" i="1"/>
  <c r="AF20" i="1"/>
  <c r="AG20" i="1"/>
  <c r="A21" i="1"/>
  <c r="B21" i="1"/>
  <c r="C21" i="1"/>
  <c r="E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E21" i="1"/>
  <c r="AF21" i="1"/>
  <c r="AG21" i="1"/>
  <c r="A22" i="1"/>
  <c r="B22" i="1"/>
  <c r="C22" i="1"/>
  <c r="E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E22" i="1"/>
  <c r="AF22" i="1"/>
  <c r="AG22" i="1"/>
  <c r="A23" i="1"/>
  <c r="B23" i="1"/>
  <c r="C23" i="1"/>
  <c r="E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F23" i="1"/>
  <c r="AG23" i="1"/>
  <c r="A24" i="1"/>
  <c r="B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AF24" i="1"/>
  <c r="AG24" i="1"/>
  <c r="A25" i="1"/>
  <c r="B25" i="1"/>
  <c r="C25" i="1"/>
  <c r="D25" i="1"/>
  <c r="E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G25" i="1"/>
  <c r="A26" i="1"/>
  <c r="B26" i="1"/>
  <c r="C26" i="1"/>
  <c r="D26" i="1"/>
  <c r="E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E26" i="1"/>
  <c r="AF26" i="1"/>
  <c r="AG26" i="1"/>
  <c r="A27" i="1"/>
  <c r="B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E27" i="1"/>
  <c r="AF27" i="1"/>
  <c r="AG27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E19" i="1"/>
  <c r="AF19" i="1"/>
  <c r="AG19" i="1"/>
  <c r="D19" i="1"/>
  <c r="E19" i="1"/>
  <c r="F19" i="1"/>
  <c r="A19" i="1"/>
  <c r="B19" i="1"/>
  <c r="C19" i="1"/>
  <c r="H19" i="1"/>
  <c r="F41" i="2" l="1"/>
  <c r="D35" i="2"/>
  <c r="E29" i="2"/>
  <c r="F35" i="2"/>
  <c r="E30" i="2"/>
  <c r="E36" i="2"/>
  <c r="F36" i="2"/>
  <c r="F40" i="2"/>
  <c r="E34" i="2"/>
  <c r="F30" i="2"/>
  <c r="D34" i="2"/>
  <c r="E41" i="2"/>
  <c r="D30" i="2"/>
  <c r="D36" i="2"/>
  <c r="D41" i="2"/>
  <c r="E35" i="2"/>
  <c r="E40" i="2"/>
  <c r="D40" i="2"/>
  <c r="F34" i="2"/>
  <c r="C33" i="1"/>
  <c r="C34" i="1"/>
  <c r="E33" i="1"/>
  <c r="D34" i="1"/>
  <c r="D31" i="1"/>
  <c r="D29" i="1"/>
  <c r="D30" i="1"/>
  <c r="C27" i="1"/>
  <c r="E27" i="1"/>
  <c r="D5" i="1"/>
  <c r="D23" i="1" s="1"/>
  <c r="D4" i="1"/>
  <c r="D22" i="1" s="1"/>
  <c r="D3" i="1"/>
  <c r="D21" i="1" s="1"/>
</calcChain>
</file>

<file path=xl/sharedStrings.xml><?xml version="1.0" encoding="utf-8"?>
<sst xmlns="http://schemas.openxmlformats.org/spreadsheetml/2006/main" count="298" uniqueCount="119">
  <si>
    <t>ID</t>
  </si>
  <si>
    <t>Name</t>
  </si>
  <si>
    <t>Low</t>
  </si>
  <si>
    <t>Mid</t>
  </si>
  <si>
    <t>High</t>
  </si>
  <si>
    <t>Max</t>
  </si>
  <si>
    <t>Malaria Consortium</t>
  </si>
  <si>
    <t>Against Malaria Foundation</t>
  </si>
  <si>
    <t>Deworm the World</t>
  </si>
  <si>
    <t>Helen Keller International</t>
  </si>
  <si>
    <t>New Incentives</t>
  </si>
  <si>
    <t>GiveDirectly</t>
  </si>
  <si>
    <t>Sightsavers</t>
  </si>
  <si>
    <t>Village Enterprise</t>
  </si>
  <si>
    <t>Seva</t>
  </si>
  <si>
    <t>JAAGO Foundation</t>
  </si>
  <si>
    <t>UNICEF south africa</t>
  </si>
  <si>
    <t>Lola Karimova-Tillyaeva</t>
  </si>
  <si>
    <t>Plan vivo</t>
  </si>
  <si>
    <t>Climate change fund</t>
  </si>
  <si>
    <t>Clean air taskforce</t>
  </si>
  <si>
    <t>Rewild our world</t>
  </si>
  <si>
    <t>Cool earth</t>
  </si>
  <si>
    <t>Oceana</t>
  </si>
  <si>
    <t>Environmental Working Group</t>
  </si>
  <si>
    <t>Rainforest alliance</t>
  </si>
  <si>
    <t>offset-carbon</t>
  </si>
  <si>
    <t>Carbon</t>
  </si>
  <si>
    <t>offset-carbon0</t>
  </si>
  <si>
    <t>Nature based offsets</t>
  </si>
  <si>
    <t>offset-carbon1</t>
  </si>
  <si>
    <t>Reducing emissions</t>
  </si>
  <si>
    <t>offset-carbon2</t>
  </si>
  <si>
    <t>offset-poverty</t>
  </si>
  <si>
    <t>Povery labour</t>
  </si>
  <si>
    <t>offset-poverty0</t>
  </si>
  <si>
    <t>Correct distribution</t>
  </si>
  <si>
    <t>offset-poverty1</t>
  </si>
  <si>
    <t>Most needing people</t>
  </si>
  <si>
    <t>offset-ecosystems</t>
  </si>
  <si>
    <t>Local ecosystems</t>
  </si>
  <si>
    <t>offset-animal</t>
  </si>
  <si>
    <t>Animal walfare</t>
  </si>
  <si>
    <t>Sustainable technology R&amp;D</t>
  </si>
  <si>
    <t>Gold Standard</t>
  </si>
  <si>
    <t>ACE's Recommended Charity Fund</t>
  </si>
  <si>
    <t>Cambodian Children's Fund</t>
  </si>
  <si>
    <t>SCI Foundation</t>
  </si>
  <si>
    <t>The END Fund</t>
  </si>
  <si>
    <t>£</t>
  </si>
  <si>
    <t>%</t>
  </si>
  <si>
    <t>Unit</t>
  </si>
  <si>
    <t>Farm animals</t>
  </si>
  <si>
    <t>offset-animal1</t>
  </si>
  <si>
    <t>Wildlife</t>
  </si>
  <si>
    <t>offset-animal0</t>
  </si>
  <si>
    <t>Plastics &amp; other waste</t>
  </si>
  <si>
    <t>Soil demage</t>
  </si>
  <si>
    <t>Forrest and wilderness loss</t>
  </si>
  <si>
    <t>Overfishing</t>
  </si>
  <si>
    <t>offset-ecosystems0</t>
  </si>
  <si>
    <t>offset-ecosystems1</t>
  </si>
  <si>
    <t>offset-ecosystems2</t>
  </si>
  <si>
    <t>offset-ecosystems3</t>
  </si>
  <si>
    <t>Sustainable Food Trust</t>
  </si>
  <si>
    <t>New Harvest</t>
  </si>
  <si>
    <t>offset-planetary</t>
  </si>
  <si>
    <t>offset-planetary0</t>
  </si>
  <si>
    <t>offset-planetary2</t>
  </si>
  <si>
    <t>offset-planetary4</t>
  </si>
  <si>
    <t>Planetary boundaries</t>
  </si>
  <si>
    <t>Climate crisis</t>
  </si>
  <si>
    <t>Freshwater use</t>
  </si>
  <si>
    <t>Deforestation and other land changes</t>
  </si>
  <si>
    <t>Biodiversity loss</t>
  </si>
  <si>
    <t>Chemical pollution</t>
  </si>
  <si>
    <t>offset-planetary5</t>
  </si>
  <si>
    <t>offset-planetary6</t>
  </si>
  <si>
    <t>offset-planetary8</t>
  </si>
  <si>
    <t>offset-planetary51</t>
  </si>
  <si>
    <t>offset-planetary50</t>
  </si>
  <si>
    <t>offset-planetary52</t>
  </si>
  <si>
    <t>offset-human</t>
  </si>
  <si>
    <t>Primary forest loss</t>
  </si>
  <si>
    <t>Secondary forest loss</t>
  </si>
  <si>
    <t>Other land changes</t>
  </si>
  <si>
    <t>offset-planetary00</t>
  </si>
  <si>
    <t>offset-planetary01</t>
  </si>
  <si>
    <t>offset-planetary02</t>
  </si>
  <si>
    <t>offset-human0</t>
  </si>
  <si>
    <t>offset-human00</t>
  </si>
  <si>
    <t>offset-human01</t>
  </si>
  <si>
    <t>Human rights violations</t>
  </si>
  <si>
    <t>Poverty labour</t>
  </si>
  <si>
    <t>Nitrogen and phosphorus cycle</t>
  </si>
  <si>
    <t>WILD Foundation</t>
  </si>
  <si>
    <t>Founders Pledge Climate change fund</t>
  </si>
  <si>
    <t>Clean Air Task Force</t>
  </si>
  <si>
    <t>Animal welfare damage</t>
  </si>
  <si>
    <t>Correct country distribution</t>
  </si>
  <si>
    <t>Direct donations</t>
  </si>
  <si>
    <t>offset-human02</t>
  </si>
  <si>
    <t>Plastics</t>
  </si>
  <si>
    <t>Persistent organic pollutants</t>
  </si>
  <si>
    <t>offset-planetary80</t>
  </si>
  <si>
    <t>offset-planetary81</t>
  </si>
  <si>
    <t>OceanCleanup</t>
  </si>
  <si>
    <t>Other pollutants</t>
  </si>
  <si>
    <t>offset-planetary82</t>
  </si>
  <si>
    <t>slider.0</t>
  </si>
  <si>
    <t>slider.1</t>
  </si>
  <si>
    <t>slider.3</t>
  </si>
  <si>
    <t>initialValue</t>
  </si>
  <si>
    <t>unit</t>
  </si>
  <si>
    <t>calculateDonation</t>
  </si>
  <si>
    <t>level</t>
  </si>
  <si>
    <t>ignore</t>
  </si>
  <si>
    <t>value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</si>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</sst>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vironments/enviro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rest_loss"/>
      <sheetName val="climate"/>
      <sheetName val="biodiversity"/>
      <sheetName val="nitrogen_phosphorus_cycles"/>
      <sheetName val="freshwater"/>
      <sheetName val="chemical_pollution"/>
    </sheetNames>
    <sheetDataSet>
      <sheetData sheetId="0">
        <row r="36">
          <cell r="B36">
            <v>2.8635085273651812</v>
          </cell>
          <cell r="C36">
            <v>6.8008327524923047</v>
          </cell>
          <cell r="D36">
            <v>27.203331009969219</v>
          </cell>
        </row>
        <row r="37">
          <cell r="B37">
            <v>7.8078332512823936</v>
          </cell>
          <cell r="C37">
            <v>15.615666502564787</v>
          </cell>
          <cell r="D37">
            <v>31.231333005129574</v>
          </cell>
        </row>
        <row r="38">
          <cell r="B38">
            <v>0.66016109578368454</v>
          </cell>
          <cell r="C38">
            <v>6.1943975197334771</v>
          </cell>
          <cell r="D38">
            <v>24.777590078933908</v>
          </cell>
        </row>
      </sheetData>
      <sheetData sheetId="1">
        <row r="12">
          <cell r="B12">
            <v>31.714285714285715</v>
          </cell>
          <cell r="C12">
            <v>133.23330832708174</v>
          </cell>
          <cell r="D12">
            <v>217.46974350291185</v>
          </cell>
        </row>
      </sheetData>
      <sheetData sheetId="2">
        <row r="3">
          <cell r="B3">
            <v>1.3159063844476337</v>
          </cell>
          <cell r="C3">
            <v>4.9152973772014557</v>
          </cell>
          <cell r="D3">
            <v>14.745892131604368</v>
          </cell>
        </row>
      </sheetData>
      <sheetData sheetId="3">
        <row r="8">
          <cell r="A8">
            <v>2.9180930560813545</v>
          </cell>
          <cell r="B8">
            <v>5.836186112162709</v>
          </cell>
          <cell r="C8">
            <v>18.34528312435819</v>
          </cell>
        </row>
      </sheetData>
      <sheetData sheetId="4">
        <row r="7">
          <cell r="B7">
            <v>1.7226373925517744</v>
          </cell>
          <cell r="C7">
            <v>3.4452747851035488</v>
          </cell>
          <cell r="D7">
            <v>6.8905495702070976</v>
          </cell>
        </row>
      </sheetData>
      <sheetData sheetId="5">
        <row r="15">
          <cell r="F15">
            <v>2.8916353281360738</v>
          </cell>
          <cell r="G15">
            <v>6.3605003401842666</v>
          </cell>
          <cell r="H15">
            <v>27.285705912811231</v>
          </cell>
        </row>
        <row r="23">
          <cell r="F23">
            <v>0.13546095134019762</v>
          </cell>
          <cell r="G23">
            <v>0.36767972506625063</v>
          </cell>
          <cell r="H23">
            <v>0.73535945013250126</v>
          </cell>
        </row>
        <row r="27">
          <cell r="F27">
            <v>0.3870312895434217</v>
          </cell>
          <cell r="G27">
            <v>3.8703128954342172</v>
          </cell>
          <cell r="H27">
            <v>19.351564477171088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D887-92D5-48D4-A2E3-CF1AF56E27C5}">
  <dimension ref="A1:AJ52"/>
  <sheetViews>
    <sheetView workbookViewId="0">
      <selection activeCell="D23" sqref="D23:G23"/>
    </sheetView>
  </sheetViews>
  <sheetFormatPr defaultRowHeight="15" x14ac:dyDescent="0.25"/>
  <cols>
    <col min="2" max="2" width="19.85546875" customWidth="1"/>
    <col min="3" max="3" width="24.85546875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48</v>
      </c>
      <c r="P1" t="s">
        <v>47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46</v>
      </c>
      <c r="X1" t="s">
        <v>18</v>
      </c>
      <c r="Y1" t="s">
        <v>44</v>
      </c>
      <c r="Z1" t="s">
        <v>96</v>
      </c>
      <c r="AA1" t="s">
        <v>97</v>
      </c>
      <c r="AB1" t="s">
        <v>95</v>
      </c>
      <c r="AC1" t="s">
        <v>22</v>
      </c>
      <c r="AD1" t="s">
        <v>45</v>
      </c>
      <c r="AE1" t="s">
        <v>65</v>
      </c>
      <c r="AF1" t="s">
        <v>23</v>
      </c>
      <c r="AG1" t="s">
        <v>24</v>
      </c>
      <c r="AH1" t="s">
        <v>25</v>
      </c>
      <c r="AI1" t="s">
        <v>64</v>
      </c>
      <c r="AJ1" t="s">
        <v>106</v>
      </c>
    </row>
    <row r="2" spans="1:36" x14ac:dyDescent="0.25">
      <c r="A2">
        <f t="shared" ref="A2:A14" si="0">SUM(I2:ZZ2)</f>
        <v>28</v>
      </c>
      <c r="B2" t="s">
        <v>66</v>
      </c>
      <c r="C2" t="s">
        <v>70</v>
      </c>
      <c r="D2">
        <f>SUM(D3,D7,D8,D9,D13,D14)</f>
        <v>52.416552990817429</v>
      </c>
      <c r="E2">
        <f>SUM(E3,E7,E8,E9,E13,E14)</f>
        <v>186.63945633702477</v>
      </c>
      <c r="F2">
        <f>SUM(F3,F7,F8,F9,F13,F14)</f>
        <v>388.03635226322905</v>
      </c>
      <c r="G2">
        <f>SUM(G3,G7,G8,G9,G13,G14)</f>
        <v>590</v>
      </c>
      <c r="H2" t="s">
        <v>49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f t="shared" si="0"/>
        <v>28</v>
      </c>
      <c r="B3" t="s">
        <v>67</v>
      </c>
      <c r="C3" t="s">
        <v>71</v>
      </c>
      <c r="D3">
        <f>[1]climate!B12</f>
        <v>31.714285714285715</v>
      </c>
      <c r="E3">
        <f>[1]climate!C12</f>
        <v>133.23330832708174</v>
      </c>
      <c r="F3">
        <f>[1]climate!D12</f>
        <v>217.46974350291185</v>
      </c>
      <c r="G3">
        <v>300</v>
      </c>
      <c r="H3" t="s">
        <v>49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f t="shared" si="0"/>
        <v>1</v>
      </c>
      <c r="B4" t="s">
        <v>86</v>
      </c>
      <c r="C4" t="s">
        <v>29</v>
      </c>
      <c r="D4">
        <v>0</v>
      </c>
      <c r="E4">
        <f>1/3</f>
        <v>0.33333333333333331</v>
      </c>
      <c r="F4">
        <v>1</v>
      </c>
      <c r="G4">
        <v>1</v>
      </c>
      <c r="H4" t="s">
        <v>50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</v>
      </c>
      <c r="Y4">
        <v>0.1</v>
      </c>
      <c r="Z4">
        <v>0</v>
      </c>
      <c r="AA4">
        <v>0</v>
      </c>
      <c r="AB4">
        <v>0.2</v>
      </c>
      <c r="AC4">
        <v>0.2</v>
      </c>
      <c r="AD4">
        <v>0</v>
      </c>
      <c r="AE4">
        <v>0</v>
      </c>
      <c r="AF4">
        <v>0</v>
      </c>
      <c r="AG4">
        <v>0</v>
      </c>
      <c r="AH4">
        <v>0.2</v>
      </c>
      <c r="AI4">
        <v>0</v>
      </c>
      <c r="AJ4">
        <v>0</v>
      </c>
    </row>
    <row r="5" spans="1:36" x14ac:dyDescent="0.25">
      <c r="A5">
        <f t="shared" si="0"/>
        <v>1</v>
      </c>
      <c r="B5" t="s">
        <v>87</v>
      </c>
      <c r="C5" t="s">
        <v>31</v>
      </c>
      <c r="D5">
        <v>0</v>
      </c>
      <c r="E5">
        <f>1/3</f>
        <v>0.33333333333333331</v>
      </c>
      <c r="F5">
        <v>1</v>
      </c>
      <c r="G5">
        <v>1</v>
      </c>
      <c r="H5" t="s"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0.6</v>
      </c>
      <c r="Z5">
        <v>0.2</v>
      </c>
      <c r="AA5">
        <v>0.2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f t="shared" si="0"/>
        <v>1</v>
      </c>
      <c r="B6" t="s">
        <v>88</v>
      </c>
      <c r="C6" t="s">
        <v>43</v>
      </c>
      <c r="D6">
        <v>0</v>
      </c>
      <c r="E6">
        <f>1/3</f>
        <v>0.33333333333333331</v>
      </c>
      <c r="F6">
        <v>0.5</v>
      </c>
      <c r="G6">
        <v>1</v>
      </c>
      <c r="H6" t="s">
        <v>50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0.7</v>
      </c>
      <c r="AA6">
        <v>0.3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f t="shared" si="0"/>
        <v>1</v>
      </c>
      <c r="B7" t="s">
        <v>68</v>
      </c>
      <c r="C7" t="s">
        <v>94</v>
      </c>
      <c r="D7">
        <f>[1]nitrogen_phosphorus_cycles!A8</f>
        <v>2.9180930560813545</v>
      </c>
      <c r="E7">
        <f>[1]nitrogen_phosphorus_cycles!B8</f>
        <v>5.836186112162709</v>
      </c>
      <c r="F7">
        <f>[1]nitrogen_phosphorus_cycles!C8</f>
        <v>18.34528312435819</v>
      </c>
      <c r="G7">
        <v>20</v>
      </c>
      <c r="H7" t="s">
        <v>49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0.2</v>
      </c>
      <c r="AE7">
        <v>0.25</v>
      </c>
      <c r="AF7">
        <v>0.1</v>
      </c>
      <c r="AG7">
        <v>0.2</v>
      </c>
      <c r="AH7">
        <v>0</v>
      </c>
      <c r="AI7">
        <v>0.25</v>
      </c>
      <c r="AJ7">
        <v>0</v>
      </c>
    </row>
    <row r="8" spans="1:36" x14ac:dyDescent="0.25">
      <c r="A8">
        <f t="shared" si="0"/>
        <v>1</v>
      </c>
      <c r="B8" t="s">
        <v>69</v>
      </c>
      <c r="C8" t="s">
        <v>72</v>
      </c>
      <c r="D8">
        <f>[1]freshwater!B7</f>
        <v>1.7226373925517744</v>
      </c>
      <c r="E8">
        <f>[1]freshwater!C7</f>
        <v>3.4452747851035488</v>
      </c>
      <c r="F8">
        <f>[1]freshwater!D7</f>
        <v>6.8905495702070976</v>
      </c>
      <c r="G8">
        <v>20</v>
      </c>
      <c r="H8" t="s">
        <v>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0.3</v>
      </c>
      <c r="AE8">
        <v>0.2</v>
      </c>
      <c r="AF8">
        <v>0</v>
      </c>
      <c r="AG8">
        <v>0.1</v>
      </c>
      <c r="AH8">
        <v>0</v>
      </c>
      <c r="AI8">
        <v>0.4</v>
      </c>
      <c r="AJ8">
        <v>0</v>
      </c>
    </row>
    <row r="9" spans="1:36" x14ac:dyDescent="0.25">
      <c r="A9">
        <f t="shared" si="0"/>
        <v>28</v>
      </c>
      <c r="B9" t="s">
        <v>76</v>
      </c>
      <c r="C9" t="s">
        <v>73</v>
      </c>
      <c r="D9">
        <f>SUM(D10:D12)</f>
        <v>11.331502874431258</v>
      </c>
      <c r="E9">
        <f>SUM(E10:E12)</f>
        <v>28.610896774790568</v>
      </c>
      <c r="F9">
        <f>SUM(F10:F12)</f>
        <v>83.212254094032701</v>
      </c>
      <c r="G9">
        <f>SUM(G10:G12)</f>
        <v>150</v>
      </c>
      <c r="H9" t="s">
        <v>49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>
        <f t="shared" si="0"/>
        <v>1</v>
      </c>
      <c r="B10" t="s">
        <v>80</v>
      </c>
      <c r="C10" t="s">
        <v>83</v>
      </c>
      <c r="D10">
        <f>[1]Forrest_loss!B36</f>
        <v>2.8635085273651812</v>
      </c>
      <c r="E10">
        <f>[1]Forrest_loss!C36</f>
        <v>6.8008327524923047</v>
      </c>
      <c r="F10">
        <f>[1]Forrest_loss!D36</f>
        <v>27.203331009969219</v>
      </c>
      <c r="G10">
        <v>50</v>
      </c>
      <c r="H10" t="s">
        <v>49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</v>
      </c>
      <c r="AC10">
        <v>0.3</v>
      </c>
      <c r="AD10">
        <v>0.1</v>
      </c>
      <c r="AE10">
        <v>0.1</v>
      </c>
      <c r="AF10">
        <v>0</v>
      </c>
      <c r="AG10">
        <v>0</v>
      </c>
      <c r="AH10">
        <v>0.4</v>
      </c>
      <c r="AI10">
        <v>0</v>
      </c>
      <c r="AJ10">
        <v>0</v>
      </c>
    </row>
    <row r="11" spans="1:36" x14ac:dyDescent="0.25">
      <c r="A11">
        <f t="shared" si="0"/>
        <v>1</v>
      </c>
      <c r="B11" t="s">
        <v>79</v>
      </c>
      <c r="C11" t="s">
        <v>84</v>
      </c>
      <c r="D11">
        <f>[1]Forrest_loss!B37</f>
        <v>7.8078332512823936</v>
      </c>
      <c r="E11">
        <f>[1]Forrest_loss!C37</f>
        <v>15.615666502564787</v>
      </c>
      <c r="F11">
        <f>[1]Forrest_loss!D37</f>
        <v>31.231333005129574</v>
      </c>
      <c r="G11">
        <v>50</v>
      </c>
      <c r="H11" t="s">
        <v>49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</v>
      </c>
      <c r="Y11">
        <v>0.1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f t="shared" si="0"/>
        <v>1</v>
      </c>
      <c r="B12" t="s">
        <v>81</v>
      </c>
      <c r="C12" t="s">
        <v>85</v>
      </c>
      <c r="D12">
        <f>[1]Forrest_loss!B38</f>
        <v>0.66016109578368454</v>
      </c>
      <c r="E12">
        <f>[1]Forrest_loss!C38</f>
        <v>6.1943975197334771</v>
      </c>
      <c r="F12">
        <f>[1]Forrest_loss!D38</f>
        <v>24.777590078933908</v>
      </c>
      <c r="G12">
        <v>50</v>
      </c>
      <c r="H12" t="s">
        <v>49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0.4</v>
      </c>
      <c r="AC12">
        <v>0</v>
      </c>
      <c r="AD12">
        <v>0.2</v>
      </c>
      <c r="AE12">
        <v>0.2</v>
      </c>
      <c r="AF12">
        <v>0.2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>
        <f t="shared" si="0"/>
        <v>1</v>
      </c>
      <c r="B13" t="s">
        <v>77</v>
      </c>
      <c r="C13" t="s">
        <v>74</v>
      </c>
      <c r="D13">
        <f>[1]biodiversity!B3</f>
        <v>1.3159063844476337</v>
      </c>
      <c r="E13">
        <f>[1]biodiversity!C3</f>
        <v>4.9152973772014557</v>
      </c>
      <c r="F13">
        <f>[1]biodiversity!D3</f>
        <v>14.745892131604368</v>
      </c>
      <c r="G13">
        <v>20</v>
      </c>
      <c r="H13" t="s">
        <v>49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0.4</v>
      </c>
      <c r="AC13">
        <v>0</v>
      </c>
      <c r="AD13">
        <v>0</v>
      </c>
      <c r="AE13">
        <v>0</v>
      </c>
      <c r="AF13">
        <v>0.4</v>
      </c>
      <c r="AG13">
        <v>0</v>
      </c>
      <c r="AH13">
        <v>0.2</v>
      </c>
      <c r="AI13">
        <v>0</v>
      </c>
      <c r="AJ13">
        <v>0</v>
      </c>
    </row>
    <row r="14" spans="1:36" x14ac:dyDescent="0.25">
      <c r="A14">
        <f t="shared" si="0"/>
        <v>28</v>
      </c>
      <c r="B14" t="s">
        <v>78</v>
      </c>
      <c r="C14" t="s">
        <v>75</v>
      </c>
      <c r="D14">
        <f>D15+D16+D17</f>
        <v>3.4141275690196928</v>
      </c>
      <c r="E14">
        <f t="shared" ref="E14:F14" si="1">E15+E16+E17</f>
        <v>10.598492960684734</v>
      </c>
      <c r="F14">
        <f t="shared" si="1"/>
        <v>47.372629840114826</v>
      </c>
      <c r="G14">
        <f>G15+G16+G17</f>
        <v>80</v>
      </c>
      <c r="H14" t="s">
        <v>49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25">
      <c r="A15">
        <f t="shared" ref="A15:A16" si="2">SUM(I15:ZZ15)</f>
        <v>1</v>
      </c>
      <c r="B15" t="s">
        <v>104</v>
      </c>
      <c r="C15" t="s">
        <v>102</v>
      </c>
      <c r="D15">
        <f>[1]chemical_pollution!F15</f>
        <v>2.8916353281360738</v>
      </c>
      <c r="E15">
        <f>[1]chemical_pollution!G15</f>
        <v>6.3605003401842666</v>
      </c>
      <c r="F15">
        <f>[1]chemical_pollution!H15</f>
        <v>27.285705912811231</v>
      </c>
      <c r="G15">
        <v>40</v>
      </c>
      <c r="H15" t="s">
        <v>49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0.2</v>
      </c>
      <c r="AH15">
        <v>0</v>
      </c>
      <c r="AI15">
        <v>0.1</v>
      </c>
      <c r="AJ15">
        <v>0.7</v>
      </c>
    </row>
    <row r="16" spans="1:36" x14ac:dyDescent="0.25">
      <c r="A16">
        <f t="shared" si="2"/>
        <v>1</v>
      </c>
      <c r="B16" t="s">
        <v>105</v>
      </c>
      <c r="C16" t="s">
        <v>103</v>
      </c>
      <c r="D16">
        <f>[1]chemical_pollution!F23</f>
        <v>0.13546095134019762</v>
      </c>
      <c r="E16">
        <f>[1]chemical_pollution!G23</f>
        <v>0.36767972506625063</v>
      </c>
      <c r="F16">
        <f>[1]chemical_pollution!H23</f>
        <v>0.73535945013250126</v>
      </c>
      <c r="G16">
        <v>10</v>
      </c>
      <c r="H16" t="s">
        <v>49</v>
      </c>
      <c r="I16">
        <v>0.5</v>
      </c>
      <c r="J16">
        <v>0.5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f t="shared" ref="A17" si="3">SUM(I17:ZZ17)</f>
        <v>1</v>
      </c>
      <c r="B17" t="s">
        <v>108</v>
      </c>
      <c r="C17" t="s">
        <v>107</v>
      </c>
      <c r="D17">
        <f>[1]chemical_pollution!F27</f>
        <v>0.3870312895434217</v>
      </c>
      <c r="E17">
        <f>[1]chemical_pollution!G27</f>
        <v>3.8703128954342172</v>
      </c>
      <c r="F17">
        <f>[1]chemical_pollution!H27</f>
        <v>19.351564477171088</v>
      </c>
      <c r="G17">
        <v>30</v>
      </c>
      <c r="H17" t="s">
        <v>49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0.7</v>
      </c>
      <c r="AH17">
        <v>0</v>
      </c>
      <c r="AI17">
        <v>0.3</v>
      </c>
      <c r="AJ17">
        <v>0</v>
      </c>
    </row>
    <row r="18" spans="1:36" x14ac:dyDescent="0.25">
      <c r="A18">
        <f t="shared" ref="A18:A25" si="4">SUM(I18:ZZ18)</f>
        <v>28</v>
      </c>
      <c r="B18" t="s">
        <v>82</v>
      </c>
      <c r="C18" t="s">
        <v>92</v>
      </c>
      <c r="D18">
        <f>D19</f>
        <v>11.729956478704269</v>
      </c>
      <c r="E18">
        <f>E19</f>
        <v>50.293104319262156</v>
      </c>
      <c r="F18">
        <f>F19</f>
        <v>197.08711452235428</v>
      </c>
      <c r="G18">
        <f>G19</f>
        <v>240</v>
      </c>
      <c r="H18" t="s">
        <v>49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>
        <f t="shared" si="4"/>
        <v>28</v>
      </c>
      <c r="B19" t="s">
        <v>89</v>
      </c>
      <c r="C19" t="s">
        <v>93</v>
      </c>
      <c r="D19">
        <v>11.729956478704269</v>
      </c>
      <c r="E19">
        <v>50.293104319262156</v>
      </c>
      <c r="F19">
        <v>197.08711452235428</v>
      </c>
      <c r="G19">
        <v>240</v>
      </c>
      <c r="H19" t="s">
        <v>49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>
        <f t="shared" si="4"/>
        <v>0.99999999999999989</v>
      </c>
      <c r="B20" t="s">
        <v>90</v>
      </c>
      <c r="C20" t="s">
        <v>99</v>
      </c>
      <c r="D20">
        <v>0</v>
      </c>
      <c r="E20">
        <v>0.4</v>
      </c>
      <c r="F20">
        <v>1</v>
      </c>
      <c r="G20">
        <v>1</v>
      </c>
      <c r="H20" t="s">
        <v>50</v>
      </c>
      <c r="I20">
        <v>2.5337837837837843E-2</v>
      </c>
      <c r="J20">
        <v>3.3783783783783793E-2</v>
      </c>
      <c r="K20">
        <v>0.14358108108108111</v>
      </c>
      <c r="L20">
        <v>5.9121621621621628E-2</v>
      </c>
      <c r="M20">
        <v>5.4898648648648657E-2</v>
      </c>
      <c r="N20">
        <v>1.6891891891891896E-2</v>
      </c>
      <c r="O20">
        <v>2.5337837837837843E-2</v>
      </c>
      <c r="P20">
        <v>4.2229729729729736E-2</v>
      </c>
      <c r="Q20">
        <v>0.11824324324324326</v>
      </c>
      <c r="R20">
        <v>1.6891891891891896E-2</v>
      </c>
      <c r="S20">
        <v>6.7567567567567585E-2</v>
      </c>
      <c r="T20">
        <v>0.15625000000000003</v>
      </c>
      <c r="U20">
        <v>0.15625000000000003</v>
      </c>
      <c r="V20">
        <v>5.9121621621621628E-2</v>
      </c>
      <c r="W20">
        <v>2.4493243243243246E-2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>
        <f t="shared" si="4"/>
        <v>1.0000000010000001</v>
      </c>
      <c r="B21" t="s">
        <v>91</v>
      </c>
      <c r="C21" t="s">
        <v>38</v>
      </c>
      <c r="D21">
        <v>0</v>
      </c>
      <c r="E21">
        <v>0.4</v>
      </c>
      <c r="F21">
        <v>1</v>
      </c>
      <c r="G21">
        <v>1</v>
      </c>
      <c r="H21" t="s">
        <v>50</v>
      </c>
      <c r="I21">
        <v>9.0909090999999997E-2</v>
      </c>
      <c r="J21">
        <v>9.0909090999999997E-2</v>
      </c>
      <c r="K21">
        <v>9.0909090999999997E-2</v>
      </c>
      <c r="L21">
        <v>9.0909090999999997E-2</v>
      </c>
      <c r="M21">
        <v>9.0909090999999997E-2</v>
      </c>
      <c r="N21">
        <v>9.0909090999999997E-2</v>
      </c>
      <c r="O21">
        <v>9.0909090999999997E-2</v>
      </c>
      <c r="P21">
        <v>9.0909090999999997E-2</v>
      </c>
      <c r="Q21">
        <v>9.0909090999999997E-2</v>
      </c>
      <c r="R21">
        <v>9.0909090999999997E-2</v>
      </c>
      <c r="S21">
        <v>9.0909090999999997E-2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f t="shared" si="4"/>
        <v>1</v>
      </c>
      <c r="B22" t="s">
        <v>101</v>
      </c>
      <c r="C22" t="s">
        <v>100</v>
      </c>
      <c r="D22">
        <v>0</v>
      </c>
      <c r="E22">
        <v>0.2</v>
      </c>
      <c r="F22">
        <v>1</v>
      </c>
      <c r="G22">
        <v>1</v>
      </c>
      <c r="H22" t="s">
        <v>50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</v>
      </c>
      <c r="P22">
        <v>0</v>
      </c>
      <c r="Q22">
        <v>0</v>
      </c>
      <c r="R22">
        <v>0.5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f t="shared" si="4"/>
        <v>28</v>
      </c>
      <c r="B23" t="s">
        <v>41</v>
      </c>
      <c r="C23" t="s">
        <v>98</v>
      </c>
      <c r="D23">
        <f>SUM(D24:D25)</f>
        <v>1</v>
      </c>
      <c r="E23">
        <f>SUM(E24:E25)</f>
        <v>2</v>
      </c>
      <c r="F23">
        <f>SUM(F24:F25)</f>
        <v>20</v>
      </c>
      <c r="G23">
        <f>SUM(G24:G25)</f>
        <v>30</v>
      </c>
      <c r="H23" t="s">
        <v>49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>
        <f t="shared" si="4"/>
        <v>1</v>
      </c>
      <c r="B24" t="s">
        <v>55</v>
      </c>
      <c r="C24" t="s">
        <v>54</v>
      </c>
      <c r="D24">
        <v>0.5</v>
      </c>
      <c r="E24">
        <v>1</v>
      </c>
      <c r="F24">
        <v>10</v>
      </c>
      <c r="G24">
        <v>15</v>
      </c>
      <c r="H24" t="s">
        <v>49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0.3</v>
      </c>
      <c r="AC24">
        <v>0</v>
      </c>
      <c r="AD24">
        <v>0.1</v>
      </c>
      <c r="AE24">
        <v>0.1</v>
      </c>
      <c r="AF24">
        <v>0.2</v>
      </c>
      <c r="AG24">
        <v>0</v>
      </c>
      <c r="AH24">
        <v>0.3</v>
      </c>
      <c r="AI24">
        <v>0</v>
      </c>
      <c r="AJ24">
        <v>0</v>
      </c>
    </row>
    <row r="25" spans="1:36" x14ac:dyDescent="0.25">
      <c r="A25">
        <f t="shared" si="4"/>
        <v>1</v>
      </c>
      <c r="B25" t="s">
        <v>53</v>
      </c>
      <c r="C25" t="s">
        <v>52</v>
      </c>
      <c r="D25">
        <v>0.5</v>
      </c>
      <c r="E25">
        <v>1</v>
      </c>
      <c r="F25">
        <v>10</v>
      </c>
      <c r="G25">
        <v>15</v>
      </c>
      <c r="H25" t="s">
        <v>49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0.5</v>
      </c>
      <c r="AE25">
        <v>0.5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E26">
        <f>(E23+E18+E2)/12</f>
        <v>19.911046721357241</v>
      </c>
    </row>
    <row r="28" spans="1:36" x14ac:dyDescent="0.25">
      <c r="B28" t="str">
        <f t="shared" ref="B28:AJ28" si="5">B1</f>
        <v>ID</v>
      </c>
      <c r="C28" t="str">
        <f t="shared" si="5"/>
        <v>Name</v>
      </c>
      <c r="D28" t="str">
        <f t="shared" si="5"/>
        <v>Low</v>
      </c>
      <c r="E28" t="str">
        <f t="shared" si="5"/>
        <v>Mid</v>
      </c>
      <c r="F28" t="str">
        <f t="shared" si="5"/>
        <v>High</v>
      </c>
      <c r="G28" t="str">
        <f t="shared" si="5"/>
        <v>Max</v>
      </c>
      <c r="H28" t="str">
        <f t="shared" si="5"/>
        <v>Unit</v>
      </c>
      <c r="I28" t="str">
        <f t="shared" si="5"/>
        <v>Malaria Consortium</v>
      </c>
      <c r="J28" t="str">
        <f t="shared" si="5"/>
        <v>Against Malaria Foundation</v>
      </c>
      <c r="K28" t="str">
        <f t="shared" si="5"/>
        <v>Deworm the World</v>
      </c>
      <c r="L28" t="str">
        <f t="shared" si="5"/>
        <v>Helen Keller International</v>
      </c>
      <c r="M28" t="str">
        <f t="shared" si="5"/>
        <v>New Incentives</v>
      </c>
      <c r="N28" t="str">
        <f t="shared" si="5"/>
        <v>GiveDirectly</v>
      </c>
      <c r="O28" t="str">
        <f t="shared" si="5"/>
        <v>The END Fund</v>
      </c>
      <c r="P28" t="str">
        <f t="shared" si="5"/>
        <v>SCI Foundation</v>
      </c>
      <c r="Q28" t="str">
        <f t="shared" si="5"/>
        <v>Sightsavers</v>
      </c>
      <c r="R28" t="str">
        <f t="shared" si="5"/>
        <v>Village Enterprise</v>
      </c>
      <c r="S28" t="str">
        <f t="shared" si="5"/>
        <v>Seva</v>
      </c>
      <c r="T28" t="str">
        <f t="shared" si="5"/>
        <v>JAAGO Foundation</v>
      </c>
      <c r="U28" t="str">
        <f t="shared" si="5"/>
        <v>UNICEF south africa</v>
      </c>
      <c r="V28" t="str">
        <f t="shared" si="5"/>
        <v>Lola Karimova-Tillyaeva</v>
      </c>
      <c r="W28" t="str">
        <f t="shared" si="5"/>
        <v>Cambodian Children's Fund</v>
      </c>
      <c r="X28" t="str">
        <f t="shared" si="5"/>
        <v>Plan vivo</v>
      </c>
      <c r="Y28" t="str">
        <f t="shared" si="5"/>
        <v>Gold Standard</v>
      </c>
      <c r="Z28" t="str">
        <f t="shared" si="5"/>
        <v>Founders Pledge Climate change fund</v>
      </c>
      <c r="AA28" t="str">
        <f t="shared" si="5"/>
        <v>Clean Air Task Force</v>
      </c>
      <c r="AB28" t="str">
        <f t="shared" si="5"/>
        <v>WILD Foundation</v>
      </c>
      <c r="AC28" t="str">
        <f t="shared" si="5"/>
        <v>Cool earth</v>
      </c>
      <c r="AD28" t="str">
        <f t="shared" si="5"/>
        <v>ACE's Recommended Charity Fund</v>
      </c>
      <c r="AE28" t="str">
        <f t="shared" si="5"/>
        <v>New Harvest</v>
      </c>
      <c r="AF28" t="str">
        <f t="shared" si="5"/>
        <v>Oceana</v>
      </c>
      <c r="AG28" t="str">
        <f t="shared" si="5"/>
        <v>Environmental Working Group</v>
      </c>
      <c r="AH28" t="str">
        <f t="shared" si="5"/>
        <v>Rainforest alliance</v>
      </c>
      <c r="AI28" t="str">
        <f t="shared" si="5"/>
        <v>Sustainable Food Trust</v>
      </c>
      <c r="AJ28" t="str">
        <f t="shared" si="5"/>
        <v>OceanCleanup</v>
      </c>
    </row>
    <row r="29" spans="1:36" x14ac:dyDescent="0.25">
      <c r="B29" t="str">
        <f t="shared" ref="B29:C41" si="6">B2</f>
        <v>offset-planetary</v>
      </c>
      <c r="C29" t="str">
        <f t="shared" si="6"/>
        <v>Planetary boundaries</v>
      </c>
      <c r="D29">
        <f>IF($H2="%",D2*100,D2/12)</f>
        <v>4.3680460825681191</v>
      </c>
      <c r="E29">
        <f>IF($H2="%",E2*100,E2/12)</f>
        <v>15.553288028085397</v>
      </c>
      <c r="F29">
        <f>IF($H2="%",F2*100,F2/12)</f>
        <v>32.336362688602421</v>
      </c>
      <c r="G29">
        <f t="shared" ref="G29:G52" si="7">IF(NOT(ISERROR(_xlfn.NUMBERVALUE(RIGHT(B2,1)))),100,ROUND(G2/12, 1 - _xlfn.CEILING.MATH(LOG10(G2/12))))</f>
        <v>50</v>
      </c>
      <c r="H29" t="str">
        <f t="shared" ref="H29:H52" si="8">IF(ISERROR(_xlfn.NUMBERVALUE(RIGHT(B2,1))),"$","%")</f>
        <v>$</v>
      </c>
      <c r="I29">
        <f t="shared" ref="I29:AJ29" si="9">IF($H29="%",I2/100,I2)</f>
        <v>1</v>
      </c>
      <c r="J29">
        <f t="shared" si="9"/>
        <v>1</v>
      </c>
      <c r="K29">
        <f t="shared" si="9"/>
        <v>1</v>
      </c>
      <c r="L29">
        <f t="shared" si="9"/>
        <v>1</v>
      </c>
      <c r="M29">
        <f t="shared" si="9"/>
        <v>1</v>
      </c>
      <c r="N29">
        <f t="shared" si="9"/>
        <v>1</v>
      </c>
      <c r="O29">
        <f t="shared" si="9"/>
        <v>1</v>
      </c>
      <c r="P29">
        <f t="shared" si="9"/>
        <v>1</v>
      </c>
      <c r="Q29">
        <f t="shared" si="9"/>
        <v>1</v>
      </c>
      <c r="R29">
        <f t="shared" si="9"/>
        <v>1</v>
      </c>
      <c r="S29">
        <f t="shared" si="9"/>
        <v>1</v>
      </c>
      <c r="T29">
        <f t="shared" si="9"/>
        <v>1</v>
      </c>
      <c r="U29">
        <f t="shared" si="9"/>
        <v>1</v>
      </c>
      <c r="V29">
        <f t="shared" si="9"/>
        <v>1</v>
      </c>
      <c r="W29">
        <f t="shared" si="9"/>
        <v>1</v>
      </c>
      <c r="X29">
        <f t="shared" si="9"/>
        <v>1</v>
      </c>
      <c r="Y29">
        <f t="shared" si="9"/>
        <v>1</v>
      </c>
      <c r="Z29">
        <f t="shared" si="9"/>
        <v>1</v>
      </c>
      <c r="AA29">
        <f t="shared" si="9"/>
        <v>1</v>
      </c>
      <c r="AB29">
        <f t="shared" si="9"/>
        <v>1</v>
      </c>
      <c r="AC29">
        <f t="shared" si="9"/>
        <v>1</v>
      </c>
      <c r="AD29">
        <f t="shared" si="9"/>
        <v>1</v>
      </c>
      <c r="AE29">
        <f t="shared" si="9"/>
        <v>1</v>
      </c>
      <c r="AF29">
        <f t="shared" si="9"/>
        <v>1</v>
      </c>
      <c r="AG29">
        <f t="shared" si="9"/>
        <v>1</v>
      </c>
      <c r="AH29">
        <f t="shared" si="9"/>
        <v>1</v>
      </c>
      <c r="AI29">
        <f t="shared" si="9"/>
        <v>1</v>
      </c>
      <c r="AJ29">
        <f t="shared" si="9"/>
        <v>1</v>
      </c>
    </row>
    <row r="30" spans="1:36" x14ac:dyDescent="0.25">
      <c r="B30" t="str">
        <f t="shared" si="6"/>
        <v>offset-planetary0</v>
      </c>
      <c r="C30" t="str">
        <f t="shared" si="6"/>
        <v>Climate crisis</v>
      </c>
      <c r="D30">
        <f>MIN(D3/($E$2-$E3+D3)*100, 100)</f>
        <v>37.258134535630937</v>
      </c>
      <c r="E30">
        <f>MIN(E3/($E$2-$E3+E3)*100, 100)</f>
        <v>71.385392425541198</v>
      </c>
      <c r="F30">
        <f>MIN(F3/($E$2-$E3+F3)*100, 100)</f>
        <v>80.283905034269708</v>
      </c>
      <c r="G30">
        <f t="shared" si="7"/>
        <v>100</v>
      </c>
      <c r="H30" t="str">
        <f t="shared" si="8"/>
        <v>%</v>
      </c>
      <c r="I30">
        <f t="shared" ref="I30:AJ30" si="10">IF($H30="%",I3/100,I3)</f>
        <v>0.01</v>
      </c>
      <c r="J30">
        <f t="shared" si="10"/>
        <v>0.01</v>
      </c>
      <c r="K30">
        <f t="shared" si="10"/>
        <v>0.01</v>
      </c>
      <c r="L30">
        <f t="shared" si="10"/>
        <v>0.01</v>
      </c>
      <c r="M30">
        <f t="shared" si="10"/>
        <v>0.01</v>
      </c>
      <c r="N30">
        <f t="shared" si="10"/>
        <v>0.01</v>
      </c>
      <c r="O30">
        <f t="shared" si="10"/>
        <v>0.01</v>
      </c>
      <c r="P30">
        <f t="shared" si="10"/>
        <v>0.01</v>
      </c>
      <c r="Q30">
        <f t="shared" si="10"/>
        <v>0.01</v>
      </c>
      <c r="R30">
        <f t="shared" si="10"/>
        <v>0.01</v>
      </c>
      <c r="S30">
        <f t="shared" si="10"/>
        <v>0.01</v>
      </c>
      <c r="T30">
        <f t="shared" si="10"/>
        <v>0.01</v>
      </c>
      <c r="U30">
        <f t="shared" si="10"/>
        <v>0.01</v>
      </c>
      <c r="V30">
        <f t="shared" si="10"/>
        <v>0.01</v>
      </c>
      <c r="W30">
        <f t="shared" si="10"/>
        <v>0.01</v>
      </c>
      <c r="X30">
        <f t="shared" si="10"/>
        <v>0.01</v>
      </c>
      <c r="Y30">
        <f t="shared" si="10"/>
        <v>0.01</v>
      </c>
      <c r="Z30">
        <f t="shared" si="10"/>
        <v>0.01</v>
      </c>
      <c r="AA30">
        <f t="shared" si="10"/>
        <v>0.01</v>
      </c>
      <c r="AB30">
        <f t="shared" si="10"/>
        <v>0.01</v>
      </c>
      <c r="AC30">
        <f t="shared" si="10"/>
        <v>0.01</v>
      </c>
      <c r="AD30">
        <f t="shared" si="10"/>
        <v>0.01</v>
      </c>
      <c r="AE30">
        <f t="shared" si="10"/>
        <v>0.01</v>
      </c>
      <c r="AF30">
        <f t="shared" si="10"/>
        <v>0.01</v>
      </c>
      <c r="AG30">
        <f t="shared" si="10"/>
        <v>0.01</v>
      </c>
      <c r="AH30">
        <f t="shared" si="10"/>
        <v>0.01</v>
      </c>
      <c r="AI30">
        <f t="shared" si="10"/>
        <v>0.01</v>
      </c>
      <c r="AJ30">
        <f t="shared" si="10"/>
        <v>0.01</v>
      </c>
    </row>
    <row r="31" spans="1:36" x14ac:dyDescent="0.25">
      <c r="B31" t="str">
        <f t="shared" si="6"/>
        <v>offset-planetary00</v>
      </c>
      <c r="C31" t="str">
        <f t="shared" si="6"/>
        <v>Nature based offsets</v>
      </c>
      <c r="D31">
        <f t="shared" ref="D31:F33" si="11">IF($H4="%",D4*100,D4/12)</f>
        <v>0</v>
      </c>
      <c r="E31">
        <f t="shared" si="11"/>
        <v>33.333333333333329</v>
      </c>
      <c r="F31">
        <f t="shared" si="11"/>
        <v>100</v>
      </c>
      <c r="G31">
        <f t="shared" si="7"/>
        <v>100</v>
      </c>
      <c r="H31" t="str">
        <f t="shared" si="8"/>
        <v>%</v>
      </c>
      <c r="I31">
        <f t="shared" ref="I31:AJ31" si="12">IF($H31="%",I4/100,I4)</f>
        <v>0</v>
      </c>
      <c r="J31">
        <f t="shared" si="12"/>
        <v>0</v>
      </c>
      <c r="K31">
        <f t="shared" si="12"/>
        <v>0</v>
      </c>
      <c r="L31">
        <f t="shared" si="12"/>
        <v>0</v>
      </c>
      <c r="M31">
        <f t="shared" si="12"/>
        <v>0</v>
      </c>
      <c r="N31">
        <f t="shared" si="12"/>
        <v>0</v>
      </c>
      <c r="O31">
        <f t="shared" si="12"/>
        <v>0</v>
      </c>
      <c r="P31">
        <f t="shared" si="12"/>
        <v>0</v>
      </c>
      <c r="Q31">
        <f t="shared" si="12"/>
        <v>0</v>
      </c>
      <c r="R31">
        <f t="shared" si="12"/>
        <v>0</v>
      </c>
      <c r="S31">
        <f t="shared" si="12"/>
        <v>0</v>
      </c>
      <c r="T31">
        <f t="shared" si="12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3.0000000000000001E-3</v>
      </c>
      <c r="Y31">
        <f t="shared" si="12"/>
        <v>1E-3</v>
      </c>
      <c r="Z31">
        <f t="shared" si="12"/>
        <v>0</v>
      </c>
      <c r="AA31">
        <f t="shared" si="12"/>
        <v>0</v>
      </c>
      <c r="AB31">
        <f t="shared" si="12"/>
        <v>2E-3</v>
      </c>
      <c r="AC31">
        <f t="shared" si="12"/>
        <v>2E-3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2E-3</v>
      </c>
      <c r="AI31">
        <f t="shared" si="12"/>
        <v>0</v>
      </c>
      <c r="AJ31">
        <f t="shared" si="12"/>
        <v>0</v>
      </c>
    </row>
    <row r="32" spans="1:36" x14ac:dyDescent="0.25">
      <c r="B32" t="str">
        <f t="shared" si="6"/>
        <v>offset-planetary01</v>
      </c>
      <c r="C32" t="str">
        <f t="shared" si="6"/>
        <v>Reducing emissions</v>
      </c>
      <c r="D32">
        <f t="shared" si="11"/>
        <v>0</v>
      </c>
      <c r="E32">
        <f t="shared" si="11"/>
        <v>33.333333333333329</v>
      </c>
      <c r="F32">
        <f t="shared" si="11"/>
        <v>100</v>
      </c>
      <c r="G32">
        <f t="shared" si="7"/>
        <v>100</v>
      </c>
      <c r="H32" t="str">
        <f t="shared" si="8"/>
        <v>%</v>
      </c>
      <c r="I32">
        <f t="shared" ref="I32:AJ32" si="13">IF($H32="%",I5/100,I5)</f>
        <v>0</v>
      </c>
      <c r="J32">
        <f t="shared" si="13"/>
        <v>0</v>
      </c>
      <c r="K32">
        <f t="shared" si="13"/>
        <v>0</v>
      </c>
      <c r="L32">
        <f t="shared" si="13"/>
        <v>0</v>
      </c>
      <c r="M32">
        <f t="shared" si="13"/>
        <v>0</v>
      </c>
      <c r="N32">
        <f t="shared" si="13"/>
        <v>0</v>
      </c>
      <c r="O32">
        <f t="shared" si="13"/>
        <v>0</v>
      </c>
      <c r="P32">
        <f t="shared" si="13"/>
        <v>0</v>
      </c>
      <c r="Q32">
        <f t="shared" si="13"/>
        <v>0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0</v>
      </c>
      <c r="W32">
        <f t="shared" si="13"/>
        <v>0</v>
      </c>
      <c r="X32">
        <f t="shared" si="13"/>
        <v>0</v>
      </c>
      <c r="Y32">
        <f t="shared" si="13"/>
        <v>6.0000000000000001E-3</v>
      </c>
      <c r="Z32">
        <f t="shared" si="13"/>
        <v>2E-3</v>
      </c>
      <c r="AA32">
        <f t="shared" si="13"/>
        <v>2E-3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</row>
    <row r="33" spans="2:36" x14ac:dyDescent="0.25">
      <c r="B33" t="str">
        <f t="shared" si="6"/>
        <v>offset-planetary02</v>
      </c>
      <c r="C33" t="str">
        <f t="shared" si="6"/>
        <v>Sustainable technology R&amp;D</v>
      </c>
      <c r="D33">
        <f t="shared" si="11"/>
        <v>0</v>
      </c>
      <c r="E33">
        <f t="shared" si="11"/>
        <v>33.333333333333329</v>
      </c>
      <c r="F33">
        <f t="shared" si="11"/>
        <v>50</v>
      </c>
      <c r="G33">
        <f t="shared" si="7"/>
        <v>100</v>
      </c>
      <c r="H33" t="str">
        <f t="shared" si="8"/>
        <v>%</v>
      </c>
      <c r="I33">
        <f t="shared" ref="I33:AJ33" si="14">IF($H33="%",I6/100,I6)</f>
        <v>0</v>
      </c>
      <c r="J33">
        <f t="shared" si="14"/>
        <v>0</v>
      </c>
      <c r="K33">
        <f t="shared" si="14"/>
        <v>0</v>
      </c>
      <c r="L33">
        <f t="shared" si="14"/>
        <v>0</v>
      </c>
      <c r="M33">
        <f t="shared" si="14"/>
        <v>0</v>
      </c>
      <c r="N33">
        <f t="shared" si="14"/>
        <v>0</v>
      </c>
      <c r="O33">
        <f t="shared" si="14"/>
        <v>0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6.9999999999999993E-3</v>
      </c>
      <c r="AA33">
        <f t="shared" si="14"/>
        <v>3.0000000000000001E-3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</row>
    <row r="34" spans="2:36" x14ac:dyDescent="0.25">
      <c r="B34" t="str">
        <f t="shared" si="6"/>
        <v>offset-planetary2</v>
      </c>
      <c r="C34" t="str">
        <f t="shared" si="6"/>
        <v>Nitrogen and phosphorus cycle</v>
      </c>
      <c r="D34">
        <f t="shared" ref="D34:F36" si="15">MIN(D7/($E$2-$E7+D7)*100, 100)</f>
        <v>1.5883253879512418</v>
      </c>
      <c r="E34">
        <f t="shared" si="15"/>
        <v>3.1269840936655955</v>
      </c>
      <c r="F34">
        <f t="shared" si="15"/>
        <v>9.2118585929110495</v>
      </c>
      <c r="G34">
        <f t="shared" si="7"/>
        <v>100</v>
      </c>
      <c r="H34" t="str">
        <f t="shared" si="8"/>
        <v>%</v>
      </c>
      <c r="I34">
        <f t="shared" ref="I34:AJ34" si="16">IF($H34="%",I7/100,I7)</f>
        <v>0</v>
      </c>
      <c r="J34">
        <f t="shared" si="16"/>
        <v>0</v>
      </c>
      <c r="K34">
        <f t="shared" si="16"/>
        <v>0</v>
      </c>
      <c r="L34">
        <f t="shared" si="16"/>
        <v>0</v>
      </c>
      <c r="M34">
        <f t="shared" si="16"/>
        <v>0</v>
      </c>
      <c r="N34">
        <f t="shared" si="16"/>
        <v>0</v>
      </c>
      <c r="O34">
        <f t="shared" si="16"/>
        <v>0</v>
      </c>
      <c r="P34">
        <f t="shared" si="16"/>
        <v>0</v>
      </c>
      <c r="Q34">
        <f t="shared" si="16"/>
        <v>0</v>
      </c>
      <c r="R34">
        <f t="shared" si="16"/>
        <v>0</v>
      </c>
      <c r="S34">
        <f t="shared" si="16"/>
        <v>0</v>
      </c>
      <c r="T34">
        <f t="shared" si="16"/>
        <v>0</v>
      </c>
      <c r="U34">
        <f t="shared" si="16"/>
        <v>0</v>
      </c>
      <c r="V34">
        <f t="shared" si="16"/>
        <v>0</v>
      </c>
      <c r="W34">
        <f t="shared" si="16"/>
        <v>0</v>
      </c>
      <c r="X34">
        <f t="shared" si="16"/>
        <v>0</v>
      </c>
      <c r="Y34">
        <f t="shared" si="16"/>
        <v>0</v>
      </c>
      <c r="Z34">
        <f t="shared" si="16"/>
        <v>0</v>
      </c>
      <c r="AA34">
        <f t="shared" si="16"/>
        <v>0</v>
      </c>
      <c r="AB34">
        <f t="shared" si="16"/>
        <v>0</v>
      </c>
      <c r="AC34">
        <f t="shared" si="16"/>
        <v>0</v>
      </c>
      <c r="AD34">
        <f t="shared" si="16"/>
        <v>2E-3</v>
      </c>
      <c r="AE34">
        <f t="shared" si="16"/>
        <v>2.5000000000000001E-3</v>
      </c>
      <c r="AF34">
        <f t="shared" si="16"/>
        <v>1E-3</v>
      </c>
      <c r="AG34">
        <f t="shared" si="16"/>
        <v>2E-3</v>
      </c>
      <c r="AH34">
        <f t="shared" si="16"/>
        <v>0</v>
      </c>
      <c r="AI34">
        <f t="shared" si="16"/>
        <v>2.5000000000000001E-3</v>
      </c>
      <c r="AJ34">
        <f t="shared" si="16"/>
        <v>0</v>
      </c>
    </row>
    <row r="35" spans="2:36" x14ac:dyDescent="0.25">
      <c r="B35" t="str">
        <f t="shared" si="6"/>
        <v>offset-planetary4</v>
      </c>
      <c r="C35" t="str">
        <f t="shared" si="6"/>
        <v>Freshwater use</v>
      </c>
      <c r="D35">
        <f t="shared" si="15"/>
        <v>0.93157420854673556</v>
      </c>
      <c r="E35">
        <f t="shared" si="15"/>
        <v>1.8459520043190834</v>
      </c>
      <c r="F35">
        <f t="shared" si="15"/>
        <v>3.6249884614771926</v>
      </c>
      <c r="G35">
        <f t="shared" si="7"/>
        <v>100</v>
      </c>
      <c r="H35" t="str">
        <f t="shared" si="8"/>
        <v>%</v>
      </c>
      <c r="I35">
        <f t="shared" ref="I35:AJ35" si="17">IF($H35="%",I8/100,I8)</f>
        <v>0</v>
      </c>
      <c r="J35">
        <f t="shared" si="17"/>
        <v>0</v>
      </c>
      <c r="K35">
        <f t="shared" si="17"/>
        <v>0</v>
      </c>
      <c r="L35">
        <f t="shared" si="17"/>
        <v>0</v>
      </c>
      <c r="M35">
        <f t="shared" si="17"/>
        <v>0</v>
      </c>
      <c r="N35">
        <f t="shared" si="17"/>
        <v>0</v>
      </c>
      <c r="O35">
        <f t="shared" si="17"/>
        <v>0</v>
      </c>
      <c r="P35">
        <f t="shared" si="17"/>
        <v>0</v>
      </c>
      <c r="Q35">
        <f t="shared" si="17"/>
        <v>0</v>
      </c>
      <c r="R35">
        <f t="shared" si="17"/>
        <v>0</v>
      </c>
      <c r="S35">
        <f t="shared" si="17"/>
        <v>0</v>
      </c>
      <c r="T35">
        <f t="shared" si="17"/>
        <v>0</v>
      </c>
      <c r="U35">
        <f t="shared" si="17"/>
        <v>0</v>
      </c>
      <c r="V35">
        <f t="shared" si="17"/>
        <v>0</v>
      </c>
      <c r="W35">
        <f t="shared" si="17"/>
        <v>0</v>
      </c>
      <c r="X35">
        <f t="shared" si="17"/>
        <v>0</v>
      </c>
      <c r="Y35">
        <f t="shared" si="17"/>
        <v>0</v>
      </c>
      <c r="Z35">
        <f t="shared" si="17"/>
        <v>0</v>
      </c>
      <c r="AA35">
        <f t="shared" si="17"/>
        <v>0</v>
      </c>
      <c r="AB35">
        <f t="shared" si="17"/>
        <v>0</v>
      </c>
      <c r="AC35">
        <f t="shared" si="17"/>
        <v>0</v>
      </c>
      <c r="AD35">
        <f t="shared" si="17"/>
        <v>3.0000000000000001E-3</v>
      </c>
      <c r="AE35">
        <f t="shared" si="17"/>
        <v>2E-3</v>
      </c>
      <c r="AF35">
        <f t="shared" si="17"/>
        <v>0</v>
      </c>
      <c r="AG35">
        <f t="shared" si="17"/>
        <v>1E-3</v>
      </c>
      <c r="AH35">
        <f t="shared" si="17"/>
        <v>0</v>
      </c>
      <c r="AI35">
        <f t="shared" si="17"/>
        <v>4.0000000000000001E-3</v>
      </c>
      <c r="AJ35">
        <f t="shared" si="17"/>
        <v>0</v>
      </c>
    </row>
    <row r="36" spans="2:36" x14ac:dyDescent="0.25">
      <c r="B36" t="str">
        <f t="shared" si="6"/>
        <v>offset-planetary5</v>
      </c>
      <c r="C36" t="str">
        <f t="shared" si="6"/>
        <v>Deforestation and other land changes</v>
      </c>
      <c r="D36">
        <f t="shared" si="15"/>
        <v>6.6907762735791563</v>
      </c>
      <c r="E36">
        <f t="shared" si="15"/>
        <v>15.329500704891871</v>
      </c>
      <c r="F36">
        <f t="shared" si="15"/>
        <v>34.493439494279805</v>
      </c>
      <c r="G36">
        <f t="shared" si="7"/>
        <v>100</v>
      </c>
      <c r="H36" t="str">
        <f t="shared" si="8"/>
        <v>%</v>
      </c>
      <c r="I36">
        <f t="shared" ref="I36:AJ36" si="18">IF($H36="%",I9/100,I9)</f>
        <v>0.01</v>
      </c>
      <c r="J36">
        <f t="shared" si="18"/>
        <v>0.01</v>
      </c>
      <c r="K36">
        <f t="shared" si="18"/>
        <v>0.01</v>
      </c>
      <c r="L36">
        <f t="shared" si="18"/>
        <v>0.01</v>
      </c>
      <c r="M36">
        <f t="shared" si="18"/>
        <v>0.01</v>
      </c>
      <c r="N36">
        <f t="shared" si="18"/>
        <v>0.01</v>
      </c>
      <c r="O36">
        <f t="shared" si="18"/>
        <v>0.01</v>
      </c>
      <c r="P36">
        <f t="shared" si="18"/>
        <v>0.01</v>
      </c>
      <c r="Q36">
        <f t="shared" si="18"/>
        <v>0.01</v>
      </c>
      <c r="R36">
        <f t="shared" si="18"/>
        <v>0.01</v>
      </c>
      <c r="S36">
        <f t="shared" si="18"/>
        <v>0.01</v>
      </c>
      <c r="T36">
        <f t="shared" si="18"/>
        <v>0.01</v>
      </c>
      <c r="U36">
        <f t="shared" si="18"/>
        <v>0.01</v>
      </c>
      <c r="V36">
        <f t="shared" si="18"/>
        <v>0.01</v>
      </c>
      <c r="W36">
        <f t="shared" si="18"/>
        <v>0.01</v>
      </c>
      <c r="X36">
        <f t="shared" si="18"/>
        <v>0.01</v>
      </c>
      <c r="Y36">
        <f t="shared" si="18"/>
        <v>0.01</v>
      </c>
      <c r="Z36">
        <f t="shared" si="18"/>
        <v>0.01</v>
      </c>
      <c r="AA36">
        <f t="shared" si="18"/>
        <v>0.01</v>
      </c>
      <c r="AB36">
        <f t="shared" si="18"/>
        <v>0.01</v>
      </c>
      <c r="AC36">
        <f t="shared" si="18"/>
        <v>0.01</v>
      </c>
      <c r="AD36">
        <f t="shared" si="18"/>
        <v>0.01</v>
      </c>
      <c r="AE36">
        <f t="shared" si="18"/>
        <v>0.01</v>
      </c>
      <c r="AF36">
        <f t="shared" si="18"/>
        <v>0.01</v>
      </c>
      <c r="AG36">
        <f t="shared" si="18"/>
        <v>0.01</v>
      </c>
      <c r="AH36">
        <f t="shared" si="18"/>
        <v>0.01</v>
      </c>
      <c r="AI36">
        <f t="shared" si="18"/>
        <v>0.01</v>
      </c>
      <c r="AJ36">
        <f t="shared" si="18"/>
        <v>0.01</v>
      </c>
    </row>
    <row r="37" spans="2:36" x14ac:dyDescent="0.25">
      <c r="B37" t="str">
        <f t="shared" si="6"/>
        <v>offset-planetary50</v>
      </c>
      <c r="C37" t="str">
        <f t="shared" si="6"/>
        <v>Primary forest loss</v>
      </c>
      <c r="D37">
        <f t="shared" ref="D37:F39" si="19">MIN(D10/($E$9-$E10+D10)*100, 100)</f>
        <v>11.605569163530964</v>
      </c>
      <c r="E37">
        <f t="shared" si="19"/>
        <v>23.770078952871572</v>
      </c>
      <c r="F37">
        <f t="shared" si="19"/>
        <v>55.50182963669458</v>
      </c>
      <c r="G37">
        <f t="shared" si="7"/>
        <v>100</v>
      </c>
      <c r="H37" t="str">
        <f t="shared" si="8"/>
        <v>%</v>
      </c>
      <c r="I37">
        <f t="shared" ref="I37:AJ37" si="20">IF($H37="%",I10/100,I10)</f>
        <v>0</v>
      </c>
      <c r="J37">
        <f t="shared" si="20"/>
        <v>0</v>
      </c>
      <c r="K37">
        <f t="shared" si="20"/>
        <v>0</v>
      </c>
      <c r="L37">
        <f t="shared" si="20"/>
        <v>0</v>
      </c>
      <c r="M37">
        <f t="shared" si="20"/>
        <v>0</v>
      </c>
      <c r="N37">
        <f t="shared" si="20"/>
        <v>0</v>
      </c>
      <c r="O37">
        <f t="shared" si="20"/>
        <v>0</v>
      </c>
      <c r="P37">
        <f t="shared" si="20"/>
        <v>0</v>
      </c>
      <c r="Q37">
        <f t="shared" si="20"/>
        <v>0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1E-3</v>
      </c>
      <c r="AC37">
        <f t="shared" si="20"/>
        <v>3.0000000000000001E-3</v>
      </c>
      <c r="AD37">
        <f t="shared" si="20"/>
        <v>1E-3</v>
      </c>
      <c r="AE37">
        <f t="shared" si="20"/>
        <v>1E-3</v>
      </c>
      <c r="AF37">
        <f t="shared" si="20"/>
        <v>0</v>
      </c>
      <c r="AG37">
        <f t="shared" si="20"/>
        <v>0</v>
      </c>
      <c r="AH37">
        <f t="shared" si="20"/>
        <v>4.0000000000000001E-3</v>
      </c>
      <c r="AI37">
        <f t="shared" si="20"/>
        <v>0</v>
      </c>
      <c r="AJ37">
        <f t="shared" si="20"/>
        <v>0</v>
      </c>
    </row>
    <row r="38" spans="2:36" x14ac:dyDescent="0.25">
      <c r="B38" t="str">
        <f t="shared" si="6"/>
        <v>offset-planetary51</v>
      </c>
      <c r="C38" t="str">
        <f t="shared" si="6"/>
        <v>Secondary forest loss</v>
      </c>
      <c r="D38">
        <f t="shared" si="19"/>
        <v>37.532131949985512</v>
      </c>
      <c r="E38">
        <f t="shared" si="19"/>
        <v>54.579437427225116</v>
      </c>
      <c r="F38">
        <f t="shared" si="19"/>
        <v>70.6166852922087</v>
      </c>
      <c r="G38">
        <f t="shared" si="7"/>
        <v>100</v>
      </c>
      <c r="H38" t="str">
        <f t="shared" si="8"/>
        <v>%</v>
      </c>
      <c r="I38">
        <f t="shared" ref="I38:AJ38" si="21">IF($H38="%",I11/100,I11)</f>
        <v>0</v>
      </c>
      <c r="J38">
        <f t="shared" si="21"/>
        <v>0</v>
      </c>
      <c r="K38">
        <f t="shared" si="21"/>
        <v>0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9.0000000000000011E-3</v>
      </c>
      <c r="Y38">
        <f t="shared" si="21"/>
        <v>1E-3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0</v>
      </c>
      <c r="AF38">
        <f t="shared" si="21"/>
        <v>0</v>
      </c>
      <c r="AG38">
        <f t="shared" si="21"/>
        <v>0</v>
      </c>
      <c r="AH38">
        <f t="shared" si="21"/>
        <v>0</v>
      </c>
      <c r="AI38">
        <f t="shared" si="21"/>
        <v>0</v>
      </c>
      <c r="AJ38">
        <f t="shared" si="21"/>
        <v>0</v>
      </c>
    </row>
    <row r="39" spans="2:36" x14ac:dyDescent="0.25">
      <c r="B39" t="str">
        <f t="shared" si="6"/>
        <v>offset-planetary52</v>
      </c>
      <c r="C39" t="str">
        <f t="shared" si="6"/>
        <v>Other land changes</v>
      </c>
      <c r="D39">
        <f t="shared" si="19"/>
        <v>2.8607306505667411</v>
      </c>
      <c r="E39">
        <f t="shared" si="19"/>
        <v>21.650483619903312</v>
      </c>
      <c r="F39">
        <f t="shared" si="19"/>
        <v>52.501468782634461</v>
      </c>
      <c r="G39">
        <f t="shared" si="7"/>
        <v>100</v>
      </c>
      <c r="H39" t="str">
        <f t="shared" si="8"/>
        <v>%</v>
      </c>
      <c r="I39">
        <f t="shared" ref="I39:AJ39" si="22">IF($H39="%",I12/100,I12)</f>
        <v>0</v>
      </c>
      <c r="J39">
        <f t="shared" si="22"/>
        <v>0</v>
      </c>
      <c r="K39">
        <f t="shared" si="22"/>
        <v>0</v>
      </c>
      <c r="L39">
        <f t="shared" si="22"/>
        <v>0</v>
      </c>
      <c r="M39">
        <f t="shared" si="22"/>
        <v>0</v>
      </c>
      <c r="N39">
        <f t="shared" si="22"/>
        <v>0</v>
      </c>
      <c r="O39">
        <f t="shared" si="22"/>
        <v>0</v>
      </c>
      <c r="P39">
        <f t="shared" si="22"/>
        <v>0</v>
      </c>
      <c r="Q39">
        <f t="shared" si="22"/>
        <v>0</v>
      </c>
      <c r="R39">
        <f t="shared" si="22"/>
        <v>0</v>
      </c>
      <c r="S39">
        <f t="shared" si="22"/>
        <v>0</v>
      </c>
      <c r="T39">
        <f t="shared" si="22"/>
        <v>0</v>
      </c>
      <c r="U39">
        <f t="shared" si="22"/>
        <v>0</v>
      </c>
      <c r="V39">
        <f t="shared" si="22"/>
        <v>0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</v>
      </c>
      <c r="AA39">
        <f t="shared" si="22"/>
        <v>0</v>
      </c>
      <c r="AB39">
        <f t="shared" si="22"/>
        <v>4.0000000000000001E-3</v>
      </c>
      <c r="AC39">
        <f t="shared" si="22"/>
        <v>0</v>
      </c>
      <c r="AD39">
        <f t="shared" si="22"/>
        <v>2E-3</v>
      </c>
      <c r="AE39">
        <f t="shared" si="22"/>
        <v>2E-3</v>
      </c>
      <c r="AF39">
        <f t="shared" si="22"/>
        <v>2E-3</v>
      </c>
      <c r="AG39">
        <f t="shared" si="22"/>
        <v>0</v>
      </c>
      <c r="AH39">
        <f t="shared" si="22"/>
        <v>0</v>
      </c>
      <c r="AI39">
        <f t="shared" si="22"/>
        <v>0</v>
      </c>
      <c r="AJ39">
        <f t="shared" si="22"/>
        <v>0</v>
      </c>
    </row>
    <row r="40" spans="2:36" x14ac:dyDescent="0.25">
      <c r="B40" t="str">
        <f t="shared" si="6"/>
        <v>offset-planetary6</v>
      </c>
      <c r="C40" t="str">
        <f t="shared" si="6"/>
        <v>Biodiversity loss</v>
      </c>
      <c r="D40">
        <f t="shared" ref="D40:F41" si="23">MIN(D13/($E$2-$E13+D13)*100, 100)</f>
        <v>0.71891712995873935</v>
      </c>
      <c r="E40">
        <f t="shared" si="23"/>
        <v>2.6335789193072028</v>
      </c>
      <c r="F40">
        <f t="shared" si="23"/>
        <v>7.5054147182678461</v>
      </c>
      <c r="G40">
        <f t="shared" si="7"/>
        <v>100</v>
      </c>
      <c r="H40" t="str">
        <f t="shared" si="8"/>
        <v>%</v>
      </c>
      <c r="I40">
        <f t="shared" ref="I40:AJ40" si="24">IF($H40="%",I13/100,I13)</f>
        <v>0</v>
      </c>
      <c r="J40">
        <f t="shared" si="24"/>
        <v>0</v>
      </c>
      <c r="K40">
        <f t="shared" si="24"/>
        <v>0</v>
      </c>
      <c r="L40">
        <f t="shared" si="24"/>
        <v>0</v>
      </c>
      <c r="M40">
        <f t="shared" si="24"/>
        <v>0</v>
      </c>
      <c r="N40">
        <f t="shared" si="24"/>
        <v>0</v>
      </c>
      <c r="O40">
        <f t="shared" si="24"/>
        <v>0</v>
      </c>
      <c r="P40">
        <f t="shared" si="24"/>
        <v>0</v>
      </c>
      <c r="Q40">
        <f t="shared" si="24"/>
        <v>0</v>
      </c>
      <c r="R40">
        <f t="shared" si="24"/>
        <v>0</v>
      </c>
      <c r="S40">
        <f t="shared" si="24"/>
        <v>0</v>
      </c>
      <c r="T40">
        <f t="shared" si="24"/>
        <v>0</v>
      </c>
      <c r="U40">
        <f t="shared" si="24"/>
        <v>0</v>
      </c>
      <c r="V40">
        <f t="shared" si="24"/>
        <v>0</v>
      </c>
      <c r="W40">
        <f t="shared" si="24"/>
        <v>0</v>
      </c>
      <c r="X40">
        <f t="shared" si="24"/>
        <v>0</v>
      </c>
      <c r="Y40">
        <f t="shared" si="24"/>
        <v>0</v>
      </c>
      <c r="Z40">
        <f t="shared" si="24"/>
        <v>0</v>
      </c>
      <c r="AA40">
        <f t="shared" si="24"/>
        <v>0</v>
      </c>
      <c r="AB40">
        <f t="shared" si="24"/>
        <v>4.0000000000000001E-3</v>
      </c>
      <c r="AC40">
        <f t="shared" si="24"/>
        <v>0</v>
      </c>
      <c r="AD40">
        <f t="shared" si="24"/>
        <v>0</v>
      </c>
      <c r="AE40">
        <f t="shared" si="24"/>
        <v>0</v>
      </c>
      <c r="AF40">
        <f t="shared" si="24"/>
        <v>4.0000000000000001E-3</v>
      </c>
      <c r="AG40">
        <f t="shared" si="24"/>
        <v>0</v>
      </c>
      <c r="AH40">
        <f t="shared" si="24"/>
        <v>2E-3</v>
      </c>
      <c r="AI40">
        <f t="shared" si="24"/>
        <v>0</v>
      </c>
      <c r="AJ40">
        <f t="shared" si="24"/>
        <v>0</v>
      </c>
    </row>
    <row r="41" spans="2:36" x14ac:dyDescent="0.25">
      <c r="B41" t="str">
        <f t="shared" si="6"/>
        <v>offset-planetary8</v>
      </c>
      <c r="C41" t="str">
        <f t="shared" si="6"/>
        <v>Chemical pollution</v>
      </c>
      <c r="D41">
        <f t="shared" si="23"/>
        <v>1.902496914985389</v>
      </c>
      <c r="E41">
        <f t="shared" si="23"/>
        <v>5.6785918522750478</v>
      </c>
      <c r="F41">
        <f t="shared" si="23"/>
        <v>21.204005162845093</v>
      </c>
      <c r="G41">
        <f t="shared" si="7"/>
        <v>100</v>
      </c>
      <c r="H41" t="str">
        <f t="shared" si="8"/>
        <v>%</v>
      </c>
      <c r="I41">
        <f t="shared" ref="I41:AJ41" si="25">IF($H41="%",I14/100,I14)</f>
        <v>0.01</v>
      </c>
      <c r="J41">
        <f t="shared" si="25"/>
        <v>0.01</v>
      </c>
      <c r="K41">
        <f t="shared" si="25"/>
        <v>0.01</v>
      </c>
      <c r="L41">
        <f t="shared" si="25"/>
        <v>0.01</v>
      </c>
      <c r="M41">
        <f t="shared" si="25"/>
        <v>0.01</v>
      </c>
      <c r="N41">
        <f t="shared" si="25"/>
        <v>0.01</v>
      </c>
      <c r="O41">
        <f t="shared" si="25"/>
        <v>0.01</v>
      </c>
      <c r="P41">
        <f t="shared" si="25"/>
        <v>0.01</v>
      </c>
      <c r="Q41">
        <f t="shared" si="25"/>
        <v>0.01</v>
      </c>
      <c r="R41">
        <f t="shared" si="25"/>
        <v>0.01</v>
      </c>
      <c r="S41">
        <f t="shared" si="25"/>
        <v>0.01</v>
      </c>
      <c r="T41">
        <f t="shared" si="25"/>
        <v>0.01</v>
      </c>
      <c r="U41">
        <f t="shared" si="25"/>
        <v>0.01</v>
      </c>
      <c r="V41">
        <f t="shared" si="25"/>
        <v>0.01</v>
      </c>
      <c r="W41">
        <f t="shared" si="25"/>
        <v>0.01</v>
      </c>
      <c r="X41">
        <f t="shared" si="25"/>
        <v>0.01</v>
      </c>
      <c r="Y41">
        <f t="shared" si="25"/>
        <v>0.01</v>
      </c>
      <c r="Z41">
        <f t="shared" si="25"/>
        <v>0.01</v>
      </c>
      <c r="AA41">
        <f t="shared" si="25"/>
        <v>0.01</v>
      </c>
      <c r="AB41">
        <f t="shared" si="25"/>
        <v>0.01</v>
      </c>
      <c r="AC41">
        <f t="shared" si="25"/>
        <v>0.01</v>
      </c>
      <c r="AD41">
        <f t="shared" si="25"/>
        <v>0.01</v>
      </c>
      <c r="AE41">
        <f t="shared" si="25"/>
        <v>0.01</v>
      </c>
      <c r="AF41">
        <f t="shared" si="25"/>
        <v>0.01</v>
      </c>
      <c r="AG41">
        <f t="shared" si="25"/>
        <v>0.01</v>
      </c>
      <c r="AH41">
        <f t="shared" si="25"/>
        <v>0.01</v>
      </c>
      <c r="AI41">
        <f t="shared" si="25"/>
        <v>0.01</v>
      </c>
      <c r="AJ41">
        <f t="shared" si="25"/>
        <v>0.01</v>
      </c>
    </row>
    <row r="42" spans="2:36" x14ac:dyDescent="0.25">
      <c r="B42" t="str">
        <f t="shared" ref="B42:C42" si="26">B15</f>
        <v>offset-planetary80</v>
      </c>
      <c r="C42" t="str">
        <f t="shared" si="26"/>
        <v>Plastics</v>
      </c>
      <c r="D42">
        <f>MIN(D15/($E$14-$E15+D15)*100, 100)</f>
        <v>40.55801156761715</v>
      </c>
      <c r="E42">
        <f t="shared" ref="E42:F42" si="27">MIN(E15/($E$14-$E15+E15)*100, 100)</f>
        <v>60.013252485788662</v>
      </c>
      <c r="F42">
        <f t="shared" si="27"/>
        <v>86.556169429097608</v>
      </c>
      <c r="G42">
        <f t="shared" si="7"/>
        <v>100</v>
      </c>
      <c r="H42" t="str">
        <f t="shared" si="8"/>
        <v>%</v>
      </c>
      <c r="I42">
        <f t="shared" ref="I42:AI42" si="28">IF($H42="%",I15/100,I15)</f>
        <v>0</v>
      </c>
      <c r="J42">
        <f t="shared" si="28"/>
        <v>0</v>
      </c>
      <c r="K42">
        <f t="shared" si="28"/>
        <v>0</v>
      </c>
      <c r="L42">
        <f t="shared" si="28"/>
        <v>0</v>
      </c>
      <c r="M42">
        <f t="shared" si="28"/>
        <v>0</v>
      </c>
      <c r="N42">
        <f t="shared" si="28"/>
        <v>0</v>
      </c>
      <c r="O42">
        <f t="shared" si="28"/>
        <v>0</v>
      </c>
      <c r="P42">
        <f t="shared" si="28"/>
        <v>0</v>
      </c>
      <c r="Q42">
        <f t="shared" si="28"/>
        <v>0</v>
      </c>
      <c r="R42">
        <f t="shared" si="28"/>
        <v>0</v>
      </c>
      <c r="S42">
        <f t="shared" si="28"/>
        <v>0</v>
      </c>
      <c r="T42">
        <f t="shared" si="28"/>
        <v>0</v>
      </c>
      <c r="U42">
        <f t="shared" si="28"/>
        <v>0</v>
      </c>
      <c r="V42">
        <f t="shared" si="28"/>
        <v>0</v>
      </c>
      <c r="W42">
        <f t="shared" si="28"/>
        <v>0</v>
      </c>
      <c r="X42">
        <f t="shared" si="28"/>
        <v>0</v>
      </c>
      <c r="Y42">
        <f t="shared" si="28"/>
        <v>0</v>
      </c>
      <c r="Z42">
        <f t="shared" si="28"/>
        <v>0</v>
      </c>
      <c r="AA42">
        <f t="shared" si="28"/>
        <v>0</v>
      </c>
      <c r="AB42">
        <f t="shared" si="28"/>
        <v>0</v>
      </c>
      <c r="AC42">
        <f t="shared" si="28"/>
        <v>0</v>
      </c>
      <c r="AD42">
        <f t="shared" si="28"/>
        <v>0</v>
      </c>
      <c r="AE42">
        <f t="shared" si="28"/>
        <v>0</v>
      </c>
      <c r="AF42">
        <f t="shared" si="28"/>
        <v>0</v>
      </c>
      <c r="AG42">
        <f t="shared" si="28"/>
        <v>2E-3</v>
      </c>
      <c r="AH42">
        <f t="shared" si="28"/>
        <v>0</v>
      </c>
      <c r="AI42">
        <f t="shared" si="28"/>
        <v>1E-3</v>
      </c>
      <c r="AJ42">
        <f t="shared" ref="AJ42" si="29">IF($H42="%",AJ15/100,AJ15)</f>
        <v>6.9999999999999993E-3</v>
      </c>
    </row>
    <row r="43" spans="2:36" x14ac:dyDescent="0.25">
      <c r="B43" t="str">
        <f t="shared" ref="B43:C44" si="30">B16</f>
        <v>offset-planetary81</v>
      </c>
      <c r="C43" t="str">
        <f t="shared" si="30"/>
        <v>Persistent organic pollutants</v>
      </c>
      <c r="D43">
        <f>MIN(D16/($E$14-$E16+D16)*100, 100)</f>
        <v>1.3067467529521324</v>
      </c>
      <c r="E43">
        <f t="shared" ref="E43:F44" si="31">MIN(E16/($E$14-$E16+E16)*100, 100)</f>
        <v>3.4691698756621716</v>
      </c>
      <c r="F43">
        <f t="shared" si="31"/>
        <v>6.7057073712508517</v>
      </c>
      <c r="G43">
        <f t="shared" si="7"/>
        <v>100</v>
      </c>
      <c r="H43" t="str">
        <f t="shared" si="8"/>
        <v>%</v>
      </c>
      <c r="I43">
        <f t="shared" ref="I43:AI44" si="32">IF($H43="%",I16/100,I16)</f>
        <v>5.0000000000000001E-3</v>
      </c>
      <c r="J43">
        <f t="shared" si="32"/>
        <v>5.0000000000000001E-3</v>
      </c>
      <c r="K43">
        <f t="shared" si="32"/>
        <v>0</v>
      </c>
      <c r="L43">
        <f t="shared" si="32"/>
        <v>0</v>
      </c>
      <c r="M43">
        <f t="shared" si="32"/>
        <v>0</v>
      </c>
      <c r="N43">
        <f t="shared" si="32"/>
        <v>0</v>
      </c>
      <c r="O43">
        <f t="shared" si="32"/>
        <v>0</v>
      </c>
      <c r="P43">
        <f t="shared" si="32"/>
        <v>0</v>
      </c>
      <c r="Q43">
        <f t="shared" si="32"/>
        <v>0</v>
      </c>
      <c r="R43">
        <f t="shared" si="32"/>
        <v>0</v>
      </c>
      <c r="S43">
        <f t="shared" si="32"/>
        <v>0</v>
      </c>
      <c r="T43">
        <f t="shared" si="32"/>
        <v>0</v>
      </c>
      <c r="U43">
        <f t="shared" si="32"/>
        <v>0</v>
      </c>
      <c r="V43">
        <f t="shared" si="32"/>
        <v>0</v>
      </c>
      <c r="W43">
        <f t="shared" si="32"/>
        <v>0</v>
      </c>
      <c r="X43">
        <f t="shared" si="32"/>
        <v>0</v>
      </c>
      <c r="Y43">
        <f t="shared" si="32"/>
        <v>0</v>
      </c>
      <c r="Z43">
        <f t="shared" si="32"/>
        <v>0</v>
      </c>
      <c r="AA43">
        <f t="shared" si="32"/>
        <v>0</v>
      </c>
      <c r="AB43">
        <f t="shared" si="32"/>
        <v>0</v>
      </c>
      <c r="AC43">
        <f t="shared" si="32"/>
        <v>0</v>
      </c>
      <c r="AD43">
        <f t="shared" si="32"/>
        <v>0</v>
      </c>
      <c r="AE43">
        <f t="shared" si="32"/>
        <v>0</v>
      </c>
      <c r="AF43">
        <f t="shared" si="32"/>
        <v>0</v>
      </c>
      <c r="AG43">
        <f t="shared" si="32"/>
        <v>0</v>
      </c>
      <c r="AH43">
        <f t="shared" si="32"/>
        <v>0</v>
      </c>
      <c r="AI43">
        <f t="shared" si="32"/>
        <v>0</v>
      </c>
      <c r="AJ43">
        <f t="shared" ref="AJ43:AJ44" si="33">IF($H43="%",AJ16/100,AJ16)</f>
        <v>0</v>
      </c>
    </row>
    <row r="44" spans="2:36" x14ac:dyDescent="0.25">
      <c r="B44" t="str">
        <f t="shared" si="30"/>
        <v>offset-planetary82</v>
      </c>
      <c r="C44" t="str">
        <f t="shared" si="30"/>
        <v>Other pollutants</v>
      </c>
      <c r="D44">
        <f>MIN(D17/($E$14-$E17+D17)*100, 100)</f>
        <v>5.4394911162077548</v>
      </c>
      <c r="E44">
        <f t="shared" si="31"/>
        <v>36.517577638549184</v>
      </c>
      <c r="F44">
        <f t="shared" si="31"/>
        <v>74.201510853350641</v>
      </c>
      <c r="G44">
        <f t="shared" si="7"/>
        <v>100</v>
      </c>
      <c r="H44" t="str">
        <f t="shared" si="8"/>
        <v>%</v>
      </c>
      <c r="I44">
        <f t="shared" si="32"/>
        <v>0</v>
      </c>
      <c r="J44">
        <f t="shared" si="32"/>
        <v>0</v>
      </c>
      <c r="K44">
        <f t="shared" si="32"/>
        <v>0</v>
      </c>
      <c r="L44">
        <f t="shared" si="32"/>
        <v>0</v>
      </c>
      <c r="M44">
        <f t="shared" si="32"/>
        <v>0</v>
      </c>
      <c r="N44">
        <f t="shared" si="32"/>
        <v>0</v>
      </c>
      <c r="O44">
        <f t="shared" si="32"/>
        <v>0</v>
      </c>
      <c r="P44">
        <f t="shared" si="32"/>
        <v>0</v>
      </c>
      <c r="Q44">
        <f t="shared" si="32"/>
        <v>0</v>
      </c>
      <c r="R44">
        <f t="shared" si="32"/>
        <v>0</v>
      </c>
      <c r="S44">
        <f t="shared" si="32"/>
        <v>0</v>
      </c>
      <c r="T44">
        <f t="shared" si="32"/>
        <v>0</v>
      </c>
      <c r="U44">
        <f t="shared" si="32"/>
        <v>0</v>
      </c>
      <c r="V44">
        <f t="shared" si="32"/>
        <v>0</v>
      </c>
      <c r="W44">
        <f t="shared" si="32"/>
        <v>0</v>
      </c>
      <c r="X44">
        <f t="shared" si="32"/>
        <v>0</v>
      </c>
      <c r="Y44">
        <f t="shared" si="32"/>
        <v>0</v>
      </c>
      <c r="Z44">
        <f t="shared" si="32"/>
        <v>0</v>
      </c>
      <c r="AA44">
        <f t="shared" si="32"/>
        <v>0</v>
      </c>
      <c r="AB44">
        <f t="shared" si="32"/>
        <v>0</v>
      </c>
      <c r="AC44">
        <f t="shared" si="32"/>
        <v>0</v>
      </c>
      <c r="AD44">
        <f t="shared" si="32"/>
        <v>0</v>
      </c>
      <c r="AE44">
        <f t="shared" si="32"/>
        <v>0</v>
      </c>
      <c r="AF44">
        <f t="shared" si="32"/>
        <v>0</v>
      </c>
      <c r="AG44">
        <f t="shared" si="32"/>
        <v>6.9999999999999993E-3</v>
      </c>
      <c r="AH44">
        <f t="shared" si="32"/>
        <v>0</v>
      </c>
      <c r="AI44">
        <f t="shared" si="32"/>
        <v>3.0000000000000001E-3</v>
      </c>
      <c r="AJ44">
        <f t="shared" si="33"/>
        <v>0</v>
      </c>
    </row>
    <row r="45" spans="2:36" x14ac:dyDescent="0.25">
      <c r="B45" t="str">
        <f t="shared" ref="B45:C52" si="34">B18</f>
        <v>offset-human</v>
      </c>
      <c r="C45" t="str">
        <f t="shared" si="34"/>
        <v>Human rights violations</v>
      </c>
      <c r="D45">
        <f>IF($H18="%",D18*100,D18/12)</f>
        <v>0.97749637322535576</v>
      </c>
      <c r="E45">
        <f>IF($H18="%",E18*100,E18/12)</f>
        <v>4.1910920266051797</v>
      </c>
      <c r="F45">
        <f>IF($H18="%",F18*100,F18/12)</f>
        <v>16.423926210196189</v>
      </c>
      <c r="G45">
        <f t="shared" si="7"/>
        <v>20</v>
      </c>
      <c r="H45" t="str">
        <f t="shared" si="8"/>
        <v>$</v>
      </c>
      <c r="I45">
        <f t="shared" ref="I45:AJ45" si="35">IF($H45="%",I18/100,I18)</f>
        <v>1</v>
      </c>
      <c r="J45">
        <f t="shared" si="35"/>
        <v>1</v>
      </c>
      <c r="K45">
        <f t="shared" si="35"/>
        <v>1</v>
      </c>
      <c r="L45">
        <f t="shared" si="35"/>
        <v>1</v>
      </c>
      <c r="M45">
        <f t="shared" si="35"/>
        <v>1</v>
      </c>
      <c r="N45">
        <f t="shared" si="35"/>
        <v>1</v>
      </c>
      <c r="O45">
        <f t="shared" si="35"/>
        <v>1</v>
      </c>
      <c r="P45">
        <f t="shared" si="35"/>
        <v>1</v>
      </c>
      <c r="Q45">
        <f t="shared" si="35"/>
        <v>1</v>
      </c>
      <c r="R45">
        <f t="shared" si="35"/>
        <v>1</v>
      </c>
      <c r="S45">
        <f t="shared" si="35"/>
        <v>1</v>
      </c>
      <c r="T45">
        <f t="shared" si="35"/>
        <v>1</v>
      </c>
      <c r="U45">
        <f t="shared" si="35"/>
        <v>1</v>
      </c>
      <c r="V45">
        <f t="shared" si="35"/>
        <v>1</v>
      </c>
      <c r="W45">
        <f t="shared" si="35"/>
        <v>1</v>
      </c>
      <c r="X45">
        <f t="shared" si="35"/>
        <v>1</v>
      </c>
      <c r="Y45">
        <f t="shared" si="35"/>
        <v>1</v>
      </c>
      <c r="Z45">
        <f t="shared" si="35"/>
        <v>1</v>
      </c>
      <c r="AA45">
        <f t="shared" si="35"/>
        <v>1</v>
      </c>
      <c r="AB45">
        <f t="shared" si="35"/>
        <v>1</v>
      </c>
      <c r="AC45">
        <f t="shared" si="35"/>
        <v>1</v>
      </c>
      <c r="AD45">
        <f t="shared" si="35"/>
        <v>1</v>
      </c>
      <c r="AE45">
        <f t="shared" si="35"/>
        <v>1</v>
      </c>
      <c r="AF45">
        <f t="shared" si="35"/>
        <v>1</v>
      </c>
      <c r="AG45">
        <f t="shared" si="35"/>
        <v>1</v>
      </c>
      <c r="AH45">
        <f t="shared" si="35"/>
        <v>1</v>
      </c>
      <c r="AI45">
        <f t="shared" si="35"/>
        <v>1</v>
      </c>
      <c r="AJ45">
        <f t="shared" si="35"/>
        <v>1</v>
      </c>
    </row>
    <row r="46" spans="2:36" x14ac:dyDescent="0.25">
      <c r="B46" t="str">
        <f t="shared" si="34"/>
        <v>offset-human0</v>
      </c>
      <c r="C46" t="str">
        <f t="shared" si="34"/>
        <v>Poverty labour</v>
      </c>
      <c r="D46">
        <f>MIN(D19/($E$18-$E19+D19)*100, 100)</f>
        <v>100</v>
      </c>
      <c r="E46">
        <f>MIN(E19/($E$18-$E19+E19)*100, 100)</f>
        <v>100</v>
      </c>
      <c r="F46">
        <f>MIN(F19/($E$18-$E19+F19)*100, 100)</f>
        <v>100</v>
      </c>
      <c r="G46">
        <f t="shared" si="7"/>
        <v>100</v>
      </c>
      <c r="H46" t="str">
        <f t="shared" si="8"/>
        <v>%</v>
      </c>
      <c r="I46">
        <f t="shared" ref="I46:AJ46" si="36">IF($H46="%",I19/100,I19)</f>
        <v>0.01</v>
      </c>
      <c r="J46">
        <f t="shared" si="36"/>
        <v>0.01</v>
      </c>
      <c r="K46">
        <f t="shared" si="36"/>
        <v>0.01</v>
      </c>
      <c r="L46">
        <f t="shared" si="36"/>
        <v>0.01</v>
      </c>
      <c r="M46">
        <f t="shared" si="36"/>
        <v>0.01</v>
      </c>
      <c r="N46">
        <f t="shared" si="36"/>
        <v>0.01</v>
      </c>
      <c r="O46">
        <f t="shared" si="36"/>
        <v>0.01</v>
      </c>
      <c r="P46">
        <f t="shared" si="36"/>
        <v>0.01</v>
      </c>
      <c r="Q46">
        <f t="shared" si="36"/>
        <v>0.01</v>
      </c>
      <c r="R46">
        <f t="shared" si="36"/>
        <v>0.01</v>
      </c>
      <c r="S46">
        <f t="shared" si="36"/>
        <v>0.01</v>
      </c>
      <c r="T46">
        <f t="shared" si="36"/>
        <v>0.01</v>
      </c>
      <c r="U46">
        <f t="shared" si="36"/>
        <v>0.01</v>
      </c>
      <c r="V46">
        <f t="shared" si="36"/>
        <v>0.01</v>
      </c>
      <c r="W46">
        <f t="shared" si="36"/>
        <v>0.01</v>
      </c>
      <c r="X46">
        <f t="shared" si="36"/>
        <v>0.01</v>
      </c>
      <c r="Y46">
        <f t="shared" si="36"/>
        <v>0.01</v>
      </c>
      <c r="Z46">
        <f t="shared" si="36"/>
        <v>0.01</v>
      </c>
      <c r="AA46">
        <f t="shared" si="36"/>
        <v>0.01</v>
      </c>
      <c r="AB46">
        <f t="shared" si="36"/>
        <v>0.01</v>
      </c>
      <c r="AC46">
        <f t="shared" si="36"/>
        <v>0.01</v>
      </c>
      <c r="AD46">
        <f t="shared" si="36"/>
        <v>0.01</v>
      </c>
      <c r="AE46">
        <f t="shared" si="36"/>
        <v>0.01</v>
      </c>
      <c r="AF46">
        <f t="shared" si="36"/>
        <v>0.01</v>
      </c>
      <c r="AG46">
        <f t="shared" si="36"/>
        <v>0.01</v>
      </c>
      <c r="AH46">
        <f t="shared" si="36"/>
        <v>0.01</v>
      </c>
      <c r="AI46">
        <f t="shared" si="36"/>
        <v>0.01</v>
      </c>
      <c r="AJ46">
        <f t="shared" si="36"/>
        <v>0.01</v>
      </c>
    </row>
    <row r="47" spans="2:36" x14ac:dyDescent="0.25">
      <c r="B47" t="str">
        <f t="shared" si="34"/>
        <v>offset-human00</v>
      </c>
      <c r="C47" t="str">
        <f t="shared" si="34"/>
        <v>Correct country distribution</v>
      </c>
      <c r="D47">
        <f t="shared" ref="D47:F50" si="37">IF($H20="%",D20*100,D20/12)</f>
        <v>0</v>
      </c>
      <c r="E47">
        <f t="shared" si="37"/>
        <v>40</v>
      </c>
      <c r="F47">
        <f t="shared" si="37"/>
        <v>100</v>
      </c>
      <c r="G47">
        <f t="shared" si="7"/>
        <v>100</v>
      </c>
      <c r="H47" t="str">
        <f t="shared" si="8"/>
        <v>%</v>
      </c>
      <c r="I47">
        <f t="shared" ref="I47:AJ47" si="38">IF($H47="%",I20/100,I20)</f>
        <v>2.5337837837837845E-4</v>
      </c>
      <c r="J47">
        <f t="shared" si="38"/>
        <v>3.3783783783783791E-4</v>
      </c>
      <c r="K47">
        <f t="shared" si="38"/>
        <v>1.4358108108108111E-3</v>
      </c>
      <c r="L47">
        <f t="shared" si="38"/>
        <v>5.9121621621621625E-4</v>
      </c>
      <c r="M47">
        <f t="shared" si="38"/>
        <v>5.4898648648648652E-4</v>
      </c>
      <c r="N47">
        <f t="shared" si="38"/>
        <v>1.6891891891891896E-4</v>
      </c>
      <c r="O47">
        <f t="shared" si="38"/>
        <v>2.5337837837837845E-4</v>
      </c>
      <c r="P47">
        <f t="shared" si="38"/>
        <v>4.2229729729729737E-4</v>
      </c>
      <c r="Q47">
        <f t="shared" si="38"/>
        <v>1.1824324324324325E-3</v>
      </c>
      <c r="R47">
        <f t="shared" si="38"/>
        <v>1.6891891891891896E-4</v>
      </c>
      <c r="S47">
        <f t="shared" si="38"/>
        <v>6.7567567567567582E-4</v>
      </c>
      <c r="T47">
        <f t="shared" si="38"/>
        <v>1.5625000000000003E-3</v>
      </c>
      <c r="U47">
        <f t="shared" si="38"/>
        <v>1.5625000000000003E-3</v>
      </c>
      <c r="V47">
        <f t="shared" si="38"/>
        <v>5.9121621621621625E-4</v>
      </c>
      <c r="W47">
        <f t="shared" si="38"/>
        <v>2.4493243243243248E-4</v>
      </c>
      <c r="X47">
        <f t="shared" si="38"/>
        <v>0</v>
      </c>
      <c r="Y47">
        <f t="shared" si="38"/>
        <v>0</v>
      </c>
      <c r="Z47">
        <f t="shared" si="38"/>
        <v>0</v>
      </c>
      <c r="AA47">
        <f t="shared" si="38"/>
        <v>0</v>
      </c>
      <c r="AB47">
        <f t="shared" si="38"/>
        <v>0</v>
      </c>
      <c r="AC47">
        <f t="shared" si="38"/>
        <v>0</v>
      </c>
      <c r="AD47">
        <f t="shared" si="38"/>
        <v>0</v>
      </c>
      <c r="AE47">
        <f t="shared" si="38"/>
        <v>0</v>
      </c>
      <c r="AF47">
        <f t="shared" si="38"/>
        <v>0</v>
      </c>
      <c r="AG47">
        <f t="shared" si="38"/>
        <v>0</v>
      </c>
      <c r="AH47">
        <f t="shared" si="38"/>
        <v>0</v>
      </c>
      <c r="AI47">
        <f t="shared" si="38"/>
        <v>0</v>
      </c>
      <c r="AJ47">
        <f t="shared" si="38"/>
        <v>0</v>
      </c>
    </row>
    <row r="48" spans="2:36" x14ac:dyDescent="0.25">
      <c r="B48" t="str">
        <f t="shared" si="34"/>
        <v>offset-human01</v>
      </c>
      <c r="C48" t="str">
        <f t="shared" si="34"/>
        <v>Most needing people</v>
      </c>
      <c r="D48">
        <f t="shared" si="37"/>
        <v>0</v>
      </c>
      <c r="E48">
        <f t="shared" si="37"/>
        <v>40</v>
      </c>
      <c r="F48">
        <f t="shared" si="37"/>
        <v>100</v>
      </c>
      <c r="G48">
        <f t="shared" si="7"/>
        <v>100</v>
      </c>
      <c r="H48" t="str">
        <f t="shared" si="8"/>
        <v>%</v>
      </c>
      <c r="I48">
        <f t="shared" ref="I48:AJ48" si="39">IF($H48="%",I21/100,I21)</f>
        <v>9.0909090999999993E-4</v>
      </c>
      <c r="J48">
        <f t="shared" si="39"/>
        <v>9.0909090999999993E-4</v>
      </c>
      <c r="K48">
        <f t="shared" si="39"/>
        <v>9.0909090999999993E-4</v>
      </c>
      <c r="L48">
        <f t="shared" si="39"/>
        <v>9.0909090999999993E-4</v>
      </c>
      <c r="M48">
        <f t="shared" si="39"/>
        <v>9.0909090999999993E-4</v>
      </c>
      <c r="N48">
        <f t="shared" si="39"/>
        <v>9.0909090999999993E-4</v>
      </c>
      <c r="O48">
        <f t="shared" si="39"/>
        <v>9.0909090999999993E-4</v>
      </c>
      <c r="P48">
        <f t="shared" si="39"/>
        <v>9.0909090999999993E-4</v>
      </c>
      <c r="Q48">
        <f t="shared" si="39"/>
        <v>9.0909090999999993E-4</v>
      </c>
      <c r="R48">
        <f t="shared" si="39"/>
        <v>9.0909090999999993E-4</v>
      </c>
      <c r="S48">
        <f t="shared" si="39"/>
        <v>9.0909090999999993E-4</v>
      </c>
      <c r="T48">
        <f t="shared" si="39"/>
        <v>0</v>
      </c>
      <c r="U48">
        <f t="shared" si="39"/>
        <v>0</v>
      </c>
      <c r="V48">
        <f t="shared" si="39"/>
        <v>0</v>
      </c>
      <c r="W48">
        <f t="shared" si="39"/>
        <v>0</v>
      </c>
      <c r="X48">
        <f t="shared" si="39"/>
        <v>0</v>
      </c>
      <c r="Y48">
        <f t="shared" si="39"/>
        <v>0</v>
      </c>
      <c r="Z48">
        <f t="shared" si="39"/>
        <v>0</v>
      </c>
      <c r="AA48">
        <f t="shared" si="39"/>
        <v>0</v>
      </c>
      <c r="AB48">
        <f t="shared" si="39"/>
        <v>0</v>
      </c>
      <c r="AC48">
        <f t="shared" si="39"/>
        <v>0</v>
      </c>
      <c r="AD48">
        <f t="shared" si="39"/>
        <v>0</v>
      </c>
      <c r="AE48">
        <f t="shared" si="39"/>
        <v>0</v>
      </c>
      <c r="AF48">
        <f t="shared" si="39"/>
        <v>0</v>
      </c>
      <c r="AG48">
        <f t="shared" si="39"/>
        <v>0</v>
      </c>
      <c r="AH48">
        <f t="shared" si="39"/>
        <v>0</v>
      </c>
      <c r="AI48">
        <f t="shared" si="39"/>
        <v>0</v>
      </c>
      <c r="AJ48">
        <f t="shared" si="39"/>
        <v>0</v>
      </c>
    </row>
    <row r="49" spans="2:36" x14ac:dyDescent="0.25">
      <c r="B49" t="str">
        <f t="shared" si="34"/>
        <v>offset-human02</v>
      </c>
      <c r="C49" t="str">
        <f t="shared" si="34"/>
        <v>Direct donations</v>
      </c>
      <c r="D49">
        <f t="shared" si="37"/>
        <v>0</v>
      </c>
      <c r="E49">
        <f t="shared" si="37"/>
        <v>20</v>
      </c>
      <c r="F49">
        <f t="shared" si="37"/>
        <v>100</v>
      </c>
      <c r="G49">
        <f t="shared" si="7"/>
        <v>100</v>
      </c>
      <c r="H49" t="str">
        <f t="shared" si="8"/>
        <v>%</v>
      </c>
      <c r="I49">
        <f t="shared" ref="I49:AJ49" si="40">IF($H49="%",I22/100,I22)</f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5.0000000000000001E-3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5.0000000000000001E-3</v>
      </c>
      <c r="S49">
        <f t="shared" si="40"/>
        <v>0</v>
      </c>
      <c r="T49">
        <f t="shared" si="40"/>
        <v>0</v>
      </c>
      <c r="U49">
        <f t="shared" si="40"/>
        <v>0</v>
      </c>
      <c r="V49">
        <f t="shared" si="40"/>
        <v>0</v>
      </c>
      <c r="W49">
        <f t="shared" si="40"/>
        <v>0</v>
      </c>
      <c r="X49">
        <f t="shared" si="40"/>
        <v>0</v>
      </c>
      <c r="Y49">
        <f t="shared" si="40"/>
        <v>0</v>
      </c>
      <c r="Z49">
        <f t="shared" si="40"/>
        <v>0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si="40"/>
        <v>0</v>
      </c>
      <c r="AJ49">
        <f t="shared" si="40"/>
        <v>0</v>
      </c>
    </row>
    <row r="50" spans="2:36" x14ac:dyDescent="0.25">
      <c r="B50" t="str">
        <f t="shared" si="34"/>
        <v>offset-animal</v>
      </c>
      <c r="C50" t="str">
        <f t="shared" si="34"/>
        <v>Animal welfare damage</v>
      </c>
      <c r="D50">
        <f t="shared" si="37"/>
        <v>8.3333333333333329E-2</v>
      </c>
      <c r="E50">
        <f t="shared" si="37"/>
        <v>0.16666666666666666</v>
      </c>
      <c r="F50">
        <f t="shared" si="37"/>
        <v>1.6666666666666667</v>
      </c>
      <c r="G50">
        <f t="shared" si="7"/>
        <v>3</v>
      </c>
      <c r="H50" t="str">
        <f t="shared" si="8"/>
        <v>$</v>
      </c>
      <c r="I50">
        <f t="shared" ref="I50:AJ50" si="41">IF($H50="%",I23/100,I23)</f>
        <v>1</v>
      </c>
      <c r="J50">
        <f t="shared" si="41"/>
        <v>1</v>
      </c>
      <c r="K50">
        <f t="shared" si="41"/>
        <v>1</v>
      </c>
      <c r="L50">
        <f t="shared" si="41"/>
        <v>1</v>
      </c>
      <c r="M50">
        <f t="shared" si="41"/>
        <v>1</v>
      </c>
      <c r="N50">
        <f t="shared" si="41"/>
        <v>1</v>
      </c>
      <c r="O50">
        <f t="shared" si="41"/>
        <v>1</v>
      </c>
      <c r="P50">
        <f t="shared" si="41"/>
        <v>1</v>
      </c>
      <c r="Q50">
        <f t="shared" si="41"/>
        <v>1</v>
      </c>
      <c r="R50">
        <f t="shared" si="41"/>
        <v>1</v>
      </c>
      <c r="S50">
        <f t="shared" si="41"/>
        <v>1</v>
      </c>
      <c r="T50">
        <f t="shared" si="41"/>
        <v>1</v>
      </c>
      <c r="U50">
        <f t="shared" si="41"/>
        <v>1</v>
      </c>
      <c r="V50">
        <f t="shared" si="41"/>
        <v>1</v>
      </c>
      <c r="W50">
        <f t="shared" si="41"/>
        <v>1</v>
      </c>
      <c r="X50">
        <f t="shared" si="41"/>
        <v>1</v>
      </c>
      <c r="Y50">
        <f t="shared" si="41"/>
        <v>1</v>
      </c>
      <c r="Z50">
        <f t="shared" si="41"/>
        <v>1</v>
      </c>
      <c r="AA50">
        <f t="shared" si="41"/>
        <v>1</v>
      </c>
      <c r="AB50">
        <f t="shared" si="41"/>
        <v>1</v>
      </c>
      <c r="AC50">
        <f t="shared" si="41"/>
        <v>1</v>
      </c>
      <c r="AD50">
        <f t="shared" si="41"/>
        <v>1</v>
      </c>
      <c r="AE50">
        <f t="shared" si="41"/>
        <v>1</v>
      </c>
      <c r="AF50">
        <f t="shared" si="41"/>
        <v>1</v>
      </c>
      <c r="AG50">
        <f t="shared" si="41"/>
        <v>1</v>
      </c>
      <c r="AH50">
        <f t="shared" si="41"/>
        <v>1</v>
      </c>
      <c r="AI50">
        <f t="shared" si="41"/>
        <v>1</v>
      </c>
      <c r="AJ50">
        <f t="shared" si="41"/>
        <v>1</v>
      </c>
    </row>
    <row r="51" spans="2:36" x14ac:dyDescent="0.25">
      <c r="B51" t="str">
        <f t="shared" si="34"/>
        <v>offset-animal0</v>
      </c>
      <c r="C51" t="str">
        <f t="shared" si="34"/>
        <v>Wildlife</v>
      </c>
      <c r="D51">
        <f t="shared" ref="D51:F52" si="42">MIN(D24/($E$23-$E24+D24)*100, 100)</f>
        <v>33.333333333333329</v>
      </c>
      <c r="E51">
        <f t="shared" si="42"/>
        <v>50</v>
      </c>
      <c r="F51">
        <f t="shared" si="42"/>
        <v>90.909090909090907</v>
      </c>
      <c r="G51">
        <f t="shared" si="7"/>
        <v>100</v>
      </c>
      <c r="H51" t="str">
        <f t="shared" si="8"/>
        <v>%</v>
      </c>
      <c r="I51">
        <f t="shared" ref="I51:AJ51" si="43">IF($H51="%",I24/100,I24)</f>
        <v>0</v>
      </c>
      <c r="J51">
        <f t="shared" si="43"/>
        <v>0</v>
      </c>
      <c r="K51">
        <f t="shared" si="43"/>
        <v>0</v>
      </c>
      <c r="L51">
        <f t="shared" si="43"/>
        <v>0</v>
      </c>
      <c r="M51">
        <f t="shared" si="43"/>
        <v>0</v>
      </c>
      <c r="N51">
        <f t="shared" si="43"/>
        <v>0</v>
      </c>
      <c r="O51">
        <f t="shared" si="43"/>
        <v>0</v>
      </c>
      <c r="P51">
        <f t="shared" si="43"/>
        <v>0</v>
      </c>
      <c r="Q51">
        <f t="shared" si="43"/>
        <v>0</v>
      </c>
      <c r="R51">
        <f t="shared" si="43"/>
        <v>0</v>
      </c>
      <c r="S51">
        <f t="shared" si="43"/>
        <v>0</v>
      </c>
      <c r="T51">
        <f t="shared" si="43"/>
        <v>0</v>
      </c>
      <c r="U51">
        <f t="shared" si="43"/>
        <v>0</v>
      </c>
      <c r="V51">
        <f t="shared" si="43"/>
        <v>0</v>
      </c>
      <c r="W51">
        <f t="shared" si="43"/>
        <v>0</v>
      </c>
      <c r="X51">
        <f t="shared" si="43"/>
        <v>0</v>
      </c>
      <c r="Y51">
        <f t="shared" si="43"/>
        <v>0</v>
      </c>
      <c r="Z51">
        <f t="shared" si="43"/>
        <v>0</v>
      </c>
      <c r="AA51">
        <f t="shared" si="43"/>
        <v>0</v>
      </c>
      <c r="AB51">
        <f t="shared" si="43"/>
        <v>3.0000000000000001E-3</v>
      </c>
      <c r="AC51">
        <f t="shared" si="43"/>
        <v>0</v>
      </c>
      <c r="AD51">
        <f t="shared" si="43"/>
        <v>1E-3</v>
      </c>
      <c r="AE51">
        <f t="shared" si="43"/>
        <v>1E-3</v>
      </c>
      <c r="AF51">
        <f t="shared" si="43"/>
        <v>2E-3</v>
      </c>
      <c r="AG51">
        <f t="shared" si="43"/>
        <v>0</v>
      </c>
      <c r="AH51">
        <f t="shared" si="43"/>
        <v>3.0000000000000001E-3</v>
      </c>
      <c r="AI51">
        <f t="shared" si="43"/>
        <v>0</v>
      </c>
      <c r="AJ51">
        <f t="shared" si="43"/>
        <v>0</v>
      </c>
    </row>
    <row r="52" spans="2:36" x14ac:dyDescent="0.25">
      <c r="B52" t="str">
        <f t="shared" si="34"/>
        <v>offset-animal1</v>
      </c>
      <c r="C52" t="str">
        <f t="shared" si="34"/>
        <v>Farm animals</v>
      </c>
      <c r="D52">
        <f t="shared" si="42"/>
        <v>33.333333333333329</v>
      </c>
      <c r="E52">
        <f t="shared" si="42"/>
        <v>50</v>
      </c>
      <c r="F52">
        <f t="shared" si="42"/>
        <v>90.909090909090907</v>
      </c>
      <c r="G52">
        <f t="shared" si="7"/>
        <v>100</v>
      </c>
      <c r="H52" t="str">
        <f t="shared" si="8"/>
        <v>%</v>
      </c>
      <c r="I52">
        <f t="shared" ref="I52:AJ52" si="44">IF($H52="%",I25/100,I25)</f>
        <v>0</v>
      </c>
      <c r="J52">
        <f t="shared" si="44"/>
        <v>0</v>
      </c>
      <c r="K52">
        <f t="shared" si="44"/>
        <v>0</v>
      </c>
      <c r="L52">
        <f t="shared" si="44"/>
        <v>0</v>
      </c>
      <c r="M52">
        <f t="shared" si="44"/>
        <v>0</v>
      </c>
      <c r="N52">
        <f t="shared" si="44"/>
        <v>0</v>
      </c>
      <c r="O52">
        <f t="shared" si="44"/>
        <v>0</v>
      </c>
      <c r="P52">
        <f t="shared" si="44"/>
        <v>0</v>
      </c>
      <c r="Q52">
        <f t="shared" si="44"/>
        <v>0</v>
      </c>
      <c r="R52">
        <f t="shared" si="44"/>
        <v>0</v>
      </c>
      <c r="S52">
        <f t="shared" si="44"/>
        <v>0</v>
      </c>
      <c r="T52">
        <f t="shared" si="44"/>
        <v>0</v>
      </c>
      <c r="U52">
        <f t="shared" si="44"/>
        <v>0</v>
      </c>
      <c r="V52">
        <f t="shared" si="44"/>
        <v>0</v>
      </c>
      <c r="W52">
        <f t="shared" si="44"/>
        <v>0</v>
      </c>
      <c r="X52">
        <f t="shared" si="44"/>
        <v>0</v>
      </c>
      <c r="Y52">
        <f t="shared" si="44"/>
        <v>0</v>
      </c>
      <c r="Z52">
        <f t="shared" si="44"/>
        <v>0</v>
      </c>
      <c r="AA52">
        <f t="shared" si="44"/>
        <v>0</v>
      </c>
      <c r="AB52">
        <f t="shared" si="44"/>
        <v>0</v>
      </c>
      <c r="AC52">
        <f t="shared" si="44"/>
        <v>0</v>
      </c>
      <c r="AD52">
        <f t="shared" si="44"/>
        <v>5.0000000000000001E-3</v>
      </c>
      <c r="AE52">
        <f t="shared" si="44"/>
        <v>5.0000000000000001E-3</v>
      </c>
      <c r="AF52">
        <f t="shared" si="44"/>
        <v>0</v>
      </c>
      <c r="AG52">
        <f t="shared" si="44"/>
        <v>0</v>
      </c>
      <c r="AH52">
        <f t="shared" si="44"/>
        <v>0</v>
      </c>
      <c r="AI52">
        <f t="shared" si="44"/>
        <v>0</v>
      </c>
      <c r="AJ52">
        <f t="shared" si="44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06CF-5557-4B21-A947-723F3A530508}">
  <dimension ref="A1:AM25"/>
  <sheetViews>
    <sheetView tabSelected="1" workbookViewId="0">
      <selection activeCell="E7" sqref="E7"/>
    </sheetView>
  </sheetViews>
  <sheetFormatPr defaultRowHeight="15" x14ac:dyDescent="0.25"/>
  <sheetData>
    <row r="1" spans="1:39" x14ac:dyDescent="0.25">
      <c r="A1" t="s">
        <v>109</v>
      </c>
      <c r="B1" t="s">
        <v>110</v>
      </c>
      <c r="C1" t="s">
        <v>111</v>
      </c>
      <c r="D1" t="str">
        <f>LOWER(payments!D1)</f>
        <v>low</v>
      </c>
      <c r="E1" t="str">
        <f>LOWER(payments!E1)</f>
        <v>mid</v>
      </c>
      <c r="F1" t="str">
        <f>LOWER(payments!F1)</f>
        <v>high</v>
      </c>
      <c r="G1" t="str">
        <f>LOWER(payments!G1)</f>
        <v>max</v>
      </c>
      <c r="H1" t="s">
        <v>112</v>
      </c>
      <c r="I1" t="s">
        <v>113</v>
      </c>
      <c r="J1" t="s">
        <v>114</v>
      </c>
      <c r="K1" t="s">
        <v>115</v>
      </c>
      <c r="L1" t="str">
        <f>_xlfn.CONCAT("charities.",payments!I1)</f>
        <v>charities.Malaria Consortium</v>
      </c>
      <c r="M1" t="str">
        <f>_xlfn.CONCAT("charities.",payments!J1)</f>
        <v>charities.Against Malaria Foundation</v>
      </c>
      <c r="N1" t="str">
        <f>_xlfn.CONCAT("charities.",payments!K1)</f>
        <v>charities.Deworm the World</v>
      </c>
      <c r="O1" t="str">
        <f>_xlfn.CONCAT("charities.",payments!L1)</f>
        <v>charities.Helen Keller International</v>
      </c>
      <c r="P1" t="str">
        <f>_xlfn.CONCAT("charities.",payments!M1)</f>
        <v>charities.New Incentives</v>
      </c>
      <c r="Q1" t="str">
        <f>_xlfn.CONCAT("charities.",payments!N1)</f>
        <v>charities.GiveDirectly</v>
      </c>
      <c r="R1" t="str">
        <f>_xlfn.CONCAT("charities.",payments!O1)</f>
        <v>charities.The END Fund</v>
      </c>
      <c r="S1" t="str">
        <f>_xlfn.CONCAT("charities.",payments!P1)</f>
        <v>charities.SCI Foundation</v>
      </c>
      <c r="T1" t="str">
        <f>_xlfn.CONCAT("charities.",payments!Q1)</f>
        <v>charities.Sightsavers</v>
      </c>
      <c r="U1" t="str">
        <f>_xlfn.CONCAT("charities.",payments!R1)</f>
        <v>charities.Village Enterprise</v>
      </c>
      <c r="V1" t="str">
        <f>_xlfn.CONCAT("charities.",payments!S1)</f>
        <v>charities.Seva</v>
      </c>
      <c r="W1" t="str">
        <f>_xlfn.CONCAT("charities.",payments!T1)</f>
        <v>charities.JAAGO Foundation</v>
      </c>
      <c r="X1" t="str">
        <f>_xlfn.CONCAT("charities.",payments!U1)</f>
        <v>charities.UNICEF south africa</v>
      </c>
      <c r="Y1" t="str">
        <f>_xlfn.CONCAT("charities.",payments!V1)</f>
        <v>charities.Lola Karimova-Tillyaeva</v>
      </c>
      <c r="Z1" t="str">
        <f>_xlfn.CONCAT("charities.",payments!W1)</f>
        <v>charities.Cambodian Children's Fund</v>
      </c>
      <c r="AA1" t="str">
        <f>_xlfn.CONCAT("charities.",payments!X1)</f>
        <v>charities.Plan vivo</v>
      </c>
      <c r="AB1" t="str">
        <f>_xlfn.CONCAT("charities.",payments!Y1)</f>
        <v>charities.Gold Standard</v>
      </c>
      <c r="AC1" t="str">
        <f>_xlfn.CONCAT("charities.",payments!Z1)</f>
        <v>charities.Founders Pledge Climate change fund</v>
      </c>
      <c r="AD1" t="str">
        <f>_xlfn.CONCAT("charities.",payments!AA1)</f>
        <v>charities.Clean Air Task Force</v>
      </c>
      <c r="AE1" t="str">
        <f>_xlfn.CONCAT("charities.",payments!AB1)</f>
        <v>charities.WILD Foundation</v>
      </c>
      <c r="AF1" t="str">
        <f>_xlfn.CONCAT("charities.",payments!AC1)</f>
        <v>charities.Cool earth</v>
      </c>
      <c r="AG1" t="str">
        <f>_xlfn.CONCAT("charities.",payments!AD1)</f>
        <v>charities.ACE's Recommended Charity Fund</v>
      </c>
      <c r="AH1" t="str">
        <f>_xlfn.CONCAT("charities.",payments!AE1)</f>
        <v>charities.New Harvest</v>
      </c>
      <c r="AI1" t="str">
        <f>_xlfn.CONCAT("charities.",payments!AF1)</f>
        <v>charities.Oceana</v>
      </c>
      <c r="AJ1" t="str">
        <f>_xlfn.CONCAT("charities.",payments!AG1)</f>
        <v>charities.Environmental Working Group</v>
      </c>
      <c r="AK1" t="str">
        <f>_xlfn.CONCAT("charities.",payments!AH1)</f>
        <v>charities.Rainforest alliance</v>
      </c>
      <c r="AL1" t="str">
        <f>_xlfn.CONCAT("charities.",payments!AI1)</f>
        <v>charities.Sustainable Food Trust</v>
      </c>
      <c r="AM1" t="str">
        <f>_xlfn.CONCAT("charities.",payments!AJ1)</f>
        <v>charities.OceanCleanup</v>
      </c>
    </row>
    <row r="2" spans="1:39" x14ac:dyDescent="0.25">
      <c r="A2" t="s">
        <v>70</v>
      </c>
      <c r="D2">
        <f>SUM(D3,D7,D8,D9,D13,D14)</f>
        <v>4.3600000000000003</v>
      </c>
      <c r="E2">
        <f>SUM(E3,E7,E8,E9,E13,E14)</f>
        <v>15.56</v>
      </c>
      <c r="F2">
        <f>SUM(F3,F7,F8,F9,F13,F14)</f>
        <v>32.32</v>
      </c>
      <c r="G2">
        <f>SUM(G3,G7,G8,G9,G13,G14)</f>
        <v>50</v>
      </c>
      <c r="H2">
        <f>E2</f>
        <v>15.56</v>
      </c>
      <c r="I2" t="s">
        <v>49</v>
      </c>
      <c r="J2" t="s">
        <v>116</v>
      </c>
      <c r="K2">
        <v>0</v>
      </c>
      <c r="L2">
        <f>payments!I2</f>
        <v>1</v>
      </c>
      <c r="M2">
        <f>payments!J2</f>
        <v>1</v>
      </c>
      <c r="N2">
        <f>payments!K2</f>
        <v>1</v>
      </c>
      <c r="O2">
        <f>payments!L2</f>
        <v>1</v>
      </c>
      <c r="P2">
        <f>payments!M2</f>
        <v>1</v>
      </c>
      <c r="Q2">
        <f>payments!N2</f>
        <v>1</v>
      </c>
      <c r="R2">
        <f>payments!O2</f>
        <v>1</v>
      </c>
      <c r="S2">
        <f>payments!P2</f>
        <v>1</v>
      </c>
      <c r="T2">
        <f>payments!Q2</f>
        <v>1</v>
      </c>
      <c r="U2">
        <f>payments!R2</f>
        <v>1</v>
      </c>
      <c r="V2">
        <f>payments!S2</f>
        <v>1</v>
      </c>
      <c r="W2">
        <f>payments!T2</f>
        <v>1</v>
      </c>
      <c r="X2">
        <f>payments!U2</f>
        <v>1</v>
      </c>
      <c r="Y2">
        <f>payments!V2</f>
        <v>1</v>
      </c>
      <c r="Z2">
        <f>payments!W2</f>
        <v>1</v>
      </c>
      <c r="AA2">
        <f>payments!X2</f>
        <v>1</v>
      </c>
      <c r="AB2">
        <f>payments!Y2</f>
        <v>1</v>
      </c>
      <c r="AC2">
        <f>payments!Z2</f>
        <v>1</v>
      </c>
      <c r="AD2">
        <f>payments!AA2</f>
        <v>1</v>
      </c>
      <c r="AE2">
        <f>payments!AB2</f>
        <v>1</v>
      </c>
      <c r="AF2">
        <f>payments!AC2</f>
        <v>1</v>
      </c>
      <c r="AG2">
        <f>payments!AD2</f>
        <v>1</v>
      </c>
      <c r="AH2">
        <f>payments!AE2</f>
        <v>1</v>
      </c>
      <c r="AI2">
        <f>payments!AF2</f>
        <v>1</v>
      </c>
      <c r="AJ2">
        <f>payments!AG2</f>
        <v>1</v>
      </c>
      <c r="AK2">
        <f>payments!AH2</f>
        <v>1</v>
      </c>
      <c r="AL2">
        <f>payments!AI2</f>
        <v>1</v>
      </c>
      <c r="AM2">
        <f>payments!AJ2</f>
        <v>1</v>
      </c>
    </row>
    <row r="3" spans="1:39" x14ac:dyDescent="0.25">
      <c r="A3" t="s">
        <v>70</v>
      </c>
      <c r="B3" t="s">
        <v>71</v>
      </c>
      <c r="D3">
        <f>ROUND(payments!D3/12,2)</f>
        <v>2.64</v>
      </c>
      <c r="E3">
        <f>ROUND(payments!E3/12,2)</f>
        <v>11.1</v>
      </c>
      <c r="F3">
        <f>ROUND(payments!F3/12,2)</f>
        <v>18.12</v>
      </c>
      <c r="G3">
        <f>ROUND(payments!G3/12,0)</f>
        <v>25</v>
      </c>
      <c r="H3">
        <f t="shared" ref="H3:H25" si="0">E3</f>
        <v>11.1</v>
      </c>
      <c r="I3" t="s">
        <v>49</v>
      </c>
      <c r="J3" t="s">
        <v>117</v>
      </c>
      <c r="K3">
        <v>1</v>
      </c>
      <c r="L3">
        <f>payments!I3</f>
        <v>1</v>
      </c>
      <c r="M3">
        <f>payments!J3</f>
        <v>1</v>
      </c>
      <c r="N3">
        <f>payments!K3</f>
        <v>1</v>
      </c>
      <c r="O3">
        <f>payments!L3</f>
        <v>1</v>
      </c>
      <c r="P3">
        <f>payments!M3</f>
        <v>1</v>
      </c>
      <c r="Q3">
        <f>payments!N3</f>
        <v>1</v>
      </c>
      <c r="R3">
        <f>payments!O3</f>
        <v>1</v>
      </c>
      <c r="S3">
        <f>payments!P3</f>
        <v>1</v>
      </c>
      <c r="T3">
        <f>payments!Q3</f>
        <v>1</v>
      </c>
      <c r="U3">
        <f>payments!R3</f>
        <v>1</v>
      </c>
      <c r="V3">
        <f>payments!S3</f>
        <v>1</v>
      </c>
      <c r="W3">
        <f>payments!T3</f>
        <v>1</v>
      </c>
      <c r="X3">
        <f>payments!U3</f>
        <v>1</v>
      </c>
      <c r="Y3">
        <f>payments!V3</f>
        <v>1</v>
      </c>
      <c r="Z3">
        <f>payments!W3</f>
        <v>1</v>
      </c>
      <c r="AA3">
        <f>payments!X3</f>
        <v>1</v>
      </c>
      <c r="AB3">
        <f>payments!Y3</f>
        <v>1</v>
      </c>
      <c r="AC3">
        <f>payments!Z3</f>
        <v>1</v>
      </c>
      <c r="AD3">
        <f>payments!AA3</f>
        <v>1</v>
      </c>
      <c r="AE3">
        <f>payments!AB3</f>
        <v>1</v>
      </c>
      <c r="AF3">
        <f>payments!AC3</f>
        <v>1</v>
      </c>
      <c r="AG3">
        <f>payments!AD3</f>
        <v>1</v>
      </c>
      <c r="AH3">
        <f>payments!AE3</f>
        <v>1</v>
      </c>
      <c r="AI3">
        <f>payments!AF3</f>
        <v>1</v>
      </c>
      <c r="AJ3">
        <f>payments!AG3</f>
        <v>1</v>
      </c>
      <c r="AK3">
        <f>payments!AH3</f>
        <v>1</v>
      </c>
      <c r="AL3">
        <f>payments!AI3</f>
        <v>1</v>
      </c>
      <c r="AM3">
        <f>payments!AJ3</f>
        <v>1</v>
      </c>
    </row>
    <row r="4" spans="1:39" x14ac:dyDescent="0.25">
      <c r="A4" t="s">
        <v>70</v>
      </c>
      <c r="B4" t="s">
        <v>71</v>
      </c>
      <c r="C4" t="s">
        <v>29</v>
      </c>
      <c r="D4">
        <f>ROUND(payments!D4*100,1)</f>
        <v>0</v>
      </c>
      <c r="E4">
        <f>ROUND(payments!E4*100,1)</f>
        <v>33.299999999999997</v>
      </c>
      <c r="F4">
        <f>ROUND(payments!F4*100,1)</f>
        <v>100</v>
      </c>
      <c r="G4">
        <f>ROUND(payments!G4*100,1)</f>
        <v>100</v>
      </c>
      <c r="H4">
        <f t="shared" si="0"/>
        <v>33.299999999999997</v>
      </c>
      <c r="I4" t="s">
        <v>50</v>
      </c>
      <c r="J4" t="s">
        <v>118</v>
      </c>
      <c r="K4">
        <v>2</v>
      </c>
      <c r="L4">
        <f>payments!I4</f>
        <v>0</v>
      </c>
      <c r="M4">
        <f>payments!J4</f>
        <v>0</v>
      </c>
      <c r="N4">
        <f>payments!K4</f>
        <v>0</v>
      </c>
      <c r="O4">
        <f>payments!L4</f>
        <v>0</v>
      </c>
      <c r="P4">
        <f>payments!M4</f>
        <v>0</v>
      </c>
      <c r="Q4">
        <f>payments!N4</f>
        <v>0</v>
      </c>
      <c r="R4">
        <f>payments!O4</f>
        <v>0</v>
      </c>
      <c r="S4">
        <f>payments!P4</f>
        <v>0</v>
      </c>
      <c r="T4">
        <f>payments!Q4</f>
        <v>0</v>
      </c>
      <c r="U4">
        <f>payments!R4</f>
        <v>0</v>
      </c>
      <c r="V4">
        <f>payments!S4</f>
        <v>0</v>
      </c>
      <c r="W4">
        <f>payments!T4</f>
        <v>0</v>
      </c>
      <c r="X4">
        <f>payments!U4</f>
        <v>0</v>
      </c>
      <c r="Y4">
        <f>payments!V4</f>
        <v>0</v>
      </c>
      <c r="Z4">
        <f>payments!W4</f>
        <v>0</v>
      </c>
      <c r="AA4">
        <f>payments!X4</f>
        <v>0.3</v>
      </c>
      <c r="AB4">
        <f>payments!Y4</f>
        <v>0.1</v>
      </c>
      <c r="AC4">
        <f>payments!Z4</f>
        <v>0</v>
      </c>
      <c r="AD4">
        <f>payments!AA4</f>
        <v>0</v>
      </c>
      <c r="AE4">
        <f>payments!AB4</f>
        <v>0.2</v>
      </c>
      <c r="AF4">
        <f>payments!AC4</f>
        <v>0.2</v>
      </c>
      <c r="AG4">
        <f>payments!AD4</f>
        <v>0</v>
      </c>
      <c r="AH4">
        <f>payments!AE4</f>
        <v>0</v>
      </c>
      <c r="AI4">
        <f>payments!AF4</f>
        <v>0</v>
      </c>
      <c r="AJ4">
        <f>payments!AG4</f>
        <v>0</v>
      </c>
      <c r="AK4">
        <f>payments!AH4</f>
        <v>0.2</v>
      </c>
      <c r="AL4">
        <f>payments!AI4</f>
        <v>0</v>
      </c>
      <c r="AM4">
        <f>payments!AJ4</f>
        <v>0</v>
      </c>
    </row>
    <row r="5" spans="1:39" x14ac:dyDescent="0.25">
      <c r="A5" t="s">
        <v>70</v>
      </c>
      <c r="B5" t="s">
        <v>71</v>
      </c>
      <c r="C5" t="s">
        <v>31</v>
      </c>
      <c r="D5">
        <f>ROUND(payments!D5*100,1)</f>
        <v>0</v>
      </c>
      <c r="E5">
        <f>ROUND(payments!E5*100,1)</f>
        <v>33.299999999999997</v>
      </c>
      <c r="F5">
        <f>ROUND(payments!F5*100,1)</f>
        <v>100</v>
      </c>
      <c r="G5">
        <f>ROUND(payments!G5*100,1)</f>
        <v>100</v>
      </c>
      <c r="H5">
        <f t="shared" si="0"/>
        <v>33.299999999999997</v>
      </c>
      <c r="I5" t="s">
        <v>50</v>
      </c>
      <c r="J5" t="s">
        <v>118</v>
      </c>
      <c r="K5">
        <v>2</v>
      </c>
      <c r="L5">
        <f>payments!I5</f>
        <v>0</v>
      </c>
      <c r="M5">
        <f>payments!J5</f>
        <v>0</v>
      </c>
      <c r="N5">
        <f>payments!K5</f>
        <v>0</v>
      </c>
      <c r="O5">
        <f>payments!L5</f>
        <v>0</v>
      </c>
      <c r="P5">
        <f>payments!M5</f>
        <v>0</v>
      </c>
      <c r="Q5">
        <f>payments!N5</f>
        <v>0</v>
      </c>
      <c r="R5">
        <f>payments!O5</f>
        <v>0</v>
      </c>
      <c r="S5">
        <f>payments!P5</f>
        <v>0</v>
      </c>
      <c r="T5">
        <f>payments!Q5</f>
        <v>0</v>
      </c>
      <c r="U5">
        <f>payments!R5</f>
        <v>0</v>
      </c>
      <c r="V5">
        <f>payments!S5</f>
        <v>0</v>
      </c>
      <c r="W5">
        <f>payments!T5</f>
        <v>0</v>
      </c>
      <c r="X5">
        <f>payments!U5</f>
        <v>0</v>
      </c>
      <c r="Y5">
        <f>payments!V5</f>
        <v>0</v>
      </c>
      <c r="Z5">
        <f>payments!W5</f>
        <v>0</v>
      </c>
      <c r="AA5">
        <f>payments!X5</f>
        <v>0</v>
      </c>
      <c r="AB5">
        <f>payments!Y5</f>
        <v>0.6</v>
      </c>
      <c r="AC5">
        <f>payments!Z5</f>
        <v>0.2</v>
      </c>
      <c r="AD5">
        <f>payments!AA5</f>
        <v>0.2</v>
      </c>
      <c r="AE5">
        <f>payments!AB5</f>
        <v>0</v>
      </c>
      <c r="AF5">
        <f>payments!AC5</f>
        <v>0</v>
      </c>
      <c r="AG5">
        <f>payments!AD5</f>
        <v>0</v>
      </c>
      <c r="AH5">
        <f>payments!AE5</f>
        <v>0</v>
      </c>
      <c r="AI5">
        <f>payments!AF5</f>
        <v>0</v>
      </c>
      <c r="AJ5">
        <f>payments!AG5</f>
        <v>0</v>
      </c>
      <c r="AK5">
        <f>payments!AH5</f>
        <v>0</v>
      </c>
      <c r="AL5">
        <f>payments!AI5</f>
        <v>0</v>
      </c>
      <c r="AM5">
        <f>payments!AJ5</f>
        <v>0</v>
      </c>
    </row>
    <row r="6" spans="1:39" x14ac:dyDescent="0.25">
      <c r="A6" t="s">
        <v>70</v>
      </c>
      <c r="B6" t="s">
        <v>71</v>
      </c>
      <c r="C6" t="s">
        <v>43</v>
      </c>
      <c r="D6">
        <f>ROUND(payments!D6*100,1)</f>
        <v>0</v>
      </c>
      <c r="E6">
        <v>33.4</v>
      </c>
      <c r="F6">
        <f>ROUND(payments!F6*100,1)</f>
        <v>50</v>
      </c>
      <c r="G6">
        <f>ROUND(payments!G6*100,1)</f>
        <v>100</v>
      </c>
      <c r="H6">
        <f t="shared" si="0"/>
        <v>33.4</v>
      </c>
      <c r="I6" t="s">
        <v>50</v>
      </c>
      <c r="J6" t="s">
        <v>118</v>
      </c>
      <c r="K6">
        <v>2</v>
      </c>
      <c r="L6">
        <f>payments!I6</f>
        <v>0</v>
      </c>
      <c r="M6">
        <f>payments!J6</f>
        <v>0</v>
      </c>
      <c r="N6">
        <f>payments!K6</f>
        <v>0</v>
      </c>
      <c r="O6">
        <f>payments!L6</f>
        <v>0</v>
      </c>
      <c r="P6">
        <f>payments!M6</f>
        <v>0</v>
      </c>
      <c r="Q6">
        <f>payments!N6</f>
        <v>0</v>
      </c>
      <c r="R6">
        <f>payments!O6</f>
        <v>0</v>
      </c>
      <c r="S6">
        <f>payments!P6</f>
        <v>0</v>
      </c>
      <c r="T6">
        <f>payments!Q6</f>
        <v>0</v>
      </c>
      <c r="U6">
        <f>payments!R6</f>
        <v>0</v>
      </c>
      <c r="V6">
        <f>payments!S6</f>
        <v>0</v>
      </c>
      <c r="W6">
        <f>payments!T6</f>
        <v>0</v>
      </c>
      <c r="X6">
        <f>payments!U6</f>
        <v>0</v>
      </c>
      <c r="Y6">
        <f>payments!V6</f>
        <v>0</v>
      </c>
      <c r="Z6">
        <f>payments!W6</f>
        <v>0</v>
      </c>
      <c r="AA6">
        <f>payments!X6</f>
        <v>0</v>
      </c>
      <c r="AB6">
        <f>payments!Y6</f>
        <v>0</v>
      </c>
      <c r="AC6">
        <f>payments!Z6</f>
        <v>0.7</v>
      </c>
      <c r="AD6">
        <f>payments!AA6</f>
        <v>0.3</v>
      </c>
      <c r="AE6">
        <f>payments!AB6</f>
        <v>0</v>
      </c>
      <c r="AF6">
        <f>payments!AC6</f>
        <v>0</v>
      </c>
      <c r="AG6">
        <f>payments!AD6</f>
        <v>0</v>
      </c>
      <c r="AH6">
        <f>payments!AE6</f>
        <v>0</v>
      </c>
      <c r="AI6">
        <f>payments!AF6</f>
        <v>0</v>
      </c>
      <c r="AJ6">
        <f>payments!AG6</f>
        <v>0</v>
      </c>
      <c r="AK6">
        <f>payments!AH6</f>
        <v>0</v>
      </c>
      <c r="AL6">
        <f>payments!AI6</f>
        <v>0</v>
      </c>
      <c r="AM6">
        <f>payments!AJ6</f>
        <v>0</v>
      </c>
    </row>
    <row r="7" spans="1:39" x14ac:dyDescent="0.25">
      <c r="A7" t="s">
        <v>70</v>
      </c>
      <c r="B7" t="s">
        <v>94</v>
      </c>
      <c r="D7">
        <f>ROUND(payments!D7/12,2)</f>
        <v>0.24</v>
      </c>
      <c r="E7">
        <f>ROUND(payments!E7/12,2)</f>
        <v>0.49</v>
      </c>
      <c r="F7">
        <f>ROUND(payments!F7/12,2)</f>
        <v>1.53</v>
      </c>
      <c r="G7">
        <f>ROUND(payments!G7/12,0)</f>
        <v>2</v>
      </c>
      <c r="H7">
        <f t="shared" si="0"/>
        <v>0.49</v>
      </c>
      <c r="I7" t="s">
        <v>49</v>
      </c>
      <c r="J7" t="s">
        <v>117</v>
      </c>
      <c r="K7">
        <v>1</v>
      </c>
      <c r="L7">
        <f>payments!I7</f>
        <v>0</v>
      </c>
      <c r="M7">
        <f>payments!J7</f>
        <v>0</v>
      </c>
      <c r="N7">
        <f>payments!K7</f>
        <v>0</v>
      </c>
      <c r="O7">
        <f>payments!L7</f>
        <v>0</v>
      </c>
      <c r="P7">
        <f>payments!M7</f>
        <v>0</v>
      </c>
      <c r="Q7">
        <f>payments!N7</f>
        <v>0</v>
      </c>
      <c r="R7">
        <f>payments!O7</f>
        <v>0</v>
      </c>
      <c r="S7">
        <f>payments!P7</f>
        <v>0</v>
      </c>
      <c r="T7">
        <f>payments!Q7</f>
        <v>0</v>
      </c>
      <c r="U7">
        <f>payments!R7</f>
        <v>0</v>
      </c>
      <c r="V7">
        <f>payments!S7</f>
        <v>0</v>
      </c>
      <c r="W7">
        <f>payments!T7</f>
        <v>0</v>
      </c>
      <c r="X7">
        <f>payments!U7</f>
        <v>0</v>
      </c>
      <c r="Y7">
        <f>payments!V7</f>
        <v>0</v>
      </c>
      <c r="Z7">
        <f>payments!W7</f>
        <v>0</v>
      </c>
      <c r="AA7">
        <f>payments!X7</f>
        <v>0</v>
      </c>
      <c r="AB7">
        <f>payments!Y7</f>
        <v>0</v>
      </c>
      <c r="AC7">
        <f>payments!Z7</f>
        <v>0</v>
      </c>
      <c r="AD7">
        <f>payments!AA7</f>
        <v>0</v>
      </c>
      <c r="AE7">
        <f>payments!AB7</f>
        <v>0</v>
      </c>
      <c r="AF7">
        <f>payments!AC7</f>
        <v>0</v>
      </c>
      <c r="AG7">
        <f>payments!AD7</f>
        <v>0.2</v>
      </c>
      <c r="AH7">
        <f>payments!AE7</f>
        <v>0.25</v>
      </c>
      <c r="AI7">
        <f>payments!AF7</f>
        <v>0.1</v>
      </c>
      <c r="AJ7">
        <f>payments!AG7</f>
        <v>0.2</v>
      </c>
      <c r="AK7">
        <f>payments!AH7</f>
        <v>0</v>
      </c>
      <c r="AL7">
        <f>payments!AI7</f>
        <v>0.25</v>
      </c>
      <c r="AM7">
        <f>payments!AJ7</f>
        <v>0</v>
      </c>
    </row>
    <row r="8" spans="1:39" x14ac:dyDescent="0.25">
      <c r="A8" t="s">
        <v>70</v>
      </c>
      <c r="B8" t="s">
        <v>72</v>
      </c>
      <c r="D8">
        <f>ROUND(payments!D8/12,2)</f>
        <v>0.14000000000000001</v>
      </c>
      <c r="E8">
        <f>ROUND(payments!E8/12,2)</f>
        <v>0.28999999999999998</v>
      </c>
      <c r="F8">
        <f>ROUND(payments!F8/12,2)</f>
        <v>0.56999999999999995</v>
      </c>
      <c r="G8">
        <f>ROUND(payments!G8/12,0)</f>
        <v>2</v>
      </c>
      <c r="H8">
        <f t="shared" si="0"/>
        <v>0.28999999999999998</v>
      </c>
      <c r="I8" t="s">
        <v>49</v>
      </c>
      <c r="J8" t="s">
        <v>117</v>
      </c>
      <c r="K8">
        <v>1</v>
      </c>
      <c r="L8">
        <f>payments!I8</f>
        <v>0</v>
      </c>
      <c r="M8">
        <f>payments!J8</f>
        <v>0</v>
      </c>
      <c r="N8">
        <f>payments!K8</f>
        <v>0</v>
      </c>
      <c r="O8">
        <f>payments!L8</f>
        <v>0</v>
      </c>
      <c r="P8">
        <f>payments!M8</f>
        <v>0</v>
      </c>
      <c r="Q8">
        <f>payments!N8</f>
        <v>0</v>
      </c>
      <c r="R8">
        <f>payments!O8</f>
        <v>0</v>
      </c>
      <c r="S8">
        <f>payments!P8</f>
        <v>0</v>
      </c>
      <c r="T8">
        <f>payments!Q8</f>
        <v>0</v>
      </c>
      <c r="U8">
        <f>payments!R8</f>
        <v>0</v>
      </c>
      <c r="V8">
        <f>payments!S8</f>
        <v>0</v>
      </c>
      <c r="W8">
        <f>payments!T8</f>
        <v>0</v>
      </c>
      <c r="X8">
        <f>payments!U8</f>
        <v>0</v>
      </c>
      <c r="Y8">
        <f>payments!V8</f>
        <v>0</v>
      </c>
      <c r="Z8">
        <f>payments!W8</f>
        <v>0</v>
      </c>
      <c r="AA8">
        <f>payments!X8</f>
        <v>0</v>
      </c>
      <c r="AB8">
        <f>payments!Y8</f>
        <v>0</v>
      </c>
      <c r="AC8">
        <f>payments!Z8</f>
        <v>0</v>
      </c>
      <c r="AD8">
        <f>payments!AA8</f>
        <v>0</v>
      </c>
      <c r="AE8">
        <f>payments!AB8</f>
        <v>0</v>
      </c>
      <c r="AF8">
        <f>payments!AC8</f>
        <v>0</v>
      </c>
      <c r="AG8">
        <f>payments!AD8</f>
        <v>0.3</v>
      </c>
      <c r="AH8">
        <f>payments!AE8</f>
        <v>0.2</v>
      </c>
      <c r="AI8">
        <f>payments!AF8</f>
        <v>0</v>
      </c>
      <c r="AJ8">
        <f>payments!AG8</f>
        <v>0.1</v>
      </c>
      <c r="AK8">
        <f>payments!AH8</f>
        <v>0</v>
      </c>
      <c r="AL8">
        <f>payments!AI8</f>
        <v>0.4</v>
      </c>
      <c r="AM8">
        <f>payments!AJ8</f>
        <v>0</v>
      </c>
    </row>
    <row r="9" spans="1:39" x14ac:dyDescent="0.25">
      <c r="A9" t="s">
        <v>70</v>
      </c>
      <c r="B9" t="s">
        <v>73</v>
      </c>
      <c r="D9">
        <f>SUM(D10:D12)</f>
        <v>0.95</v>
      </c>
      <c r="E9">
        <f>SUM(E10:E12)</f>
        <v>2.39</v>
      </c>
      <c r="F9">
        <f>SUM(F10:F12)</f>
        <v>6.93</v>
      </c>
      <c r="G9">
        <f>SUM(G10:G12)</f>
        <v>12</v>
      </c>
      <c r="H9">
        <f t="shared" si="0"/>
        <v>2.39</v>
      </c>
      <c r="I9" t="s">
        <v>49</v>
      </c>
      <c r="J9" t="s">
        <v>116</v>
      </c>
      <c r="K9">
        <v>1</v>
      </c>
      <c r="L9">
        <f>payments!I9</f>
        <v>1</v>
      </c>
      <c r="M9">
        <f>payments!J9</f>
        <v>1</v>
      </c>
      <c r="N9">
        <f>payments!K9</f>
        <v>1</v>
      </c>
      <c r="O9">
        <f>payments!L9</f>
        <v>1</v>
      </c>
      <c r="P9">
        <f>payments!M9</f>
        <v>1</v>
      </c>
      <c r="Q9">
        <f>payments!N9</f>
        <v>1</v>
      </c>
      <c r="R9">
        <f>payments!O9</f>
        <v>1</v>
      </c>
      <c r="S9">
        <f>payments!P9</f>
        <v>1</v>
      </c>
      <c r="T9">
        <f>payments!Q9</f>
        <v>1</v>
      </c>
      <c r="U9">
        <f>payments!R9</f>
        <v>1</v>
      </c>
      <c r="V9">
        <f>payments!S9</f>
        <v>1</v>
      </c>
      <c r="W9">
        <f>payments!T9</f>
        <v>1</v>
      </c>
      <c r="X9">
        <f>payments!U9</f>
        <v>1</v>
      </c>
      <c r="Y9">
        <f>payments!V9</f>
        <v>1</v>
      </c>
      <c r="Z9">
        <f>payments!W9</f>
        <v>1</v>
      </c>
      <c r="AA9">
        <f>payments!X9</f>
        <v>1</v>
      </c>
      <c r="AB9">
        <f>payments!Y9</f>
        <v>1</v>
      </c>
      <c r="AC9">
        <f>payments!Z9</f>
        <v>1</v>
      </c>
      <c r="AD9">
        <f>payments!AA9</f>
        <v>1</v>
      </c>
      <c r="AE9">
        <f>payments!AB9</f>
        <v>1</v>
      </c>
      <c r="AF9">
        <f>payments!AC9</f>
        <v>1</v>
      </c>
      <c r="AG9">
        <f>payments!AD9</f>
        <v>1</v>
      </c>
      <c r="AH9">
        <f>payments!AE9</f>
        <v>1</v>
      </c>
      <c r="AI9">
        <f>payments!AF9</f>
        <v>1</v>
      </c>
      <c r="AJ9">
        <f>payments!AG9</f>
        <v>1</v>
      </c>
      <c r="AK9">
        <f>payments!AH9</f>
        <v>1</v>
      </c>
      <c r="AL9">
        <f>payments!AI9</f>
        <v>1</v>
      </c>
      <c r="AM9">
        <f>payments!AJ9</f>
        <v>1</v>
      </c>
    </row>
    <row r="10" spans="1:39" x14ac:dyDescent="0.25">
      <c r="A10" t="s">
        <v>70</v>
      </c>
      <c r="B10" t="s">
        <v>73</v>
      </c>
      <c r="C10" t="s">
        <v>83</v>
      </c>
      <c r="D10">
        <f>ROUND(payments!D10/12,2)</f>
        <v>0.24</v>
      </c>
      <c r="E10">
        <f>ROUND(payments!E10/12,2)</f>
        <v>0.56999999999999995</v>
      </c>
      <c r="F10">
        <f>ROUND(payments!F10/12,2)</f>
        <v>2.27</v>
      </c>
      <c r="G10">
        <f>ROUND(payments!G10/12,0)</f>
        <v>4</v>
      </c>
      <c r="H10">
        <f t="shared" si="0"/>
        <v>0.56999999999999995</v>
      </c>
      <c r="I10" t="s">
        <v>49</v>
      </c>
      <c r="J10" t="s">
        <v>117</v>
      </c>
      <c r="K10">
        <v>2</v>
      </c>
      <c r="L10">
        <f>payments!I10</f>
        <v>0</v>
      </c>
      <c r="M10">
        <f>payments!J10</f>
        <v>0</v>
      </c>
      <c r="N10">
        <f>payments!K10</f>
        <v>0</v>
      </c>
      <c r="O10">
        <f>payments!L10</f>
        <v>0</v>
      </c>
      <c r="P10">
        <f>payments!M10</f>
        <v>0</v>
      </c>
      <c r="Q10">
        <f>payments!N10</f>
        <v>0</v>
      </c>
      <c r="R10">
        <f>payments!O10</f>
        <v>0</v>
      </c>
      <c r="S10">
        <f>payments!P10</f>
        <v>0</v>
      </c>
      <c r="T10">
        <f>payments!Q10</f>
        <v>0</v>
      </c>
      <c r="U10">
        <f>payments!R10</f>
        <v>0</v>
      </c>
      <c r="V10">
        <f>payments!S10</f>
        <v>0</v>
      </c>
      <c r="W10">
        <f>payments!T10</f>
        <v>0</v>
      </c>
      <c r="X10">
        <f>payments!U10</f>
        <v>0</v>
      </c>
      <c r="Y10">
        <f>payments!V10</f>
        <v>0</v>
      </c>
      <c r="Z10">
        <f>payments!W10</f>
        <v>0</v>
      </c>
      <c r="AA10">
        <f>payments!X10</f>
        <v>0</v>
      </c>
      <c r="AB10">
        <f>payments!Y10</f>
        <v>0</v>
      </c>
      <c r="AC10">
        <f>payments!Z10</f>
        <v>0</v>
      </c>
      <c r="AD10">
        <f>payments!AA10</f>
        <v>0</v>
      </c>
      <c r="AE10">
        <f>payments!AB10</f>
        <v>0.1</v>
      </c>
      <c r="AF10">
        <f>payments!AC10</f>
        <v>0.3</v>
      </c>
      <c r="AG10">
        <f>payments!AD10</f>
        <v>0.1</v>
      </c>
      <c r="AH10">
        <f>payments!AE10</f>
        <v>0.1</v>
      </c>
      <c r="AI10">
        <f>payments!AF10</f>
        <v>0</v>
      </c>
      <c r="AJ10">
        <f>payments!AG10</f>
        <v>0</v>
      </c>
      <c r="AK10">
        <f>payments!AH10</f>
        <v>0.4</v>
      </c>
      <c r="AL10">
        <f>payments!AI10</f>
        <v>0</v>
      </c>
      <c r="AM10">
        <f>payments!AJ10</f>
        <v>0</v>
      </c>
    </row>
    <row r="11" spans="1:39" x14ac:dyDescent="0.25">
      <c r="A11" t="s">
        <v>70</v>
      </c>
      <c r="B11" t="s">
        <v>73</v>
      </c>
      <c r="C11" t="s">
        <v>84</v>
      </c>
      <c r="D11">
        <f>ROUND(payments!D11/12,2)</f>
        <v>0.65</v>
      </c>
      <c r="E11">
        <f>ROUND(payments!E11/12,2)</f>
        <v>1.3</v>
      </c>
      <c r="F11">
        <f>ROUND(payments!F11/12,2)</f>
        <v>2.6</v>
      </c>
      <c r="G11">
        <f>ROUND(payments!G11/12,0)</f>
        <v>4</v>
      </c>
      <c r="H11">
        <f t="shared" si="0"/>
        <v>1.3</v>
      </c>
      <c r="I11" t="s">
        <v>49</v>
      </c>
      <c r="J11" t="s">
        <v>117</v>
      </c>
      <c r="K11">
        <v>2</v>
      </c>
      <c r="L11">
        <f>payments!I11</f>
        <v>0</v>
      </c>
      <c r="M11">
        <f>payments!J11</f>
        <v>0</v>
      </c>
      <c r="N11">
        <f>payments!K11</f>
        <v>0</v>
      </c>
      <c r="O11">
        <f>payments!L11</f>
        <v>0</v>
      </c>
      <c r="P11">
        <f>payments!M11</f>
        <v>0</v>
      </c>
      <c r="Q11">
        <f>payments!N11</f>
        <v>0</v>
      </c>
      <c r="R11">
        <f>payments!O11</f>
        <v>0</v>
      </c>
      <c r="S11">
        <f>payments!P11</f>
        <v>0</v>
      </c>
      <c r="T11">
        <f>payments!Q11</f>
        <v>0</v>
      </c>
      <c r="U11">
        <f>payments!R11</f>
        <v>0</v>
      </c>
      <c r="V11">
        <f>payments!S11</f>
        <v>0</v>
      </c>
      <c r="W11">
        <f>payments!T11</f>
        <v>0</v>
      </c>
      <c r="X11">
        <f>payments!U11</f>
        <v>0</v>
      </c>
      <c r="Y11">
        <f>payments!V11</f>
        <v>0</v>
      </c>
      <c r="Z11">
        <f>payments!W11</f>
        <v>0</v>
      </c>
      <c r="AA11">
        <f>payments!X11</f>
        <v>0.9</v>
      </c>
      <c r="AB11">
        <f>payments!Y11</f>
        <v>0.1</v>
      </c>
      <c r="AC11">
        <f>payments!Z11</f>
        <v>0</v>
      </c>
      <c r="AD11">
        <f>payments!AA11</f>
        <v>0</v>
      </c>
      <c r="AE11">
        <f>payments!AB11</f>
        <v>0</v>
      </c>
      <c r="AF11">
        <f>payments!AC11</f>
        <v>0</v>
      </c>
      <c r="AG11">
        <f>payments!AD11</f>
        <v>0</v>
      </c>
      <c r="AH11">
        <f>payments!AE11</f>
        <v>0</v>
      </c>
      <c r="AI11">
        <f>payments!AF11</f>
        <v>0</v>
      </c>
      <c r="AJ11">
        <f>payments!AG11</f>
        <v>0</v>
      </c>
      <c r="AK11">
        <f>payments!AH11</f>
        <v>0</v>
      </c>
      <c r="AL11">
        <f>payments!AI11</f>
        <v>0</v>
      </c>
      <c r="AM11">
        <f>payments!AJ11</f>
        <v>0</v>
      </c>
    </row>
    <row r="12" spans="1:39" x14ac:dyDescent="0.25">
      <c r="A12" t="s">
        <v>70</v>
      </c>
      <c r="B12" t="s">
        <v>73</v>
      </c>
      <c r="C12" t="s">
        <v>85</v>
      </c>
      <c r="D12">
        <f>ROUND(payments!D12/12,2)</f>
        <v>0.06</v>
      </c>
      <c r="E12">
        <f>ROUND(payments!E12/12,2)</f>
        <v>0.52</v>
      </c>
      <c r="F12">
        <f>ROUND(payments!F12/12,2)</f>
        <v>2.06</v>
      </c>
      <c r="G12">
        <f>ROUND(payments!G12/12,0)</f>
        <v>4</v>
      </c>
      <c r="H12">
        <f t="shared" si="0"/>
        <v>0.52</v>
      </c>
      <c r="I12" t="s">
        <v>49</v>
      </c>
      <c r="J12" t="s">
        <v>117</v>
      </c>
      <c r="K12">
        <v>2</v>
      </c>
      <c r="L12">
        <f>payments!I12</f>
        <v>0</v>
      </c>
      <c r="M12">
        <f>payments!J12</f>
        <v>0</v>
      </c>
      <c r="N12">
        <f>payments!K12</f>
        <v>0</v>
      </c>
      <c r="O12">
        <f>payments!L12</f>
        <v>0</v>
      </c>
      <c r="P12">
        <f>payments!M12</f>
        <v>0</v>
      </c>
      <c r="Q12">
        <f>payments!N12</f>
        <v>0</v>
      </c>
      <c r="R12">
        <f>payments!O12</f>
        <v>0</v>
      </c>
      <c r="S12">
        <f>payments!P12</f>
        <v>0</v>
      </c>
      <c r="T12">
        <f>payments!Q12</f>
        <v>0</v>
      </c>
      <c r="U12">
        <f>payments!R12</f>
        <v>0</v>
      </c>
      <c r="V12">
        <f>payments!S12</f>
        <v>0</v>
      </c>
      <c r="W12">
        <f>payments!T12</f>
        <v>0</v>
      </c>
      <c r="X12">
        <f>payments!U12</f>
        <v>0</v>
      </c>
      <c r="Y12">
        <f>payments!V12</f>
        <v>0</v>
      </c>
      <c r="Z12">
        <f>payments!W12</f>
        <v>0</v>
      </c>
      <c r="AA12">
        <f>payments!X12</f>
        <v>0</v>
      </c>
      <c r="AB12">
        <f>payments!Y12</f>
        <v>0</v>
      </c>
      <c r="AC12">
        <f>payments!Z12</f>
        <v>0</v>
      </c>
      <c r="AD12">
        <f>payments!AA12</f>
        <v>0</v>
      </c>
      <c r="AE12">
        <f>payments!AB12</f>
        <v>0.4</v>
      </c>
      <c r="AF12">
        <f>payments!AC12</f>
        <v>0</v>
      </c>
      <c r="AG12">
        <f>payments!AD12</f>
        <v>0.2</v>
      </c>
      <c r="AH12">
        <f>payments!AE12</f>
        <v>0.2</v>
      </c>
      <c r="AI12">
        <f>payments!AF12</f>
        <v>0.2</v>
      </c>
      <c r="AJ12">
        <f>payments!AG12</f>
        <v>0</v>
      </c>
      <c r="AK12">
        <f>payments!AH12</f>
        <v>0</v>
      </c>
      <c r="AL12">
        <f>payments!AI12</f>
        <v>0</v>
      </c>
      <c r="AM12">
        <f>payments!AJ12</f>
        <v>0</v>
      </c>
    </row>
    <row r="13" spans="1:39" x14ac:dyDescent="0.25">
      <c r="A13" t="s">
        <v>70</v>
      </c>
      <c r="B13" t="s">
        <v>74</v>
      </c>
      <c r="D13">
        <f>ROUND(payments!D13/12,2)</f>
        <v>0.11</v>
      </c>
      <c r="E13">
        <f>ROUND(payments!E13/12,2)</f>
        <v>0.41</v>
      </c>
      <c r="F13">
        <f>ROUND(payments!F13/12,2)</f>
        <v>1.23</v>
      </c>
      <c r="G13">
        <f>ROUND(payments!G13/12,0)</f>
        <v>2</v>
      </c>
      <c r="H13">
        <f t="shared" si="0"/>
        <v>0.41</v>
      </c>
      <c r="I13" t="s">
        <v>49</v>
      </c>
      <c r="J13" t="s">
        <v>117</v>
      </c>
      <c r="K13">
        <v>1</v>
      </c>
      <c r="L13">
        <f>payments!I13</f>
        <v>0</v>
      </c>
      <c r="M13">
        <f>payments!J13</f>
        <v>0</v>
      </c>
      <c r="N13">
        <f>payments!K13</f>
        <v>0</v>
      </c>
      <c r="O13">
        <f>payments!L13</f>
        <v>0</v>
      </c>
      <c r="P13">
        <f>payments!M13</f>
        <v>0</v>
      </c>
      <c r="Q13">
        <f>payments!N13</f>
        <v>0</v>
      </c>
      <c r="R13">
        <f>payments!O13</f>
        <v>0</v>
      </c>
      <c r="S13">
        <f>payments!P13</f>
        <v>0</v>
      </c>
      <c r="T13">
        <f>payments!Q13</f>
        <v>0</v>
      </c>
      <c r="U13">
        <f>payments!R13</f>
        <v>0</v>
      </c>
      <c r="V13">
        <f>payments!S13</f>
        <v>0</v>
      </c>
      <c r="W13">
        <f>payments!T13</f>
        <v>0</v>
      </c>
      <c r="X13">
        <f>payments!U13</f>
        <v>0</v>
      </c>
      <c r="Y13">
        <f>payments!V13</f>
        <v>0</v>
      </c>
      <c r="Z13">
        <f>payments!W13</f>
        <v>0</v>
      </c>
      <c r="AA13">
        <f>payments!X13</f>
        <v>0</v>
      </c>
      <c r="AB13">
        <f>payments!Y13</f>
        <v>0</v>
      </c>
      <c r="AC13">
        <f>payments!Z13</f>
        <v>0</v>
      </c>
      <c r="AD13">
        <f>payments!AA13</f>
        <v>0</v>
      </c>
      <c r="AE13">
        <f>payments!AB13</f>
        <v>0.4</v>
      </c>
      <c r="AF13">
        <f>payments!AC13</f>
        <v>0</v>
      </c>
      <c r="AG13">
        <f>payments!AD13</f>
        <v>0</v>
      </c>
      <c r="AH13">
        <f>payments!AE13</f>
        <v>0</v>
      </c>
      <c r="AI13">
        <f>payments!AF13</f>
        <v>0.4</v>
      </c>
      <c r="AJ13">
        <f>payments!AG13</f>
        <v>0</v>
      </c>
      <c r="AK13">
        <f>payments!AH13</f>
        <v>0.2</v>
      </c>
      <c r="AL13">
        <f>payments!AI13</f>
        <v>0</v>
      </c>
      <c r="AM13">
        <f>payments!AJ13</f>
        <v>0</v>
      </c>
    </row>
    <row r="14" spans="1:39" x14ac:dyDescent="0.25">
      <c r="A14" t="s">
        <v>70</v>
      </c>
      <c r="B14" t="s">
        <v>75</v>
      </c>
      <c r="D14">
        <f>D15+D16+D17</f>
        <v>0.28000000000000003</v>
      </c>
      <c r="E14">
        <f t="shared" ref="E14:F14" si="1">E15+E16+E17</f>
        <v>0.88000000000000012</v>
      </c>
      <c r="F14">
        <f t="shared" si="1"/>
        <v>3.9400000000000004</v>
      </c>
      <c r="G14">
        <f>G15+G16+G17</f>
        <v>7</v>
      </c>
      <c r="H14">
        <f t="shared" si="0"/>
        <v>0.88000000000000012</v>
      </c>
      <c r="I14" t="s">
        <v>49</v>
      </c>
      <c r="J14" t="s">
        <v>116</v>
      </c>
      <c r="K14">
        <v>1</v>
      </c>
      <c r="L14">
        <f>payments!I14</f>
        <v>1</v>
      </c>
      <c r="M14">
        <f>payments!J14</f>
        <v>1</v>
      </c>
      <c r="N14">
        <f>payments!K14</f>
        <v>1</v>
      </c>
      <c r="O14">
        <f>payments!L14</f>
        <v>1</v>
      </c>
      <c r="P14">
        <f>payments!M14</f>
        <v>1</v>
      </c>
      <c r="Q14">
        <f>payments!N14</f>
        <v>1</v>
      </c>
      <c r="R14">
        <f>payments!O14</f>
        <v>1</v>
      </c>
      <c r="S14">
        <f>payments!P14</f>
        <v>1</v>
      </c>
      <c r="T14">
        <f>payments!Q14</f>
        <v>1</v>
      </c>
      <c r="U14">
        <f>payments!R14</f>
        <v>1</v>
      </c>
      <c r="V14">
        <f>payments!S14</f>
        <v>1</v>
      </c>
      <c r="W14">
        <f>payments!T14</f>
        <v>1</v>
      </c>
      <c r="X14">
        <f>payments!U14</f>
        <v>1</v>
      </c>
      <c r="Y14">
        <f>payments!V14</f>
        <v>1</v>
      </c>
      <c r="Z14">
        <f>payments!W14</f>
        <v>1</v>
      </c>
      <c r="AA14">
        <f>payments!X14</f>
        <v>1</v>
      </c>
      <c r="AB14">
        <f>payments!Y14</f>
        <v>1</v>
      </c>
      <c r="AC14">
        <f>payments!Z14</f>
        <v>1</v>
      </c>
      <c r="AD14">
        <f>payments!AA14</f>
        <v>1</v>
      </c>
      <c r="AE14">
        <f>payments!AB14</f>
        <v>1</v>
      </c>
      <c r="AF14">
        <f>payments!AC14</f>
        <v>1</v>
      </c>
      <c r="AG14">
        <f>payments!AD14</f>
        <v>1</v>
      </c>
      <c r="AH14">
        <f>payments!AE14</f>
        <v>1</v>
      </c>
      <c r="AI14">
        <f>payments!AF14</f>
        <v>1</v>
      </c>
      <c r="AJ14">
        <f>payments!AG14</f>
        <v>1</v>
      </c>
      <c r="AK14">
        <f>payments!AH14</f>
        <v>1</v>
      </c>
      <c r="AL14">
        <f>payments!AI14</f>
        <v>1</v>
      </c>
      <c r="AM14">
        <f>payments!AJ14</f>
        <v>1</v>
      </c>
    </row>
    <row r="15" spans="1:39" x14ac:dyDescent="0.25">
      <c r="A15" t="s">
        <v>70</v>
      </c>
      <c r="B15" t="s">
        <v>75</v>
      </c>
      <c r="C15" t="s">
        <v>102</v>
      </c>
      <c r="D15">
        <f>ROUND(payments!D15/12,2)</f>
        <v>0.24</v>
      </c>
      <c r="E15">
        <f>ROUND(payments!E15/12,2)</f>
        <v>0.53</v>
      </c>
      <c r="F15">
        <f>ROUND(payments!F15/12,2)</f>
        <v>2.27</v>
      </c>
      <c r="G15">
        <f>ROUND(payments!G15/12,0)</f>
        <v>3</v>
      </c>
      <c r="H15">
        <f t="shared" si="0"/>
        <v>0.53</v>
      </c>
      <c r="I15" t="s">
        <v>49</v>
      </c>
      <c r="J15" t="s">
        <v>117</v>
      </c>
      <c r="K15">
        <v>2</v>
      </c>
      <c r="L15">
        <f>payments!I15</f>
        <v>0</v>
      </c>
      <c r="M15">
        <f>payments!J15</f>
        <v>0</v>
      </c>
      <c r="N15">
        <f>payments!K15</f>
        <v>0</v>
      </c>
      <c r="O15">
        <f>payments!L15</f>
        <v>0</v>
      </c>
      <c r="P15">
        <f>payments!M15</f>
        <v>0</v>
      </c>
      <c r="Q15">
        <f>payments!N15</f>
        <v>0</v>
      </c>
      <c r="R15">
        <f>payments!O15</f>
        <v>0</v>
      </c>
      <c r="S15">
        <f>payments!P15</f>
        <v>0</v>
      </c>
      <c r="T15">
        <f>payments!Q15</f>
        <v>0</v>
      </c>
      <c r="U15">
        <f>payments!R15</f>
        <v>0</v>
      </c>
      <c r="V15">
        <f>payments!S15</f>
        <v>0</v>
      </c>
      <c r="W15">
        <f>payments!T15</f>
        <v>0</v>
      </c>
      <c r="X15">
        <f>payments!U15</f>
        <v>0</v>
      </c>
      <c r="Y15">
        <f>payments!V15</f>
        <v>0</v>
      </c>
      <c r="Z15">
        <f>payments!W15</f>
        <v>0</v>
      </c>
      <c r="AA15">
        <f>payments!X15</f>
        <v>0</v>
      </c>
      <c r="AB15">
        <f>payments!Y15</f>
        <v>0</v>
      </c>
      <c r="AC15">
        <f>payments!Z15</f>
        <v>0</v>
      </c>
      <c r="AD15">
        <f>payments!AA15</f>
        <v>0</v>
      </c>
      <c r="AE15">
        <f>payments!AB15</f>
        <v>0</v>
      </c>
      <c r="AF15">
        <f>payments!AC15</f>
        <v>0</v>
      </c>
      <c r="AG15">
        <f>payments!AD15</f>
        <v>0</v>
      </c>
      <c r="AH15">
        <f>payments!AE15</f>
        <v>0</v>
      </c>
      <c r="AI15">
        <f>payments!AF15</f>
        <v>0</v>
      </c>
      <c r="AJ15">
        <f>payments!AG15</f>
        <v>0.2</v>
      </c>
      <c r="AK15">
        <f>payments!AH15</f>
        <v>0</v>
      </c>
      <c r="AL15">
        <f>payments!AI15</f>
        <v>0.1</v>
      </c>
      <c r="AM15">
        <f>payments!AJ15</f>
        <v>0.7</v>
      </c>
    </row>
    <row r="16" spans="1:39" x14ac:dyDescent="0.25">
      <c r="A16" t="s">
        <v>70</v>
      </c>
      <c r="B16" t="s">
        <v>75</v>
      </c>
      <c r="C16" t="s">
        <v>103</v>
      </c>
      <c r="D16">
        <f>ROUND(payments!D16/12,2)</f>
        <v>0.01</v>
      </c>
      <c r="E16">
        <f>ROUND(payments!E16/12,2)</f>
        <v>0.03</v>
      </c>
      <c r="F16">
        <f>ROUND(payments!F16/12,2)</f>
        <v>0.06</v>
      </c>
      <c r="G16">
        <f>ROUND(payments!G16/12,0)</f>
        <v>1</v>
      </c>
      <c r="H16">
        <f t="shared" si="0"/>
        <v>0.03</v>
      </c>
      <c r="I16" t="s">
        <v>49</v>
      </c>
      <c r="J16" t="s">
        <v>117</v>
      </c>
      <c r="K16">
        <v>2</v>
      </c>
      <c r="L16">
        <f>payments!I16</f>
        <v>0.5</v>
      </c>
      <c r="M16">
        <f>payments!J16</f>
        <v>0.5</v>
      </c>
      <c r="N16">
        <f>payments!K16</f>
        <v>0</v>
      </c>
      <c r="O16">
        <f>payments!L16</f>
        <v>0</v>
      </c>
      <c r="P16">
        <f>payments!M16</f>
        <v>0</v>
      </c>
      <c r="Q16">
        <f>payments!N16</f>
        <v>0</v>
      </c>
      <c r="R16">
        <f>payments!O16</f>
        <v>0</v>
      </c>
      <c r="S16">
        <f>payments!P16</f>
        <v>0</v>
      </c>
      <c r="T16">
        <f>payments!Q16</f>
        <v>0</v>
      </c>
      <c r="U16">
        <f>payments!R16</f>
        <v>0</v>
      </c>
      <c r="V16">
        <f>payments!S16</f>
        <v>0</v>
      </c>
      <c r="W16">
        <f>payments!T16</f>
        <v>0</v>
      </c>
      <c r="X16">
        <f>payments!U16</f>
        <v>0</v>
      </c>
      <c r="Y16">
        <f>payments!V16</f>
        <v>0</v>
      </c>
      <c r="Z16">
        <f>payments!W16</f>
        <v>0</v>
      </c>
      <c r="AA16">
        <f>payments!X16</f>
        <v>0</v>
      </c>
      <c r="AB16">
        <f>payments!Y16</f>
        <v>0</v>
      </c>
      <c r="AC16">
        <f>payments!Z16</f>
        <v>0</v>
      </c>
      <c r="AD16">
        <f>payments!AA16</f>
        <v>0</v>
      </c>
      <c r="AE16">
        <f>payments!AB16</f>
        <v>0</v>
      </c>
      <c r="AF16">
        <f>payments!AC16</f>
        <v>0</v>
      </c>
      <c r="AG16">
        <f>payments!AD16</f>
        <v>0</v>
      </c>
      <c r="AH16">
        <f>payments!AE16</f>
        <v>0</v>
      </c>
      <c r="AI16">
        <f>payments!AF16</f>
        <v>0</v>
      </c>
      <c r="AJ16">
        <f>payments!AG16</f>
        <v>0</v>
      </c>
      <c r="AK16">
        <f>payments!AH16</f>
        <v>0</v>
      </c>
      <c r="AL16">
        <f>payments!AI16</f>
        <v>0</v>
      </c>
      <c r="AM16">
        <f>payments!AJ16</f>
        <v>0</v>
      </c>
    </row>
    <row r="17" spans="1:39" x14ac:dyDescent="0.25">
      <c r="A17" t="s">
        <v>70</v>
      </c>
      <c r="B17" t="s">
        <v>75</v>
      </c>
      <c r="C17" t="s">
        <v>107</v>
      </c>
      <c r="D17">
        <f>ROUND(payments!D17/12,2)</f>
        <v>0.03</v>
      </c>
      <c r="E17">
        <f>ROUND(payments!E17/12,2)</f>
        <v>0.32</v>
      </c>
      <c r="F17">
        <f>ROUND(payments!F17/12,2)</f>
        <v>1.61</v>
      </c>
      <c r="G17">
        <f>ROUND(payments!G17/12,0)</f>
        <v>3</v>
      </c>
      <c r="H17">
        <f t="shared" si="0"/>
        <v>0.32</v>
      </c>
      <c r="I17" t="s">
        <v>49</v>
      </c>
      <c r="J17" t="s">
        <v>117</v>
      </c>
      <c r="K17">
        <v>2</v>
      </c>
      <c r="L17">
        <f>payments!I17</f>
        <v>0</v>
      </c>
      <c r="M17">
        <f>payments!J17</f>
        <v>0</v>
      </c>
      <c r="N17">
        <f>payments!K17</f>
        <v>0</v>
      </c>
      <c r="O17">
        <f>payments!L17</f>
        <v>0</v>
      </c>
      <c r="P17">
        <f>payments!M17</f>
        <v>0</v>
      </c>
      <c r="Q17">
        <f>payments!N17</f>
        <v>0</v>
      </c>
      <c r="R17">
        <f>payments!O17</f>
        <v>0</v>
      </c>
      <c r="S17">
        <f>payments!P17</f>
        <v>0</v>
      </c>
      <c r="T17">
        <f>payments!Q17</f>
        <v>0</v>
      </c>
      <c r="U17">
        <f>payments!R17</f>
        <v>0</v>
      </c>
      <c r="V17">
        <f>payments!S17</f>
        <v>0</v>
      </c>
      <c r="W17">
        <f>payments!T17</f>
        <v>0</v>
      </c>
      <c r="X17">
        <f>payments!U17</f>
        <v>0</v>
      </c>
      <c r="Y17">
        <f>payments!V17</f>
        <v>0</v>
      </c>
      <c r="Z17">
        <f>payments!W17</f>
        <v>0</v>
      </c>
      <c r="AA17">
        <f>payments!X17</f>
        <v>0</v>
      </c>
      <c r="AB17">
        <f>payments!Y17</f>
        <v>0</v>
      </c>
      <c r="AC17">
        <f>payments!Z17</f>
        <v>0</v>
      </c>
      <c r="AD17">
        <f>payments!AA17</f>
        <v>0</v>
      </c>
      <c r="AE17">
        <f>payments!AB17</f>
        <v>0</v>
      </c>
      <c r="AF17">
        <f>payments!AC17</f>
        <v>0</v>
      </c>
      <c r="AG17">
        <f>payments!AD17</f>
        <v>0</v>
      </c>
      <c r="AH17">
        <f>payments!AE17</f>
        <v>0</v>
      </c>
      <c r="AI17">
        <f>payments!AF17</f>
        <v>0</v>
      </c>
      <c r="AJ17">
        <f>payments!AG17</f>
        <v>0.7</v>
      </c>
      <c r="AK17">
        <f>payments!AH17</f>
        <v>0</v>
      </c>
      <c r="AL17">
        <f>payments!AI17</f>
        <v>0.3</v>
      </c>
      <c r="AM17">
        <f>payments!AJ17</f>
        <v>0</v>
      </c>
    </row>
    <row r="18" spans="1:39" x14ac:dyDescent="0.25">
      <c r="A18" t="s">
        <v>92</v>
      </c>
      <c r="D18">
        <f>D19</f>
        <v>0.98</v>
      </c>
      <c r="E18">
        <f>E19</f>
        <v>4.1900000000000004</v>
      </c>
      <c r="F18">
        <f>F19</f>
        <v>16.420000000000002</v>
      </c>
      <c r="G18">
        <f>G19</f>
        <v>20</v>
      </c>
      <c r="H18">
        <f t="shared" si="0"/>
        <v>4.1900000000000004</v>
      </c>
      <c r="I18" t="s">
        <v>49</v>
      </c>
      <c r="J18" t="s">
        <v>116</v>
      </c>
      <c r="K18">
        <v>0</v>
      </c>
      <c r="L18">
        <f>payments!I18</f>
        <v>1</v>
      </c>
      <c r="M18">
        <f>payments!J18</f>
        <v>1</v>
      </c>
      <c r="N18">
        <f>payments!K18</f>
        <v>1</v>
      </c>
      <c r="O18">
        <f>payments!L18</f>
        <v>1</v>
      </c>
      <c r="P18">
        <f>payments!M18</f>
        <v>1</v>
      </c>
      <c r="Q18">
        <f>payments!N18</f>
        <v>1</v>
      </c>
      <c r="R18">
        <f>payments!O18</f>
        <v>1</v>
      </c>
      <c r="S18">
        <f>payments!P18</f>
        <v>1</v>
      </c>
      <c r="T18">
        <f>payments!Q18</f>
        <v>1</v>
      </c>
      <c r="U18">
        <f>payments!R18</f>
        <v>1</v>
      </c>
      <c r="V18">
        <f>payments!S18</f>
        <v>1</v>
      </c>
      <c r="W18">
        <f>payments!T18</f>
        <v>1</v>
      </c>
      <c r="X18">
        <f>payments!U18</f>
        <v>1</v>
      </c>
      <c r="Y18">
        <f>payments!V18</f>
        <v>1</v>
      </c>
      <c r="Z18">
        <f>payments!W18</f>
        <v>1</v>
      </c>
      <c r="AA18">
        <f>payments!X18</f>
        <v>1</v>
      </c>
      <c r="AB18">
        <f>payments!Y18</f>
        <v>1</v>
      </c>
      <c r="AC18">
        <f>payments!Z18</f>
        <v>1</v>
      </c>
      <c r="AD18">
        <f>payments!AA18</f>
        <v>1</v>
      </c>
      <c r="AE18">
        <f>payments!AB18</f>
        <v>1</v>
      </c>
      <c r="AF18">
        <f>payments!AC18</f>
        <v>1</v>
      </c>
      <c r="AG18">
        <f>payments!AD18</f>
        <v>1</v>
      </c>
      <c r="AH18">
        <f>payments!AE18</f>
        <v>1</v>
      </c>
      <c r="AI18">
        <f>payments!AF18</f>
        <v>1</v>
      </c>
      <c r="AJ18">
        <f>payments!AG18</f>
        <v>1</v>
      </c>
      <c r="AK18">
        <f>payments!AH18</f>
        <v>1</v>
      </c>
      <c r="AL18">
        <f>payments!AI18</f>
        <v>1</v>
      </c>
      <c r="AM18">
        <f>payments!AJ18</f>
        <v>1</v>
      </c>
    </row>
    <row r="19" spans="1:39" x14ac:dyDescent="0.25">
      <c r="A19" t="s">
        <v>92</v>
      </c>
      <c r="B19" t="s">
        <v>93</v>
      </c>
      <c r="D19">
        <f>ROUND(payments!D19/12,2)</f>
        <v>0.98</v>
      </c>
      <c r="E19">
        <f>ROUND(payments!E19/12,2)</f>
        <v>4.1900000000000004</v>
      </c>
      <c r="F19">
        <f>ROUND(payments!F19/12,2)</f>
        <v>16.420000000000002</v>
      </c>
      <c r="G19">
        <f>ROUND(payments!G19/12,0)</f>
        <v>20</v>
      </c>
      <c r="H19">
        <f t="shared" si="0"/>
        <v>4.1900000000000004</v>
      </c>
      <c r="I19" t="s">
        <v>49</v>
      </c>
      <c r="J19" t="s">
        <v>117</v>
      </c>
      <c r="K19">
        <v>1</v>
      </c>
      <c r="L19">
        <f>payments!I19</f>
        <v>1</v>
      </c>
      <c r="M19">
        <f>payments!J19</f>
        <v>1</v>
      </c>
      <c r="N19">
        <f>payments!K19</f>
        <v>1</v>
      </c>
      <c r="O19">
        <f>payments!L19</f>
        <v>1</v>
      </c>
      <c r="P19">
        <f>payments!M19</f>
        <v>1</v>
      </c>
      <c r="Q19">
        <f>payments!N19</f>
        <v>1</v>
      </c>
      <c r="R19">
        <f>payments!O19</f>
        <v>1</v>
      </c>
      <c r="S19">
        <f>payments!P19</f>
        <v>1</v>
      </c>
      <c r="T19">
        <f>payments!Q19</f>
        <v>1</v>
      </c>
      <c r="U19">
        <f>payments!R19</f>
        <v>1</v>
      </c>
      <c r="V19">
        <f>payments!S19</f>
        <v>1</v>
      </c>
      <c r="W19">
        <f>payments!T19</f>
        <v>1</v>
      </c>
      <c r="X19">
        <f>payments!U19</f>
        <v>1</v>
      </c>
      <c r="Y19">
        <f>payments!V19</f>
        <v>1</v>
      </c>
      <c r="Z19">
        <f>payments!W19</f>
        <v>1</v>
      </c>
      <c r="AA19">
        <f>payments!X19</f>
        <v>1</v>
      </c>
      <c r="AB19">
        <f>payments!Y19</f>
        <v>1</v>
      </c>
      <c r="AC19">
        <f>payments!Z19</f>
        <v>1</v>
      </c>
      <c r="AD19">
        <f>payments!AA19</f>
        <v>1</v>
      </c>
      <c r="AE19">
        <f>payments!AB19</f>
        <v>1</v>
      </c>
      <c r="AF19">
        <f>payments!AC19</f>
        <v>1</v>
      </c>
      <c r="AG19">
        <f>payments!AD19</f>
        <v>1</v>
      </c>
      <c r="AH19">
        <f>payments!AE19</f>
        <v>1</v>
      </c>
      <c r="AI19">
        <f>payments!AF19</f>
        <v>1</v>
      </c>
      <c r="AJ19">
        <f>payments!AG19</f>
        <v>1</v>
      </c>
      <c r="AK19">
        <f>payments!AH19</f>
        <v>1</v>
      </c>
      <c r="AL19">
        <f>payments!AI19</f>
        <v>1</v>
      </c>
      <c r="AM19">
        <f>payments!AJ19</f>
        <v>1</v>
      </c>
    </row>
    <row r="20" spans="1:39" x14ac:dyDescent="0.25">
      <c r="A20" t="s">
        <v>92</v>
      </c>
      <c r="B20" t="s">
        <v>93</v>
      </c>
      <c r="C20" t="s">
        <v>99</v>
      </c>
      <c r="D20">
        <f>ROUND(payments!D20*100,1)</f>
        <v>0</v>
      </c>
      <c r="E20">
        <f>ROUND(payments!E20*100,1)</f>
        <v>40</v>
      </c>
      <c r="F20">
        <f>ROUND(payments!F20*100,1)</f>
        <v>100</v>
      </c>
      <c r="G20">
        <f>ROUND(payments!G20*100,1)</f>
        <v>100</v>
      </c>
      <c r="H20">
        <f t="shared" si="0"/>
        <v>40</v>
      </c>
      <c r="I20" t="s">
        <v>50</v>
      </c>
      <c r="J20" t="s">
        <v>118</v>
      </c>
      <c r="K20">
        <v>2</v>
      </c>
      <c r="L20">
        <f>payments!I20</f>
        <v>2.5337837837837843E-2</v>
      </c>
      <c r="M20">
        <f>payments!J20</f>
        <v>3.3783783783783793E-2</v>
      </c>
      <c r="N20">
        <f>payments!K20</f>
        <v>0.14358108108108111</v>
      </c>
      <c r="O20">
        <f>payments!L20</f>
        <v>5.9121621621621628E-2</v>
      </c>
      <c r="P20">
        <f>payments!M20</f>
        <v>5.4898648648648657E-2</v>
      </c>
      <c r="Q20">
        <f>payments!N20</f>
        <v>1.6891891891891896E-2</v>
      </c>
      <c r="R20">
        <f>payments!O20</f>
        <v>2.5337837837837843E-2</v>
      </c>
      <c r="S20">
        <f>payments!P20</f>
        <v>4.2229729729729736E-2</v>
      </c>
      <c r="T20">
        <f>payments!Q20</f>
        <v>0.11824324324324326</v>
      </c>
      <c r="U20">
        <f>payments!R20</f>
        <v>1.6891891891891896E-2</v>
      </c>
      <c r="V20">
        <f>payments!S20</f>
        <v>6.7567567567567585E-2</v>
      </c>
      <c r="W20">
        <f>payments!T20</f>
        <v>0.15625000000000003</v>
      </c>
      <c r="X20">
        <f>payments!U20</f>
        <v>0.15625000000000003</v>
      </c>
      <c r="Y20">
        <f>payments!V20</f>
        <v>5.9121621621621628E-2</v>
      </c>
      <c r="Z20">
        <f>payments!W20</f>
        <v>2.4493243243243246E-2</v>
      </c>
      <c r="AA20">
        <f>payments!X20</f>
        <v>0</v>
      </c>
      <c r="AB20">
        <f>payments!Y20</f>
        <v>0</v>
      </c>
      <c r="AC20">
        <f>payments!Z20</f>
        <v>0</v>
      </c>
      <c r="AD20">
        <f>payments!AA20</f>
        <v>0</v>
      </c>
      <c r="AE20">
        <f>payments!AB20</f>
        <v>0</v>
      </c>
      <c r="AF20">
        <f>payments!AC20</f>
        <v>0</v>
      </c>
      <c r="AG20">
        <f>payments!AD20</f>
        <v>0</v>
      </c>
      <c r="AH20">
        <f>payments!AE20</f>
        <v>0</v>
      </c>
      <c r="AI20">
        <f>payments!AF20</f>
        <v>0</v>
      </c>
      <c r="AJ20">
        <f>payments!AG20</f>
        <v>0</v>
      </c>
      <c r="AK20">
        <f>payments!AH20</f>
        <v>0</v>
      </c>
      <c r="AL20">
        <f>payments!AI20</f>
        <v>0</v>
      </c>
      <c r="AM20">
        <f>payments!AJ20</f>
        <v>0</v>
      </c>
    </row>
    <row r="21" spans="1:39" x14ac:dyDescent="0.25">
      <c r="A21" t="s">
        <v>92</v>
      </c>
      <c r="B21" t="s">
        <v>93</v>
      </c>
      <c r="C21" t="s">
        <v>38</v>
      </c>
      <c r="D21">
        <f>ROUND(payments!D21*100,1)</f>
        <v>0</v>
      </c>
      <c r="E21">
        <f>ROUND(payments!E21*100,1)</f>
        <v>40</v>
      </c>
      <c r="F21">
        <f>ROUND(payments!F21*100,1)</f>
        <v>100</v>
      </c>
      <c r="G21">
        <f>ROUND(payments!G21*100,1)</f>
        <v>100</v>
      </c>
      <c r="H21">
        <f t="shared" si="0"/>
        <v>40</v>
      </c>
      <c r="I21" t="s">
        <v>50</v>
      </c>
      <c r="J21" t="s">
        <v>118</v>
      </c>
      <c r="K21">
        <v>2</v>
      </c>
      <c r="L21">
        <f>payments!I21</f>
        <v>9.0909090999999997E-2</v>
      </c>
      <c r="M21">
        <f>payments!J21</f>
        <v>9.0909090999999997E-2</v>
      </c>
      <c r="N21">
        <f>payments!K21</f>
        <v>9.0909090999999997E-2</v>
      </c>
      <c r="O21">
        <f>payments!L21</f>
        <v>9.0909090999999997E-2</v>
      </c>
      <c r="P21">
        <f>payments!M21</f>
        <v>9.0909090999999997E-2</v>
      </c>
      <c r="Q21">
        <f>payments!N21</f>
        <v>9.0909090999999997E-2</v>
      </c>
      <c r="R21">
        <f>payments!O21</f>
        <v>9.0909090999999997E-2</v>
      </c>
      <c r="S21">
        <f>payments!P21</f>
        <v>9.0909090999999997E-2</v>
      </c>
      <c r="T21">
        <f>payments!Q21</f>
        <v>9.0909090999999997E-2</v>
      </c>
      <c r="U21">
        <f>payments!R21</f>
        <v>9.0909090999999997E-2</v>
      </c>
      <c r="V21">
        <f>payments!S21</f>
        <v>9.0909090999999997E-2</v>
      </c>
      <c r="W21">
        <f>payments!T21</f>
        <v>0</v>
      </c>
      <c r="X21">
        <f>payments!U21</f>
        <v>0</v>
      </c>
      <c r="Y21">
        <f>payments!V21</f>
        <v>0</v>
      </c>
      <c r="Z21">
        <f>payments!W21</f>
        <v>0</v>
      </c>
      <c r="AA21">
        <f>payments!X21</f>
        <v>0</v>
      </c>
      <c r="AB21">
        <f>payments!Y21</f>
        <v>0</v>
      </c>
      <c r="AC21">
        <f>payments!Z21</f>
        <v>0</v>
      </c>
      <c r="AD21">
        <f>payments!AA21</f>
        <v>0</v>
      </c>
      <c r="AE21">
        <f>payments!AB21</f>
        <v>0</v>
      </c>
      <c r="AF21">
        <f>payments!AC21</f>
        <v>0</v>
      </c>
      <c r="AG21">
        <f>payments!AD21</f>
        <v>0</v>
      </c>
      <c r="AH21">
        <f>payments!AE21</f>
        <v>0</v>
      </c>
      <c r="AI21">
        <f>payments!AF21</f>
        <v>0</v>
      </c>
      <c r="AJ21">
        <f>payments!AG21</f>
        <v>0</v>
      </c>
      <c r="AK21">
        <f>payments!AH21</f>
        <v>0</v>
      </c>
      <c r="AL21">
        <f>payments!AI21</f>
        <v>0</v>
      </c>
      <c r="AM21">
        <f>payments!AJ21</f>
        <v>0</v>
      </c>
    </row>
    <row r="22" spans="1:39" x14ac:dyDescent="0.25">
      <c r="A22" t="s">
        <v>92</v>
      </c>
      <c r="B22" t="s">
        <v>93</v>
      </c>
      <c r="C22" t="s">
        <v>100</v>
      </c>
      <c r="D22">
        <f>ROUND(payments!D22*100,1)</f>
        <v>0</v>
      </c>
      <c r="E22">
        <f>ROUND(payments!E22*100,1)</f>
        <v>20</v>
      </c>
      <c r="F22">
        <f>ROUND(payments!F22*100,1)</f>
        <v>100</v>
      </c>
      <c r="G22">
        <f>ROUND(payments!G22*100,1)</f>
        <v>100</v>
      </c>
      <c r="H22">
        <f t="shared" si="0"/>
        <v>20</v>
      </c>
      <c r="I22" t="s">
        <v>50</v>
      </c>
      <c r="J22" t="s">
        <v>118</v>
      </c>
      <c r="K22">
        <v>2</v>
      </c>
      <c r="L22">
        <f>payments!I22</f>
        <v>0</v>
      </c>
      <c r="M22">
        <f>payments!J22</f>
        <v>0</v>
      </c>
      <c r="N22">
        <f>payments!K22</f>
        <v>0</v>
      </c>
      <c r="O22">
        <f>payments!L22</f>
        <v>0</v>
      </c>
      <c r="P22">
        <f>payments!M22</f>
        <v>0</v>
      </c>
      <c r="Q22">
        <f>payments!N22</f>
        <v>0.5</v>
      </c>
      <c r="R22">
        <f>payments!O22</f>
        <v>0</v>
      </c>
      <c r="S22">
        <f>payments!P22</f>
        <v>0</v>
      </c>
      <c r="T22">
        <f>payments!Q22</f>
        <v>0</v>
      </c>
      <c r="U22">
        <f>payments!R22</f>
        <v>0.5</v>
      </c>
      <c r="V22">
        <f>payments!S22</f>
        <v>0</v>
      </c>
      <c r="W22">
        <f>payments!T22</f>
        <v>0</v>
      </c>
      <c r="X22">
        <f>payments!U22</f>
        <v>0</v>
      </c>
      <c r="Y22">
        <f>payments!V22</f>
        <v>0</v>
      </c>
      <c r="Z22">
        <f>payments!W22</f>
        <v>0</v>
      </c>
      <c r="AA22">
        <f>payments!X22</f>
        <v>0</v>
      </c>
      <c r="AB22">
        <f>payments!Y22</f>
        <v>0</v>
      </c>
      <c r="AC22">
        <f>payments!Z22</f>
        <v>0</v>
      </c>
      <c r="AD22">
        <f>payments!AA22</f>
        <v>0</v>
      </c>
      <c r="AE22">
        <f>payments!AB22</f>
        <v>0</v>
      </c>
      <c r="AF22">
        <f>payments!AC22</f>
        <v>0</v>
      </c>
      <c r="AG22">
        <f>payments!AD22</f>
        <v>0</v>
      </c>
      <c r="AH22">
        <f>payments!AE22</f>
        <v>0</v>
      </c>
      <c r="AI22">
        <f>payments!AF22</f>
        <v>0</v>
      </c>
      <c r="AJ22">
        <f>payments!AG22</f>
        <v>0</v>
      </c>
      <c r="AK22">
        <f>payments!AH22</f>
        <v>0</v>
      </c>
      <c r="AL22">
        <f>payments!AI22</f>
        <v>0</v>
      </c>
      <c r="AM22">
        <f>payments!AJ22</f>
        <v>0</v>
      </c>
    </row>
    <row r="23" spans="1:39" x14ac:dyDescent="0.25">
      <c r="A23" t="s">
        <v>98</v>
      </c>
      <c r="D23">
        <f>SUM(D24:D25)</f>
        <v>0.08</v>
      </c>
      <c r="E23">
        <f>SUM(E24:E25)</f>
        <v>0.16</v>
      </c>
      <c r="F23">
        <f>SUM(F24:F25)</f>
        <v>1.66</v>
      </c>
      <c r="G23">
        <f>SUM(G24:G25)</f>
        <v>2</v>
      </c>
      <c r="H23">
        <f t="shared" si="0"/>
        <v>0.16</v>
      </c>
      <c r="I23" t="s">
        <v>49</v>
      </c>
      <c r="J23" t="s">
        <v>116</v>
      </c>
      <c r="K23">
        <v>0</v>
      </c>
      <c r="L23">
        <f>payments!I23</f>
        <v>1</v>
      </c>
      <c r="M23">
        <f>payments!J23</f>
        <v>1</v>
      </c>
      <c r="N23">
        <f>payments!K23</f>
        <v>1</v>
      </c>
      <c r="O23">
        <f>payments!L23</f>
        <v>1</v>
      </c>
      <c r="P23">
        <f>payments!M23</f>
        <v>1</v>
      </c>
      <c r="Q23">
        <f>payments!N23</f>
        <v>1</v>
      </c>
      <c r="R23">
        <f>payments!O23</f>
        <v>1</v>
      </c>
      <c r="S23">
        <f>payments!P23</f>
        <v>1</v>
      </c>
      <c r="T23">
        <f>payments!Q23</f>
        <v>1</v>
      </c>
      <c r="U23">
        <f>payments!R23</f>
        <v>1</v>
      </c>
      <c r="V23">
        <f>payments!S23</f>
        <v>1</v>
      </c>
      <c r="W23">
        <f>payments!T23</f>
        <v>1</v>
      </c>
      <c r="X23">
        <f>payments!U23</f>
        <v>1</v>
      </c>
      <c r="Y23">
        <f>payments!V23</f>
        <v>1</v>
      </c>
      <c r="Z23">
        <f>payments!W23</f>
        <v>1</v>
      </c>
      <c r="AA23">
        <f>payments!X23</f>
        <v>1</v>
      </c>
      <c r="AB23">
        <f>payments!Y23</f>
        <v>1</v>
      </c>
      <c r="AC23">
        <f>payments!Z23</f>
        <v>1</v>
      </c>
      <c r="AD23">
        <f>payments!AA23</f>
        <v>1</v>
      </c>
      <c r="AE23">
        <f>payments!AB23</f>
        <v>1</v>
      </c>
      <c r="AF23">
        <f>payments!AC23</f>
        <v>1</v>
      </c>
      <c r="AG23">
        <f>payments!AD23</f>
        <v>1</v>
      </c>
      <c r="AH23">
        <f>payments!AE23</f>
        <v>1</v>
      </c>
      <c r="AI23">
        <f>payments!AF23</f>
        <v>1</v>
      </c>
      <c r="AJ23">
        <f>payments!AG23</f>
        <v>1</v>
      </c>
      <c r="AK23">
        <f>payments!AH23</f>
        <v>1</v>
      </c>
      <c r="AL23">
        <f>payments!AI23</f>
        <v>1</v>
      </c>
      <c r="AM23">
        <f>payments!AJ23</f>
        <v>1</v>
      </c>
    </row>
    <row r="24" spans="1:39" x14ac:dyDescent="0.25">
      <c r="A24" t="s">
        <v>98</v>
      </c>
      <c r="B24" t="s">
        <v>54</v>
      </c>
      <c r="D24">
        <f>ROUND(payments!D24/12,2)</f>
        <v>0.04</v>
      </c>
      <c r="E24">
        <f>ROUND(payments!E24/12,2)</f>
        <v>0.08</v>
      </c>
      <c r="F24">
        <f>ROUND(payments!F24/12,2)</f>
        <v>0.83</v>
      </c>
      <c r="G24">
        <f>ROUND(payments!G24/12,0)</f>
        <v>1</v>
      </c>
      <c r="H24">
        <f t="shared" si="0"/>
        <v>0.08</v>
      </c>
      <c r="I24" t="s">
        <v>49</v>
      </c>
      <c r="J24" t="s">
        <v>117</v>
      </c>
      <c r="K24">
        <v>1</v>
      </c>
      <c r="L24">
        <f>payments!I24</f>
        <v>0</v>
      </c>
      <c r="M24">
        <f>payments!J24</f>
        <v>0</v>
      </c>
      <c r="N24">
        <f>payments!K24</f>
        <v>0</v>
      </c>
      <c r="O24">
        <f>payments!L24</f>
        <v>0</v>
      </c>
      <c r="P24">
        <f>payments!M24</f>
        <v>0</v>
      </c>
      <c r="Q24">
        <f>payments!N24</f>
        <v>0</v>
      </c>
      <c r="R24">
        <f>payments!O24</f>
        <v>0</v>
      </c>
      <c r="S24">
        <f>payments!P24</f>
        <v>0</v>
      </c>
      <c r="T24">
        <f>payments!Q24</f>
        <v>0</v>
      </c>
      <c r="U24">
        <f>payments!R24</f>
        <v>0</v>
      </c>
      <c r="V24">
        <f>payments!S24</f>
        <v>0</v>
      </c>
      <c r="W24">
        <f>payments!T24</f>
        <v>0</v>
      </c>
      <c r="X24">
        <f>payments!U24</f>
        <v>0</v>
      </c>
      <c r="Y24">
        <f>payments!V24</f>
        <v>0</v>
      </c>
      <c r="Z24">
        <f>payments!W24</f>
        <v>0</v>
      </c>
      <c r="AA24">
        <f>payments!X24</f>
        <v>0</v>
      </c>
      <c r="AB24">
        <f>payments!Y24</f>
        <v>0</v>
      </c>
      <c r="AC24">
        <f>payments!Z24</f>
        <v>0</v>
      </c>
      <c r="AD24">
        <f>payments!AA24</f>
        <v>0</v>
      </c>
      <c r="AE24">
        <f>payments!AB24</f>
        <v>0.3</v>
      </c>
      <c r="AF24">
        <f>payments!AC24</f>
        <v>0</v>
      </c>
      <c r="AG24">
        <f>payments!AD24</f>
        <v>0.1</v>
      </c>
      <c r="AH24">
        <f>payments!AE24</f>
        <v>0.1</v>
      </c>
      <c r="AI24">
        <f>payments!AF24</f>
        <v>0.2</v>
      </c>
      <c r="AJ24">
        <f>payments!AG24</f>
        <v>0</v>
      </c>
      <c r="AK24">
        <f>payments!AH24</f>
        <v>0.3</v>
      </c>
      <c r="AL24">
        <f>payments!AI24</f>
        <v>0</v>
      </c>
      <c r="AM24">
        <f>payments!AJ24</f>
        <v>0</v>
      </c>
    </row>
    <row r="25" spans="1:39" x14ac:dyDescent="0.25">
      <c r="A25" t="s">
        <v>98</v>
      </c>
      <c r="B25" t="s">
        <v>52</v>
      </c>
      <c r="D25">
        <f>ROUND(payments!D25/12,2)</f>
        <v>0.04</v>
      </c>
      <c r="E25">
        <f>ROUND(payments!E25/12,2)</f>
        <v>0.08</v>
      </c>
      <c r="F25">
        <f>ROUND(payments!F25/12,2)</f>
        <v>0.83</v>
      </c>
      <c r="G25">
        <f>ROUND(payments!G25/12,0)</f>
        <v>1</v>
      </c>
      <c r="H25">
        <f t="shared" si="0"/>
        <v>0.08</v>
      </c>
      <c r="I25" t="s">
        <v>49</v>
      </c>
      <c r="J25" t="s">
        <v>117</v>
      </c>
      <c r="K25">
        <v>1</v>
      </c>
      <c r="L25">
        <f>payments!I25</f>
        <v>0</v>
      </c>
      <c r="M25">
        <f>payments!J25</f>
        <v>0</v>
      </c>
      <c r="N25">
        <f>payments!K25</f>
        <v>0</v>
      </c>
      <c r="O25">
        <f>payments!L25</f>
        <v>0</v>
      </c>
      <c r="P25">
        <f>payments!M25</f>
        <v>0</v>
      </c>
      <c r="Q25">
        <f>payments!N25</f>
        <v>0</v>
      </c>
      <c r="R25">
        <f>payments!O25</f>
        <v>0</v>
      </c>
      <c r="S25">
        <f>payments!P25</f>
        <v>0</v>
      </c>
      <c r="T25">
        <f>payments!Q25</f>
        <v>0</v>
      </c>
      <c r="U25">
        <f>payments!R25</f>
        <v>0</v>
      </c>
      <c r="V25">
        <f>payments!S25</f>
        <v>0</v>
      </c>
      <c r="W25">
        <f>payments!T25</f>
        <v>0</v>
      </c>
      <c r="X25">
        <f>payments!U25</f>
        <v>0</v>
      </c>
      <c r="Y25">
        <f>payments!V25</f>
        <v>0</v>
      </c>
      <c r="Z25">
        <f>payments!W25</f>
        <v>0</v>
      </c>
      <c r="AA25">
        <f>payments!X25</f>
        <v>0</v>
      </c>
      <c r="AB25">
        <f>payments!Y25</f>
        <v>0</v>
      </c>
      <c r="AC25">
        <f>payments!Z25</f>
        <v>0</v>
      </c>
      <c r="AD25">
        <f>payments!AA25</f>
        <v>0</v>
      </c>
      <c r="AE25">
        <f>payments!AB25</f>
        <v>0</v>
      </c>
      <c r="AF25">
        <f>payments!AC25</f>
        <v>0</v>
      </c>
      <c r="AG25">
        <f>payments!AD25</f>
        <v>0.5</v>
      </c>
      <c r="AH25">
        <f>payments!AE25</f>
        <v>0.5</v>
      </c>
      <c r="AI25">
        <f>payments!AF25</f>
        <v>0</v>
      </c>
      <c r="AJ25">
        <f>payments!AG25</f>
        <v>0</v>
      </c>
      <c r="AK25">
        <f>payments!AH25</f>
        <v>0</v>
      </c>
      <c r="AL25">
        <f>payments!AI25</f>
        <v>0</v>
      </c>
      <c r="AM25">
        <f>payments!AJ25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workbookViewId="0">
      <selection activeCell="F20" sqref="F2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48</v>
      </c>
      <c r="O1" t="s">
        <v>47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46</v>
      </c>
      <c r="W1" t="s">
        <v>18</v>
      </c>
      <c r="X1" t="s">
        <v>44</v>
      </c>
      <c r="Y1" t="s">
        <v>19</v>
      </c>
      <c r="Z1" t="s">
        <v>20</v>
      </c>
      <c r="AA1" t="s">
        <v>21</v>
      </c>
      <c r="AB1" t="s">
        <v>22</v>
      </c>
      <c r="AC1" t="s">
        <v>45</v>
      </c>
      <c r="AD1" t="s">
        <v>65</v>
      </c>
      <c r="AE1" t="s">
        <v>23</v>
      </c>
      <c r="AF1" t="s">
        <v>24</v>
      </c>
      <c r="AG1" t="s">
        <v>25</v>
      </c>
      <c r="AH1" t="s">
        <v>64</v>
      </c>
    </row>
    <row r="2" spans="1:34" x14ac:dyDescent="0.25">
      <c r="A2" t="s">
        <v>26</v>
      </c>
      <c r="B2" t="s">
        <v>27</v>
      </c>
      <c r="C2">
        <v>25</v>
      </c>
      <c r="D2">
        <v>50</v>
      </c>
      <c r="E2">
        <v>100</v>
      </c>
      <c r="F2">
        <v>200</v>
      </c>
      <c r="G2" t="s">
        <v>49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28</v>
      </c>
      <c r="B3" t="s">
        <v>29</v>
      </c>
      <c r="C3">
        <v>0</v>
      </c>
      <c r="D3">
        <f>1/3</f>
        <v>0.33333333333333331</v>
      </c>
      <c r="E3">
        <v>1</v>
      </c>
      <c r="F3">
        <v>1</v>
      </c>
      <c r="G3" t="s">
        <v>50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0.3</v>
      </c>
      <c r="X3">
        <v>0.1</v>
      </c>
      <c r="Y3">
        <v>0</v>
      </c>
      <c r="Z3">
        <v>0</v>
      </c>
      <c r="AA3">
        <v>0.2</v>
      </c>
      <c r="AB3">
        <v>0.2</v>
      </c>
      <c r="AC3">
        <v>0</v>
      </c>
      <c r="AD3">
        <v>0</v>
      </c>
      <c r="AE3">
        <v>0</v>
      </c>
      <c r="AF3">
        <v>0</v>
      </c>
      <c r="AG3">
        <v>0.2</v>
      </c>
      <c r="AH3">
        <v>0</v>
      </c>
    </row>
    <row r="4" spans="1:34" x14ac:dyDescent="0.25">
      <c r="A4" t="s">
        <v>30</v>
      </c>
      <c r="B4" t="s">
        <v>31</v>
      </c>
      <c r="C4">
        <v>0</v>
      </c>
      <c r="D4">
        <f>1/3</f>
        <v>0.33333333333333331</v>
      </c>
      <c r="E4">
        <v>1</v>
      </c>
      <c r="F4">
        <v>1</v>
      </c>
      <c r="G4" t="s">
        <v>50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</v>
      </c>
      <c r="Y4">
        <v>0.4</v>
      </c>
      <c r="Z4">
        <v>0.3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32</v>
      </c>
      <c r="B5" t="s">
        <v>43</v>
      </c>
      <c r="C5">
        <v>0</v>
      </c>
      <c r="D5">
        <f>1/3</f>
        <v>0.33333333333333331</v>
      </c>
      <c r="E5">
        <v>0.5</v>
      </c>
      <c r="F5">
        <v>1</v>
      </c>
      <c r="G5" t="s">
        <v>50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0.5</v>
      </c>
      <c r="Z5">
        <v>0.5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33</v>
      </c>
      <c r="B6" t="s">
        <v>34</v>
      </c>
      <c r="C6">
        <v>11.729956478704265</v>
      </c>
      <c r="D6">
        <v>38.687003322509192</v>
      </c>
      <c r="E6">
        <v>109.4928414013078</v>
      </c>
      <c r="F6">
        <v>200</v>
      </c>
      <c r="G6" t="s">
        <v>49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35</v>
      </c>
      <c r="B7" t="s">
        <v>36</v>
      </c>
      <c r="C7">
        <v>0</v>
      </c>
      <c r="D7">
        <v>0.5</v>
      </c>
      <c r="E7">
        <v>1</v>
      </c>
      <c r="F7">
        <v>1</v>
      </c>
      <c r="G7" t="s">
        <v>50</v>
      </c>
      <c r="H7">
        <v>2.8985507000000001E-2</v>
      </c>
      <c r="I7">
        <v>9.661836E-3</v>
      </c>
      <c r="J7">
        <v>0.16425120800000001</v>
      </c>
      <c r="K7">
        <v>6.7632849999999994E-2</v>
      </c>
      <c r="L7">
        <v>5.7971014000000001E-2</v>
      </c>
      <c r="M7">
        <v>9.661836E-3</v>
      </c>
      <c r="N7">
        <v>2.8985507000000001E-2</v>
      </c>
      <c r="O7">
        <v>9.661836E-3</v>
      </c>
      <c r="P7">
        <v>9.6618357000000002E-2</v>
      </c>
      <c r="Q7">
        <v>9.661836E-3</v>
      </c>
      <c r="R7">
        <v>7.7294686000000001E-2</v>
      </c>
      <c r="S7">
        <v>0.17391304299999999</v>
      </c>
      <c r="T7">
        <v>0.17391304299999999</v>
      </c>
      <c r="U7">
        <v>6.7632849999999994E-2</v>
      </c>
      <c r="V7">
        <v>2.4154589000000001E-2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37</v>
      </c>
      <c r="B8" t="s">
        <v>38</v>
      </c>
      <c r="C8">
        <v>0</v>
      </c>
      <c r="D8">
        <v>0.5</v>
      </c>
      <c r="E8">
        <v>1</v>
      </c>
      <c r="F8">
        <v>1</v>
      </c>
      <c r="G8" t="s">
        <v>50</v>
      </c>
      <c r="H8">
        <v>9.0909090999999997E-2</v>
      </c>
      <c r="I8">
        <v>9.0909090999999997E-2</v>
      </c>
      <c r="J8">
        <v>9.0909090999999997E-2</v>
      </c>
      <c r="K8">
        <v>9.0909090999999997E-2</v>
      </c>
      <c r="L8">
        <v>9.0909090999999997E-2</v>
      </c>
      <c r="M8">
        <v>9.0909090999999997E-2</v>
      </c>
      <c r="N8">
        <v>9.0909090999999997E-2</v>
      </c>
      <c r="O8">
        <v>9.0909090999999997E-2</v>
      </c>
      <c r="P8">
        <v>9.0909090999999997E-2</v>
      </c>
      <c r="Q8">
        <v>9.0909090999999997E-2</v>
      </c>
      <c r="R8">
        <v>9.0909090999999997E-2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39</v>
      </c>
      <c r="B9" t="s">
        <v>40</v>
      </c>
      <c r="C9">
        <f>SUM(C10:C13)</f>
        <v>32.560997107576135</v>
      </c>
      <c r="D9">
        <f t="shared" ref="D9:E9" si="0">SUM(D10:D13)</f>
        <v>109.57308225163463</v>
      </c>
      <c r="E9">
        <f t="shared" si="0"/>
        <v>194.96574183035315</v>
      </c>
      <c r="F9">
        <v>400</v>
      </c>
      <c r="G9" t="s">
        <v>49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60</v>
      </c>
      <c r="B10" t="s">
        <v>58</v>
      </c>
      <c r="C10">
        <v>11.560997107576135</v>
      </c>
      <c r="D10">
        <v>44.573082251634631</v>
      </c>
      <c r="E10">
        <v>84.965741830353153</v>
      </c>
      <c r="F10">
        <v>1</v>
      </c>
      <c r="G10" t="s">
        <v>50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0.4</v>
      </c>
      <c r="X10">
        <v>0</v>
      </c>
      <c r="Y10">
        <v>0</v>
      </c>
      <c r="Z10">
        <v>0</v>
      </c>
      <c r="AA10">
        <v>0.1</v>
      </c>
      <c r="AB10">
        <v>0.1</v>
      </c>
      <c r="AC10">
        <v>0</v>
      </c>
      <c r="AD10">
        <v>0.1</v>
      </c>
      <c r="AE10">
        <v>0</v>
      </c>
      <c r="AF10">
        <v>0</v>
      </c>
      <c r="AG10">
        <v>0.3</v>
      </c>
      <c r="AH10">
        <v>0</v>
      </c>
    </row>
    <row r="11" spans="1:34" x14ac:dyDescent="0.25">
      <c r="A11" t="s">
        <v>61</v>
      </c>
      <c r="B11" t="s">
        <v>56</v>
      </c>
      <c r="C11">
        <v>10</v>
      </c>
      <c r="D11">
        <v>40</v>
      </c>
      <c r="E11">
        <v>60</v>
      </c>
      <c r="F11">
        <v>1</v>
      </c>
      <c r="G11" t="s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0.4</v>
      </c>
      <c r="AF11">
        <v>0.4</v>
      </c>
      <c r="AG11">
        <v>0</v>
      </c>
      <c r="AH11">
        <v>0.2</v>
      </c>
    </row>
    <row r="12" spans="1:34" x14ac:dyDescent="0.25">
      <c r="A12" t="s">
        <v>62</v>
      </c>
      <c r="B12" t="s">
        <v>59</v>
      </c>
      <c r="C12">
        <v>1</v>
      </c>
      <c r="D12">
        <v>5</v>
      </c>
      <c r="E12">
        <v>10</v>
      </c>
      <c r="F12">
        <v>1</v>
      </c>
      <c r="G12" t="s">
        <v>50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</v>
      </c>
      <c r="AD12">
        <v>0.1</v>
      </c>
      <c r="AE12">
        <v>0.6</v>
      </c>
      <c r="AF12">
        <v>0</v>
      </c>
      <c r="AG12">
        <v>0</v>
      </c>
      <c r="AH12">
        <v>0.3</v>
      </c>
    </row>
    <row r="13" spans="1:34" x14ac:dyDescent="0.25">
      <c r="A13" t="s">
        <v>63</v>
      </c>
      <c r="B13" t="s">
        <v>57</v>
      </c>
      <c r="C13">
        <v>10</v>
      </c>
      <c r="D13">
        <v>20</v>
      </c>
      <c r="E13">
        <v>40</v>
      </c>
      <c r="F13">
        <v>1</v>
      </c>
      <c r="G13" t="s">
        <v>50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0.2</v>
      </c>
      <c r="AD13">
        <v>0</v>
      </c>
      <c r="AE13">
        <v>0</v>
      </c>
      <c r="AF13">
        <v>0.2</v>
      </c>
      <c r="AG13">
        <v>0</v>
      </c>
      <c r="AH13">
        <v>0.6</v>
      </c>
    </row>
    <row r="14" spans="1:34" x14ac:dyDescent="0.25">
      <c r="A14" t="s">
        <v>41</v>
      </c>
      <c r="B14" t="s">
        <v>42</v>
      </c>
      <c r="C14">
        <f>SUM(C15:C16)</f>
        <v>5.5</v>
      </c>
      <c r="D14">
        <f t="shared" ref="D14:E14" si="1">SUM(D15:D16)</f>
        <v>11</v>
      </c>
      <c r="E14">
        <f t="shared" si="1"/>
        <v>30</v>
      </c>
      <c r="F14">
        <v>50</v>
      </c>
      <c r="G14" t="s">
        <v>49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55</v>
      </c>
      <c r="B15" t="s">
        <v>54</v>
      </c>
      <c r="C15">
        <v>5</v>
      </c>
      <c r="D15">
        <v>10</v>
      </c>
      <c r="E15">
        <v>20</v>
      </c>
      <c r="F15">
        <v>1</v>
      </c>
      <c r="G15" t="s">
        <v>50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0.3</v>
      </c>
      <c r="AB15">
        <v>0</v>
      </c>
      <c r="AC15">
        <v>0.1</v>
      </c>
      <c r="AD15">
        <v>0.1</v>
      </c>
      <c r="AE15">
        <v>0.2</v>
      </c>
      <c r="AF15">
        <v>0</v>
      </c>
      <c r="AG15">
        <v>0.3</v>
      </c>
      <c r="AH15">
        <v>0</v>
      </c>
    </row>
    <row r="16" spans="1:34" x14ac:dyDescent="0.25">
      <c r="A16" t="s">
        <v>53</v>
      </c>
      <c r="B16" t="s">
        <v>52</v>
      </c>
      <c r="C16">
        <v>0.5</v>
      </c>
      <c r="D16">
        <v>1</v>
      </c>
      <c r="E16">
        <v>10</v>
      </c>
      <c r="F16">
        <v>1</v>
      </c>
      <c r="G16" t="s">
        <v>50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0.5</v>
      </c>
      <c r="AD16">
        <v>0.5</v>
      </c>
      <c r="AE16">
        <v>0</v>
      </c>
      <c r="AF16">
        <v>0</v>
      </c>
      <c r="AG16">
        <v>0</v>
      </c>
      <c r="AH16">
        <v>0</v>
      </c>
    </row>
    <row r="19" spans="1:33" x14ac:dyDescent="0.25">
      <c r="A19" t="str">
        <f t="shared" ref="A19:C19" si="2">A1</f>
        <v>ID</v>
      </c>
      <c r="B19" t="str">
        <f t="shared" si="2"/>
        <v>Name</v>
      </c>
      <c r="C19" t="str">
        <f t="shared" si="2"/>
        <v>Low</v>
      </c>
      <c r="D19" t="str">
        <f t="shared" ref="D19:E19" si="3">IF($G1="%",D1*100,D1)</f>
        <v>Mid</v>
      </c>
      <c r="E19" t="str">
        <f t="shared" si="3"/>
        <v>High</v>
      </c>
      <c r="F19" t="str">
        <f>IF($G1="%",F1*100,F1)</f>
        <v>Max</v>
      </c>
      <c r="G19" t="str">
        <f>IF(G1="£","$",G1)</f>
        <v>Unit</v>
      </c>
      <c r="H19" t="str">
        <f>IF($G1="%",H1/100,H1)</f>
        <v>Malaria Consortium</v>
      </c>
      <c r="I19" t="str">
        <f t="shared" ref="I19:AG19" si="4">IF($G1="%",I1/100,I1)</f>
        <v>Against Malaria Foundation</v>
      </c>
      <c r="J19" t="str">
        <f t="shared" si="4"/>
        <v>Deworm the World</v>
      </c>
      <c r="K19" t="str">
        <f t="shared" si="4"/>
        <v>Helen Keller International</v>
      </c>
      <c r="L19" t="str">
        <f t="shared" si="4"/>
        <v>New Incentives</v>
      </c>
      <c r="M19" t="str">
        <f t="shared" si="4"/>
        <v>GiveDirectly</v>
      </c>
      <c r="N19" t="str">
        <f t="shared" si="4"/>
        <v>The END Fund</v>
      </c>
      <c r="O19" t="str">
        <f t="shared" si="4"/>
        <v>SCI Foundation</v>
      </c>
      <c r="P19" t="str">
        <f t="shared" si="4"/>
        <v>Sightsavers</v>
      </c>
      <c r="Q19" t="str">
        <f t="shared" si="4"/>
        <v>Village Enterprise</v>
      </c>
      <c r="R19" t="str">
        <f t="shared" si="4"/>
        <v>Seva</v>
      </c>
      <c r="S19" t="str">
        <f t="shared" si="4"/>
        <v>JAAGO Foundation</v>
      </c>
      <c r="T19" t="str">
        <f t="shared" si="4"/>
        <v>UNICEF south africa</v>
      </c>
      <c r="U19" t="str">
        <f t="shared" si="4"/>
        <v>Lola Karimova-Tillyaeva</v>
      </c>
      <c r="V19" t="str">
        <f t="shared" si="4"/>
        <v>Cambodian Children's Fund</v>
      </c>
      <c r="W19" t="str">
        <f t="shared" si="4"/>
        <v>Plan vivo</v>
      </c>
      <c r="X19" t="str">
        <f t="shared" si="4"/>
        <v>Gold Standard</v>
      </c>
      <c r="Y19" t="str">
        <f t="shared" si="4"/>
        <v>Climate change fund</v>
      </c>
      <c r="Z19" t="str">
        <f t="shared" si="4"/>
        <v>Clean air taskforce</v>
      </c>
      <c r="AA19" t="str">
        <f t="shared" si="4"/>
        <v>Rewild our world</v>
      </c>
      <c r="AB19" t="str">
        <f t="shared" si="4"/>
        <v>Cool earth</v>
      </c>
      <c r="AC19" t="str">
        <f t="shared" si="4"/>
        <v>ACE's Recommended Charity Fund</v>
      </c>
      <c r="AD19" t="str">
        <f t="shared" si="4"/>
        <v>New Harvest</v>
      </c>
      <c r="AE19" t="str">
        <f t="shared" si="4"/>
        <v>Oceana</v>
      </c>
      <c r="AF19" t="str">
        <f t="shared" si="4"/>
        <v>Environmental Working Group</v>
      </c>
      <c r="AG19" t="str">
        <f t="shared" si="4"/>
        <v>Rainforest alliance</v>
      </c>
    </row>
    <row r="20" spans="1:33" x14ac:dyDescent="0.25">
      <c r="A20" t="str">
        <f t="shared" ref="A20:B20" si="5">A2</f>
        <v>offset-carbon</v>
      </c>
      <c r="B20" t="str">
        <f t="shared" si="5"/>
        <v>Carbon</v>
      </c>
      <c r="C20">
        <f>C2/12</f>
        <v>2.0833333333333335</v>
      </c>
      <c r="D20">
        <f t="shared" ref="D20:E20" si="6">D2/12</f>
        <v>4.166666666666667</v>
      </c>
      <c r="E20">
        <f t="shared" si="6"/>
        <v>8.3333333333333339</v>
      </c>
      <c r="F20">
        <f>ROUND(F2/12,1 - _xlfn.CEILING.MATH(LOG10(F2/12)))</f>
        <v>20</v>
      </c>
      <c r="G20" t="str">
        <f>IF(G2="£","$",G2)</f>
        <v>$</v>
      </c>
      <c r="H20">
        <f t="shared" ref="H20:AG20" si="7">IF($G2="%",H2/100,H2)</f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1</v>
      </c>
      <c r="X20">
        <f t="shared" si="7"/>
        <v>1</v>
      </c>
      <c r="Y20">
        <f t="shared" si="7"/>
        <v>1</v>
      </c>
      <c r="Z20">
        <f t="shared" si="7"/>
        <v>1</v>
      </c>
      <c r="AA20">
        <f t="shared" si="7"/>
        <v>1</v>
      </c>
      <c r="AB20">
        <f t="shared" si="7"/>
        <v>1</v>
      </c>
      <c r="AC20">
        <f t="shared" si="7"/>
        <v>1</v>
      </c>
      <c r="AD20">
        <f t="shared" si="7"/>
        <v>1</v>
      </c>
      <c r="AE20">
        <f t="shared" si="7"/>
        <v>1</v>
      </c>
      <c r="AF20">
        <f t="shared" si="7"/>
        <v>1</v>
      </c>
      <c r="AG20">
        <f t="shared" si="7"/>
        <v>1</v>
      </c>
    </row>
    <row r="21" spans="1:33" x14ac:dyDescent="0.25">
      <c r="A21" t="str">
        <f t="shared" ref="A21:C21" si="8">A3</f>
        <v>offset-carbon0</v>
      </c>
      <c r="B21" t="str">
        <f t="shared" si="8"/>
        <v>Nature based offsets</v>
      </c>
      <c r="C21">
        <f t="shared" si="8"/>
        <v>0</v>
      </c>
      <c r="D21">
        <f t="shared" ref="D21:F21" si="9">IF($G3="%",D3*100,D3)</f>
        <v>33.333333333333329</v>
      </c>
      <c r="E21">
        <f t="shared" si="9"/>
        <v>100</v>
      </c>
      <c r="F21">
        <f t="shared" si="9"/>
        <v>100</v>
      </c>
      <c r="G21" t="str">
        <f t="shared" ref="G21:G34" si="10">IF(G3="£","$",G3)</f>
        <v>%</v>
      </c>
      <c r="H21">
        <f t="shared" ref="H21:AG21" si="11">IF($G3="%",H3/100,H3)</f>
        <v>0</v>
      </c>
      <c r="I21">
        <f t="shared" si="11"/>
        <v>0</v>
      </c>
      <c r="J21">
        <f t="shared" si="11"/>
        <v>0</v>
      </c>
      <c r="K21">
        <f t="shared" si="11"/>
        <v>0</v>
      </c>
      <c r="L21">
        <f t="shared" si="11"/>
        <v>0</v>
      </c>
      <c r="M21">
        <f t="shared" si="11"/>
        <v>0</v>
      </c>
      <c r="N21">
        <f t="shared" si="11"/>
        <v>0</v>
      </c>
      <c r="O21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3.0000000000000001E-3</v>
      </c>
      <c r="X21">
        <f t="shared" si="11"/>
        <v>1E-3</v>
      </c>
      <c r="Y21">
        <f t="shared" si="11"/>
        <v>0</v>
      </c>
      <c r="Z21">
        <f t="shared" si="11"/>
        <v>0</v>
      </c>
      <c r="AA21">
        <f t="shared" si="11"/>
        <v>2E-3</v>
      </c>
      <c r="AB21">
        <f t="shared" si="11"/>
        <v>2E-3</v>
      </c>
      <c r="AC21">
        <f t="shared" si="11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2E-3</v>
      </c>
    </row>
    <row r="22" spans="1:33" x14ac:dyDescent="0.25">
      <c r="A22" t="str">
        <f t="shared" ref="A22:C22" si="12">A4</f>
        <v>offset-carbon1</v>
      </c>
      <c r="B22" t="str">
        <f t="shared" si="12"/>
        <v>Reducing emissions</v>
      </c>
      <c r="C22">
        <f t="shared" si="12"/>
        <v>0</v>
      </c>
      <c r="D22">
        <f t="shared" ref="D22:F22" si="13">IF($G4="%",D4*100,D4)</f>
        <v>33.333333333333329</v>
      </c>
      <c r="E22">
        <f t="shared" si="13"/>
        <v>100</v>
      </c>
      <c r="F22">
        <f t="shared" si="13"/>
        <v>100</v>
      </c>
      <c r="G22" t="str">
        <f t="shared" si="10"/>
        <v>%</v>
      </c>
      <c r="H22">
        <f t="shared" ref="H22:AG22" si="14">IF($G4="%",H4/100,H4)</f>
        <v>0</v>
      </c>
      <c r="I22">
        <f t="shared" si="14"/>
        <v>0</v>
      </c>
      <c r="J22">
        <f t="shared" si="14"/>
        <v>0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4"/>
        <v>0</v>
      </c>
      <c r="V22">
        <f t="shared" si="14"/>
        <v>0</v>
      </c>
      <c r="W22">
        <f t="shared" si="14"/>
        <v>0</v>
      </c>
      <c r="X22">
        <f t="shared" si="14"/>
        <v>3.0000000000000001E-3</v>
      </c>
      <c r="Y22">
        <f t="shared" si="14"/>
        <v>4.0000000000000001E-3</v>
      </c>
      <c r="Z22">
        <f t="shared" si="14"/>
        <v>3.0000000000000001E-3</v>
      </c>
      <c r="AA22">
        <f t="shared" si="14"/>
        <v>0</v>
      </c>
      <c r="AB22">
        <f t="shared" si="14"/>
        <v>0</v>
      </c>
      <c r="AC22">
        <f t="shared" si="14"/>
        <v>0</v>
      </c>
      <c r="AD22">
        <f t="shared" si="14"/>
        <v>0</v>
      </c>
      <c r="AE22">
        <f t="shared" si="14"/>
        <v>0</v>
      </c>
      <c r="AF22">
        <f t="shared" si="14"/>
        <v>0</v>
      </c>
      <c r="AG22">
        <f t="shared" si="14"/>
        <v>0</v>
      </c>
    </row>
    <row r="23" spans="1:33" x14ac:dyDescent="0.25">
      <c r="A23" t="str">
        <f t="shared" ref="A23:C23" si="15">A5</f>
        <v>offset-carbon2</v>
      </c>
      <c r="B23" t="str">
        <f t="shared" si="15"/>
        <v>Sustainable technology R&amp;D</v>
      </c>
      <c r="C23">
        <f t="shared" si="15"/>
        <v>0</v>
      </c>
      <c r="D23">
        <f t="shared" ref="D23:F23" si="16">IF($G5="%",D5*100,D5)</f>
        <v>33.333333333333329</v>
      </c>
      <c r="E23">
        <f t="shared" si="16"/>
        <v>50</v>
      </c>
      <c r="F23">
        <f t="shared" si="16"/>
        <v>100</v>
      </c>
      <c r="G23" t="str">
        <f t="shared" si="10"/>
        <v>%</v>
      </c>
      <c r="H23">
        <f t="shared" ref="H23:AG23" si="17">IF($G5="%",H5/100,H5)</f>
        <v>0</v>
      </c>
      <c r="I23">
        <f t="shared" si="17"/>
        <v>0</v>
      </c>
      <c r="J23">
        <f t="shared" si="17"/>
        <v>0</v>
      </c>
      <c r="K23">
        <f t="shared" si="17"/>
        <v>0</v>
      </c>
      <c r="L23">
        <f t="shared" si="17"/>
        <v>0</v>
      </c>
      <c r="M23">
        <f t="shared" si="17"/>
        <v>0</v>
      </c>
      <c r="N23">
        <f t="shared" si="17"/>
        <v>0</v>
      </c>
      <c r="O23">
        <f t="shared" si="17"/>
        <v>0</v>
      </c>
      <c r="P23">
        <f t="shared" si="17"/>
        <v>0</v>
      </c>
      <c r="Q23">
        <f t="shared" si="17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7"/>
        <v>0</v>
      </c>
      <c r="V23">
        <f t="shared" si="17"/>
        <v>0</v>
      </c>
      <c r="W23">
        <f t="shared" si="17"/>
        <v>0</v>
      </c>
      <c r="X23">
        <f t="shared" si="17"/>
        <v>0</v>
      </c>
      <c r="Y23">
        <f t="shared" si="17"/>
        <v>5.0000000000000001E-3</v>
      </c>
      <c r="Z23">
        <f t="shared" si="17"/>
        <v>5.0000000000000001E-3</v>
      </c>
      <c r="AA23">
        <f t="shared" si="17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</v>
      </c>
      <c r="AF23">
        <f t="shared" si="17"/>
        <v>0</v>
      </c>
      <c r="AG23">
        <f t="shared" si="17"/>
        <v>0</v>
      </c>
    </row>
    <row r="24" spans="1:33" x14ac:dyDescent="0.25">
      <c r="A24" t="str">
        <f t="shared" ref="A24:B24" si="18">A6</f>
        <v>offset-poverty</v>
      </c>
      <c r="B24" t="str">
        <f t="shared" si="18"/>
        <v>Povery labour</v>
      </c>
      <c r="C24">
        <f>C6/12</f>
        <v>0.97749637322535543</v>
      </c>
      <c r="D24">
        <f t="shared" ref="D24:E24" si="19">D6/12</f>
        <v>3.2239169435424326</v>
      </c>
      <c r="E24">
        <f t="shared" si="19"/>
        <v>9.1244034501089839</v>
      </c>
      <c r="F24">
        <f>ROUND(F6/12,1 - _xlfn.CEILING.MATH(LOG10(F6/12)))</f>
        <v>20</v>
      </c>
      <c r="G24" t="str">
        <f t="shared" si="10"/>
        <v>$</v>
      </c>
      <c r="H24">
        <f t="shared" ref="H24:AG24" si="20">IF($G6="%",H6/100,H6)</f>
        <v>1</v>
      </c>
      <c r="I24">
        <f t="shared" si="20"/>
        <v>1</v>
      </c>
      <c r="J24">
        <f t="shared" si="20"/>
        <v>1</v>
      </c>
      <c r="K24">
        <f t="shared" si="20"/>
        <v>1</v>
      </c>
      <c r="L24">
        <f t="shared" si="20"/>
        <v>1</v>
      </c>
      <c r="M24">
        <f t="shared" si="20"/>
        <v>1</v>
      </c>
      <c r="N24">
        <f t="shared" si="20"/>
        <v>1</v>
      </c>
      <c r="O24">
        <f t="shared" si="20"/>
        <v>1</v>
      </c>
      <c r="P24">
        <f t="shared" si="20"/>
        <v>1</v>
      </c>
      <c r="Q24">
        <f t="shared" si="20"/>
        <v>1</v>
      </c>
      <c r="R24">
        <f t="shared" si="20"/>
        <v>1</v>
      </c>
      <c r="S24">
        <f t="shared" si="20"/>
        <v>1</v>
      </c>
      <c r="T24">
        <f t="shared" si="20"/>
        <v>1</v>
      </c>
      <c r="U24">
        <f t="shared" si="20"/>
        <v>1</v>
      </c>
      <c r="V24">
        <f t="shared" si="20"/>
        <v>1</v>
      </c>
      <c r="W24">
        <f t="shared" si="20"/>
        <v>0</v>
      </c>
      <c r="X24">
        <f t="shared" si="20"/>
        <v>0</v>
      </c>
      <c r="Y24">
        <f t="shared" si="20"/>
        <v>0</v>
      </c>
      <c r="Z24">
        <f t="shared" si="20"/>
        <v>0</v>
      </c>
      <c r="AA24">
        <f t="shared" si="20"/>
        <v>0</v>
      </c>
      <c r="AB24">
        <f t="shared" si="20"/>
        <v>0</v>
      </c>
      <c r="AC24">
        <f t="shared" si="20"/>
        <v>0</v>
      </c>
      <c r="AD24">
        <f t="shared" si="20"/>
        <v>0</v>
      </c>
      <c r="AE24">
        <f t="shared" si="20"/>
        <v>0</v>
      </c>
      <c r="AF24">
        <f t="shared" si="20"/>
        <v>0</v>
      </c>
      <c r="AG24">
        <f t="shared" si="20"/>
        <v>0</v>
      </c>
    </row>
    <row r="25" spans="1:33" x14ac:dyDescent="0.25">
      <c r="A25" t="str">
        <f t="shared" ref="A25:C25" si="21">A7</f>
        <v>offset-poverty0</v>
      </c>
      <c r="B25" t="str">
        <f t="shared" si="21"/>
        <v>Correct distribution</v>
      </c>
      <c r="C25">
        <f t="shared" si="21"/>
        <v>0</v>
      </c>
      <c r="D25">
        <f t="shared" ref="D25:F25" si="22">IF($G7="%",D7*100,D7)</f>
        <v>50</v>
      </c>
      <c r="E25">
        <f t="shared" si="22"/>
        <v>100</v>
      </c>
      <c r="F25">
        <f t="shared" si="22"/>
        <v>100</v>
      </c>
      <c r="G25" t="str">
        <f t="shared" si="10"/>
        <v>%</v>
      </c>
      <c r="H25">
        <f t="shared" ref="H25:AG25" si="23">IF($G7="%",H7/100,H7)</f>
        <v>2.8985506999999999E-4</v>
      </c>
      <c r="I25">
        <f t="shared" si="23"/>
        <v>9.661836E-5</v>
      </c>
      <c r="J25">
        <f t="shared" si="23"/>
        <v>1.6425120800000002E-3</v>
      </c>
      <c r="K25">
        <f t="shared" si="23"/>
        <v>6.7632849999999997E-4</v>
      </c>
      <c r="L25">
        <f t="shared" si="23"/>
        <v>5.7971013999999997E-4</v>
      </c>
      <c r="M25">
        <f t="shared" si="23"/>
        <v>9.661836E-5</v>
      </c>
      <c r="N25">
        <f t="shared" si="23"/>
        <v>2.8985506999999999E-4</v>
      </c>
      <c r="O25">
        <f t="shared" si="23"/>
        <v>9.661836E-5</v>
      </c>
      <c r="P25">
        <f t="shared" si="23"/>
        <v>9.6618357000000001E-4</v>
      </c>
      <c r="Q25">
        <f t="shared" si="23"/>
        <v>9.661836E-5</v>
      </c>
      <c r="R25">
        <f t="shared" si="23"/>
        <v>7.7294685999999997E-4</v>
      </c>
      <c r="S25">
        <f t="shared" si="23"/>
        <v>1.73913043E-3</v>
      </c>
      <c r="T25">
        <f t="shared" si="23"/>
        <v>1.73913043E-3</v>
      </c>
      <c r="U25">
        <f t="shared" si="23"/>
        <v>6.7632849999999997E-4</v>
      </c>
      <c r="V25">
        <f t="shared" si="23"/>
        <v>2.4154589000000001E-4</v>
      </c>
      <c r="W25">
        <f t="shared" si="23"/>
        <v>0</v>
      </c>
      <c r="X25">
        <f t="shared" si="23"/>
        <v>0</v>
      </c>
      <c r="Y25">
        <f t="shared" si="23"/>
        <v>0</v>
      </c>
      <c r="Z25">
        <f t="shared" si="23"/>
        <v>0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</row>
    <row r="26" spans="1:33" x14ac:dyDescent="0.25">
      <c r="A26" t="str">
        <f t="shared" ref="A26:C26" si="24">A8</f>
        <v>offset-poverty1</v>
      </c>
      <c r="B26" t="str">
        <f t="shared" si="24"/>
        <v>Most needing people</v>
      </c>
      <c r="C26">
        <f t="shared" si="24"/>
        <v>0</v>
      </c>
      <c r="D26">
        <f t="shared" ref="D26:F26" si="25">IF($G8="%",D8*100,D8)</f>
        <v>50</v>
      </c>
      <c r="E26">
        <f t="shared" si="25"/>
        <v>100</v>
      </c>
      <c r="F26">
        <f t="shared" si="25"/>
        <v>100</v>
      </c>
      <c r="G26" t="str">
        <f t="shared" si="10"/>
        <v>%</v>
      </c>
      <c r="H26">
        <f t="shared" ref="H26:AG26" si="26">IF($G8="%",H8/100,H8)</f>
        <v>9.0909090999999993E-4</v>
      </c>
      <c r="I26">
        <f t="shared" si="26"/>
        <v>9.0909090999999993E-4</v>
      </c>
      <c r="J26">
        <f t="shared" si="26"/>
        <v>9.0909090999999993E-4</v>
      </c>
      <c r="K26">
        <f t="shared" si="26"/>
        <v>9.0909090999999993E-4</v>
      </c>
      <c r="L26">
        <f t="shared" si="26"/>
        <v>9.0909090999999993E-4</v>
      </c>
      <c r="M26">
        <f t="shared" si="26"/>
        <v>9.0909090999999993E-4</v>
      </c>
      <c r="N26">
        <f t="shared" si="26"/>
        <v>9.0909090999999993E-4</v>
      </c>
      <c r="O26">
        <f t="shared" si="26"/>
        <v>9.0909090999999993E-4</v>
      </c>
      <c r="P26">
        <f t="shared" si="26"/>
        <v>9.0909090999999993E-4</v>
      </c>
      <c r="Q26">
        <f t="shared" si="26"/>
        <v>9.0909090999999993E-4</v>
      </c>
      <c r="R26">
        <f t="shared" si="26"/>
        <v>9.0909090999999993E-4</v>
      </c>
      <c r="S26">
        <f t="shared" si="26"/>
        <v>0</v>
      </c>
      <c r="T26">
        <f t="shared" si="26"/>
        <v>0</v>
      </c>
      <c r="U26">
        <f t="shared" si="26"/>
        <v>0</v>
      </c>
      <c r="V26">
        <f t="shared" si="26"/>
        <v>0</v>
      </c>
      <c r="W26">
        <f t="shared" si="26"/>
        <v>0</v>
      </c>
      <c r="X26">
        <f t="shared" si="26"/>
        <v>0</v>
      </c>
      <c r="Y26">
        <f t="shared" si="26"/>
        <v>0</v>
      </c>
      <c r="Z26">
        <f t="shared" si="26"/>
        <v>0</v>
      </c>
      <c r="AA26">
        <f t="shared" si="26"/>
        <v>0</v>
      </c>
      <c r="AB26">
        <f t="shared" si="26"/>
        <v>0</v>
      </c>
      <c r="AC26">
        <f t="shared" si="26"/>
        <v>0</v>
      </c>
      <c r="AD26">
        <f t="shared" si="26"/>
        <v>0</v>
      </c>
      <c r="AE26">
        <f t="shared" si="26"/>
        <v>0</v>
      </c>
      <c r="AF26">
        <f t="shared" si="26"/>
        <v>0</v>
      </c>
      <c r="AG26">
        <f t="shared" si="26"/>
        <v>0</v>
      </c>
    </row>
    <row r="27" spans="1:33" x14ac:dyDescent="0.25">
      <c r="A27" t="str">
        <f t="shared" ref="A27:B27" si="27">A9</f>
        <v>offset-ecosystems</v>
      </c>
      <c r="B27" t="str">
        <f t="shared" si="27"/>
        <v>Local ecosystems</v>
      </c>
      <c r="C27">
        <f>C9/12</f>
        <v>2.7134164256313444</v>
      </c>
      <c r="D27">
        <f t="shared" ref="D27:E27" si="28">D9/12</f>
        <v>9.1310901876362198</v>
      </c>
      <c r="E27">
        <f t="shared" si="28"/>
        <v>16.247145152529431</v>
      </c>
      <c r="F27">
        <f>ROUND(F9/12,1 - _xlfn.CEILING.MATH(LOG10(F9/12)))</f>
        <v>30</v>
      </c>
      <c r="G27" t="str">
        <f t="shared" si="10"/>
        <v>$</v>
      </c>
      <c r="H27">
        <f t="shared" ref="H27:AG27" si="29">IF($G9="%",H9/100,H9)</f>
        <v>0</v>
      </c>
      <c r="I27">
        <f t="shared" si="29"/>
        <v>0</v>
      </c>
      <c r="J27">
        <f t="shared" si="29"/>
        <v>0</v>
      </c>
      <c r="K27">
        <f t="shared" si="29"/>
        <v>0</v>
      </c>
      <c r="L27">
        <f t="shared" si="29"/>
        <v>0</v>
      </c>
      <c r="M27">
        <f t="shared" si="29"/>
        <v>0</v>
      </c>
      <c r="N27">
        <f t="shared" si="29"/>
        <v>0</v>
      </c>
      <c r="O27">
        <f t="shared" si="29"/>
        <v>0</v>
      </c>
      <c r="P27">
        <f t="shared" si="29"/>
        <v>0</v>
      </c>
      <c r="Q27">
        <f t="shared" si="29"/>
        <v>0</v>
      </c>
      <c r="R27">
        <f t="shared" si="29"/>
        <v>0</v>
      </c>
      <c r="S27">
        <f t="shared" si="29"/>
        <v>0</v>
      </c>
      <c r="T27">
        <f t="shared" si="29"/>
        <v>0</v>
      </c>
      <c r="U27">
        <f t="shared" si="29"/>
        <v>0</v>
      </c>
      <c r="V27">
        <f t="shared" si="29"/>
        <v>0</v>
      </c>
      <c r="W27">
        <f t="shared" si="29"/>
        <v>1</v>
      </c>
      <c r="X27">
        <f t="shared" si="29"/>
        <v>1</v>
      </c>
      <c r="Y27">
        <f t="shared" si="29"/>
        <v>1</v>
      </c>
      <c r="Z27">
        <f t="shared" si="29"/>
        <v>1</v>
      </c>
      <c r="AA27">
        <f t="shared" si="29"/>
        <v>1</v>
      </c>
      <c r="AB27">
        <f t="shared" si="29"/>
        <v>1</v>
      </c>
      <c r="AC27">
        <f t="shared" si="29"/>
        <v>1</v>
      </c>
      <c r="AD27">
        <f t="shared" si="29"/>
        <v>1</v>
      </c>
      <c r="AE27">
        <f t="shared" si="29"/>
        <v>1</v>
      </c>
      <c r="AF27">
        <f t="shared" si="29"/>
        <v>1</v>
      </c>
      <c r="AG27">
        <f t="shared" si="29"/>
        <v>1</v>
      </c>
    </row>
    <row r="28" spans="1:33" x14ac:dyDescent="0.25">
      <c r="A28" t="str">
        <f t="shared" ref="A28:B28" si="30">A10</f>
        <v>offset-ecosystems0</v>
      </c>
      <c r="B28" t="str">
        <f t="shared" si="30"/>
        <v>Forrest and wilderness loss</v>
      </c>
      <c r="C28">
        <f>C10/E$9*100</f>
        <v>5.9297582226706185</v>
      </c>
      <c r="D28">
        <f t="shared" ref="D28" si="31">D10/D$9*100</f>
        <v>40.678861391589336</v>
      </c>
      <c r="E28">
        <f>MIN(E10/C$9*100,100)</f>
        <v>100</v>
      </c>
      <c r="F28">
        <f t="shared" ref="F28" si="32">IF($G10="%",F10*100,F10)</f>
        <v>100</v>
      </c>
      <c r="G28" t="str">
        <f t="shared" si="10"/>
        <v>%</v>
      </c>
      <c r="H28">
        <f t="shared" ref="H28:AG28" si="33">IF($G10="%",H10/100,H10)</f>
        <v>0</v>
      </c>
      <c r="I28">
        <f t="shared" si="33"/>
        <v>0</v>
      </c>
      <c r="J28">
        <f t="shared" si="33"/>
        <v>0</v>
      </c>
      <c r="K28">
        <f t="shared" si="33"/>
        <v>0</v>
      </c>
      <c r="L28">
        <f t="shared" si="33"/>
        <v>0</v>
      </c>
      <c r="M28">
        <f t="shared" si="33"/>
        <v>0</v>
      </c>
      <c r="N28">
        <f t="shared" si="33"/>
        <v>0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si="33"/>
        <v>0</v>
      </c>
      <c r="U28">
        <f t="shared" si="33"/>
        <v>0</v>
      </c>
      <c r="V28">
        <f t="shared" si="33"/>
        <v>0</v>
      </c>
      <c r="W28">
        <f t="shared" si="33"/>
        <v>4.0000000000000001E-3</v>
      </c>
      <c r="X28">
        <f t="shared" si="33"/>
        <v>0</v>
      </c>
      <c r="Y28">
        <f t="shared" si="33"/>
        <v>0</v>
      </c>
      <c r="Z28">
        <f t="shared" si="33"/>
        <v>0</v>
      </c>
      <c r="AA28">
        <f t="shared" si="33"/>
        <v>1E-3</v>
      </c>
      <c r="AB28">
        <f t="shared" si="33"/>
        <v>1E-3</v>
      </c>
      <c r="AC28">
        <f t="shared" si="33"/>
        <v>0</v>
      </c>
      <c r="AD28">
        <f t="shared" si="33"/>
        <v>1E-3</v>
      </c>
      <c r="AE28">
        <f t="shared" si="33"/>
        <v>0</v>
      </c>
      <c r="AF28">
        <f t="shared" si="33"/>
        <v>0</v>
      </c>
      <c r="AG28">
        <f t="shared" si="33"/>
        <v>3.0000000000000001E-3</v>
      </c>
    </row>
    <row r="29" spans="1:33" x14ac:dyDescent="0.25">
      <c r="A29" t="str">
        <f t="shared" ref="A29:B29" si="34">A11</f>
        <v>offset-ecosystems1</v>
      </c>
      <c r="B29" t="str">
        <f t="shared" si="34"/>
        <v>Plastics &amp; other waste</v>
      </c>
      <c r="C29">
        <f t="shared" ref="C29:C30" si="35">C11/E$9*100</f>
        <v>5.129106224570144</v>
      </c>
      <c r="D29">
        <f t="shared" ref="D29:D31" si="36">D11/D$9*100</f>
        <v>36.505316066714258</v>
      </c>
      <c r="E29">
        <f t="shared" ref="E29:E31" si="37">MIN(E11/C$9*100,100)</f>
        <v>100</v>
      </c>
      <c r="F29">
        <f t="shared" ref="F29" si="38">IF($G11="%",F11*100,F11)</f>
        <v>100</v>
      </c>
      <c r="G29" t="str">
        <f t="shared" si="10"/>
        <v>%</v>
      </c>
      <c r="H29">
        <f t="shared" ref="H29:AG29" si="39">IF($G11="%",H11/100,H11)</f>
        <v>0</v>
      </c>
      <c r="I29">
        <f t="shared" si="39"/>
        <v>0</v>
      </c>
      <c r="J29">
        <f t="shared" si="39"/>
        <v>0</v>
      </c>
      <c r="K29">
        <f t="shared" si="39"/>
        <v>0</v>
      </c>
      <c r="L29">
        <f t="shared" si="39"/>
        <v>0</v>
      </c>
      <c r="M29">
        <f t="shared" si="39"/>
        <v>0</v>
      </c>
      <c r="N29">
        <f t="shared" si="39"/>
        <v>0</v>
      </c>
      <c r="O29">
        <f t="shared" si="39"/>
        <v>0</v>
      </c>
      <c r="P29">
        <f t="shared" si="39"/>
        <v>0</v>
      </c>
      <c r="Q29">
        <f t="shared" si="39"/>
        <v>0</v>
      </c>
      <c r="R29">
        <f t="shared" si="39"/>
        <v>0</v>
      </c>
      <c r="S29">
        <f t="shared" si="39"/>
        <v>0</v>
      </c>
      <c r="T29">
        <f t="shared" si="39"/>
        <v>0</v>
      </c>
      <c r="U29">
        <f t="shared" si="39"/>
        <v>0</v>
      </c>
      <c r="V29">
        <f t="shared" si="39"/>
        <v>0</v>
      </c>
      <c r="W29">
        <f t="shared" si="39"/>
        <v>0</v>
      </c>
      <c r="X29">
        <f t="shared" si="39"/>
        <v>0</v>
      </c>
      <c r="Y29">
        <f t="shared" si="39"/>
        <v>0</v>
      </c>
      <c r="Z29">
        <f t="shared" si="39"/>
        <v>0</v>
      </c>
      <c r="AA29">
        <f t="shared" si="39"/>
        <v>0</v>
      </c>
      <c r="AB29">
        <f t="shared" si="39"/>
        <v>0</v>
      </c>
      <c r="AC29">
        <f t="shared" si="39"/>
        <v>0</v>
      </c>
      <c r="AD29">
        <f t="shared" si="39"/>
        <v>0</v>
      </c>
      <c r="AE29">
        <f t="shared" si="39"/>
        <v>4.0000000000000001E-3</v>
      </c>
      <c r="AF29">
        <f t="shared" si="39"/>
        <v>4.0000000000000001E-3</v>
      </c>
      <c r="AG29">
        <f t="shared" si="39"/>
        <v>0</v>
      </c>
    </row>
    <row r="30" spans="1:33" x14ac:dyDescent="0.25">
      <c r="A30" t="str">
        <f t="shared" ref="A30:B30" si="40">A12</f>
        <v>offset-ecosystems2</v>
      </c>
      <c r="B30" t="str">
        <f t="shared" si="40"/>
        <v>Overfishing</v>
      </c>
      <c r="C30">
        <f t="shared" si="35"/>
        <v>0.51291062245701435</v>
      </c>
      <c r="D30">
        <f t="shared" si="36"/>
        <v>4.5631645083392822</v>
      </c>
      <c r="E30">
        <f t="shared" si="37"/>
        <v>30.71159021009602</v>
      </c>
      <c r="F30">
        <f t="shared" ref="F30" si="41">IF($G12="%",F12*100,F12)</f>
        <v>100</v>
      </c>
      <c r="G30" t="str">
        <f t="shared" si="10"/>
        <v>%</v>
      </c>
      <c r="H30">
        <f t="shared" ref="H30:AG30" si="42">IF($G12="%",H12/100,H12)</f>
        <v>0</v>
      </c>
      <c r="I30">
        <f t="shared" si="42"/>
        <v>0</v>
      </c>
      <c r="J30">
        <f t="shared" si="42"/>
        <v>0</v>
      </c>
      <c r="K30">
        <f t="shared" si="42"/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42"/>
        <v>0</v>
      </c>
      <c r="U30">
        <f t="shared" si="42"/>
        <v>0</v>
      </c>
      <c r="V30">
        <f t="shared" si="42"/>
        <v>0</v>
      </c>
      <c r="W30">
        <f t="shared" si="42"/>
        <v>0</v>
      </c>
      <c r="X30">
        <f t="shared" si="42"/>
        <v>0</v>
      </c>
      <c r="Y30">
        <f t="shared" si="42"/>
        <v>0</v>
      </c>
      <c r="Z30">
        <f t="shared" si="42"/>
        <v>0</v>
      </c>
      <c r="AA30">
        <f t="shared" si="42"/>
        <v>0</v>
      </c>
      <c r="AB30">
        <f t="shared" si="42"/>
        <v>0</v>
      </c>
      <c r="AC30">
        <f t="shared" si="42"/>
        <v>1E-3</v>
      </c>
      <c r="AD30">
        <f t="shared" si="42"/>
        <v>1E-3</v>
      </c>
      <c r="AE30">
        <f t="shared" si="42"/>
        <v>6.0000000000000001E-3</v>
      </c>
      <c r="AF30">
        <f t="shared" si="42"/>
        <v>0</v>
      </c>
      <c r="AG30">
        <f t="shared" si="42"/>
        <v>0</v>
      </c>
    </row>
    <row r="31" spans="1:33" x14ac:dyDescent="0.25">
      <c r="A31" t="str">
        <f t="shared" ref="A31:B31" si="43">A13</f>
        <v>offset-ecosystems3</v>
      </c>
      <c r="B31" t="str">
        <f t="shared" si="43"/>
        <v>Soil demage</v>
      </c>
      <c r="C31">
        <f>C13/E$9*100</f>
        <v>5.129106224570144</v>
      </c>
      <c r="D31">
        <f t="shared" si="36"/>
        <v>18.252658033357129</v>
      </c>
      <c r="E31">
        <f t="shared" si="37"/>
        <v>100</v>
      </c>
      <c r="F31">
        <f t="shared" ref="F31" si="44">IF($G13="%",F13*100,F13)</f>
        <v>100</v>
      </c>
      <c r="G31" t="str">
        <f t="shared" si="10"/>
        <v>%</v>
      </c>
      <c r="H31">
        <f t="shared" ref="H31:AG31" si="45">IF($G13="%",H13/100,H13)</f>
        <v>0</v>
      </c>
      <c r="I31">
        <f t="shared" si="45"/>
        <v>0</v>
      </c>
      <c r="J31">
        <f t="shared" si="45"/>
        <v>0</v>
      </c>
      <c r="K31">
        <f t="shared" si="45"/>
        <v>0</v>
      </c>
      <c r="L31">
        <f t="shared" si="45"/>
        <v>0</v>
      </c>
      <c r="M31">
        <f t="shared" si="45"/>
        <v>0</v>
      </c>
      <c r="N31">
        <f t="shared" si="45"/>
        <v>0</v>
      </c>
      <c r="O31">
        <f t="shared" si="45"/>
        <v>0</v>
      </c>
      <c r="P31">
        <f t="shared" si="45"/>
        <v>0</v>
      </c>
      <c r="Q31">
        <f t="shared" si="45"/>
        <v>0</v>
      </c>
      <c r="R31">
        <f t="shared" si="45"/>
        <v>0</v>
      </c>
      <c r="S31">
        <f t="shared" si="45"/>
        <v>0</v>
      </c>
      <c r="T31">
        <f t="shared" si="45"/>
        <v>0</v>
      </c>
      <c r="U31">
        <f t="shared" si="45"/>
        <v>0</v>
      </c>
      <c r="V31">
        <f t="shared" si="45"/>
        <v>0</v>
      </c>
      <c r="W31">
        <f t="shared" si="45"/>
        <v>0</v>
      </c>
      <c r="X31">
        <f t="shared" si="45"/>
        <v>0</v>
      </c>
      <c r="Y31">
        <f t="shared" si="45"/>
        <v>0</v>
      </c>
      <c r="Z31">
        <f t="shared" si="45"/>
        <v>0</v>
      </c>
      <c r="AA31">
        <f t="shared" si="45"/>
        <v>0</v>
      </c>
      <c r="AB31">
        <f t="shared" si="45"/>
        <v>0</v>
      </c>
      <c r="AC31">
        <f t="shared" si="45"/>
        <v>2E-3</v>
      </c>
      <c r="AD31">
        <f t="shared" si="45"/>
        <v>0</v>
      </c>
      <c r="AE31">
        <f t="shared" si="45"/>
        <v>0</v>
      </c>
      <c r="AF31">
        <f t="shared" si="45"/>
        <v>2E-3</v>
      </c>
      <c r="AG31">
        <f t="shared" si="45"/>
        <v>0</v>
      </c>
    </row>
    <row r="32" spans="1:33" x14ac:dyDescent="0.25">
      <c r="A32" t="str">
        <f t="shared" ref="A32:B34" si="46">A14</f>
        <v>offset-animal</v>
      </c>
      <c r="B32" t="str">
        <f t="shared" si="46"/>
        <v>Animal walfare</v>
      </c>
      <c r="C32">
        <f t="shared" ref="C32:E32" si="47">C14/12</f>
        <v>0.45833333333333331</v>
      </c>
      <c r="D32">
        <f t="shared" si="47"/>
        <v>0.91666666666666663</v>
      </c>
      <c r="E32">
        <f t="shared" si="47"/>
        <v>2.5</v>
      </c>
      <c r="F32">
        <f>ROUND(F14/12,1 - _xlfn.CEILING.MATH(LOG10(F14/12)))</f>
        <v>4</v>
      </c>
      <c r="G32" t="str">
        <f t="shared" si="10"/>
        <v>$</v>
      </c>
      <c r="H32">
        <f t="shared" ref="H32:AG34" si="48">IF($G14="%",H14/100,H14)</f>
        <v>0</v>
      </c>
      <c r="I32">
        <f t="shared" si="48"/>
        <v>0</v>
      </c>
      <c r="J32">
        <f t="shared" si="48"/>
        <v>0</v>
      </c>
      <c r="K32">
        <f t="shared" si="48"/>
        <v>0</v>
      </c>
      <c r="L32">
        <f t="shared" si="48"/>
        <v>0</v>
      </c>
      <c r="M32">
        <f t="shared" si="48"/>
        <v>0</v>
      </c>
      <c r="N32">
        <f t="shared" si="48"/>
        <v>0</v>
      </c>
      <c r="O32">
        <f t="shared" si="48"/>
        <v>0</v>
      </c>
      <c r="P32">
        <f t="shared" si="48"/>
        <v>0</v>
      </c>
      <c r="Q32">
        <f t="shared" si="48"/>
        <v>0</v>
      </c>
      <c r="R32">
        <f t="shared" si="48"/>
        <v>0</v>
      </c>
      <c r="S32">
        <f t="shared" si="48"/>
        <v>0</v>
      </c>
      <c r="T32">
        <f t="shared" si="48"/>
        <v>0</v>
      </c>
      <c r="U32">
        <f t="shared" si="48"/>
        <v>0</v>
      </c>
      <c r="V32">
        <f t="shared" si="48"/>
        <v>0</v>
      </c>
      <c r="W32">
        <f t="shared" si="48"/>
        <v>1</v>
      </c>
      <c r="X32">
        <f t="shared" si="48"/>
        <v>1</v>
      </c>
      <c r="Y32">
        <f t="shared" si="48"/>
        <v>1</v>
      </c>
      <c r="Z32">
        <f t="shared" si="48"/>
        <v>1</v>
      </c>
      <c r="AA32">
        <f t="shared" si="48"/>
        <v>1</v>
      </c>
      <c r="AB32">
        <f t="shared" si="48"/>
        <v>1</v>
      </c>
      <c r="AC32">
        <f t="shared" si="48"/>
        <v>1</v>
      </c>
      <c r="AD32">
        <f t="shared" si="48"/>
        <v>1</v>
      </c>
      <c r="AE32">
        <f t="shared" si="48"/>
        <v>1</v>
      </c>
      <c r="AF32">
        <f t="shared" si="48"/>
        <v>1</v>
      </c>
      <c r="AG32">
        <f t="shared" si="48"/>
        <v>1</v>
      </c>
    </row>
    <row r="33" spans="1:33" x14ac:dyDescent="0.25">
      <c r="A33" t="str">
        <f t="shared" si="46"/>
        <v>offset-animal0</v>
      </c>
      <c r="B33" t="str">
        <f t="shared" si="46"/>
        <v>Wildlife</v>
      </c>
      <c r="C33">
        <f>C15/E$14*100</f>
        <v>16.666666666666664</v>
      </c>
      <c r="D33">
        <f t="shared" ref="D33" si="49">D15/D$14*100</f>
        <v>90.909090909090907</v>
      </c>
      <c r="E33">
        <f>MIN(E15/C$14*100,100)</f>
        <v>100</v>
      </c>
      <c r="F33">
        <f t="shared" ref="F33:F34" si="50">IF($G15="%",F15*100,F15)</f>
        <v>100</v>
      </c>
      <c r="G33" t="str">
        <f t="shared" si="10"/>
        <v>%</v>
      </c>
      <c r="H33">
        <f t="shared" si="48"/>
        <v>0</v>
      </c>
      <c r="I33">
        <f t="shared" si="48"/>
        <v>0</v>
      </c>
      <c r="J33">
        <f t="shared" si="48"/>
        <v>0</v>
      </c>
      <c r="K33">
        <f t="shared" si="48"/>
        <v>0</v>
      </c>
      <c r="L33">
        <f t="shared" si="48"/>
        <v>0</v>
      </c>
      <c r="M33">
        <f t="shared" si="48"/>
        <v>0</v>
      </c>
      <c r="N33">
        <f t="shared" si="48"/>
        <v>0</v>
      </c>
      <c r="O33">
        <f t="shared" si="48"/>
        <v>0</v>
      </c>
      <c r="P33">
        <f t="shared" si="48"/>
        <v>0</v>
      </c>
      <c r="Q33">
        <f t="shared" si="48"/>
        <v>0</v>
      </c>
      <c r="R33">
        <f t="shared" si="48"/>
        <v>0</v>
      </c>
      <c r="S33">
        <f t="shared" si="48"/>
        <v>0</v>
      </c>
      <c r="T33">
        <f t="shared" si="48"/>
        <v>0</v>
      </c>
      <c r="U33">
        <f t="shared" si="48"/>
        <v>0</v>
      </c>
      <c r="V33">
        <f t="shared" si="48"/>
        <v>0</v>
      </c>
      <c r="W33">
        <f t="shared" si="48"/>
        <v>0</v>
      </c>
      <c r="X33">
        <f t="shared" si="48"/>
        <v>0</v>
      </c>
      <c r="Y33">
        <f t="shared" si="48"/>
        <v>0</v>
      </c>
      <c r="Z33">
        <f t="shared" si="48"/>
        <v>0</v>
      </c>
      <c r="AA33">
        <f t="shared" si="48"/>
        <v>3.0000000000000001E-3</v>
      </c>
      <c r="AB33">
        <f t="shared" si="48"/>
        <v>0</v>
      </c>
      <c r="AC33">
        <f t="shared" si="48"/>
        <v>1E-3</v>
      </c>
      <c r="AD33">
        <f t="shared" si="48"/>
        <v>1E-3</v>
      </c>
      <c r="AE33">
        <f t="shared" si="48"/>
        <v>2E-3</v>
      </c>
      <c r="AF33">
        <f t="shared" si="48"/>
        <v>0</v>
      </c>
      <c r="AG33">
        <f t="shared" si="48"/>
        <v>3.0000000000000001E-3</v>
      </c>
    </row>
    <row r="34" spans="1:33" x14ac:dyDescent="0.25">
      <c r="A34" t="str">
        <f t="shared" si="46"/>
        <v>offset-animal1</v>
      </c>
      <c r="B34" t="str">
        <f t="shared" si="46"/>
        <v>Farm animals</v>
      </c>
      <c r="C34">
        <f>C16/E$14*100</f>
        <v>1.6666666666666667</v>
      </c>
      <c r="D34">
        <f t="shared" ref="D34" si="51">D16/D$14*100</f>
        <v>9.0909090909090917</v>
      </c>
      <c r="E34">
        <f>MIN(E16/C$14*100,100)</f>
        <v>100</v>
      </c>
      <c r="F34">
        <f t="shared" si="50"/>
        <v>100</v>
      </c>
      <c r="G34" t="str">
        <f t="shared" si="10"/>
        <v>%</v>
      </c>
      <c r="H34">
        <f t="shared" si="48"/>
        <v>0</v>
      </c>
      <c r="I34">
        <f t="shared" si="48"/>
        <v>0</v>
      </c>
      <c r="J34">
        <f t="shared" si="48"/>
        <v>0</v>
      </c>
      <c r="K34">
        <f t="shared" si="48"/>
        <v>0</v>
      </c>
      <c r="L34">
        <f t="shared" si="48"/>
        <v>0</v>
      </c>
      <c r="M34">
        <f t="shared" si="48"/>
        <v>0</v>
      </c>
      <c r="N34">
        <f t="shared" si="48"/>
        <v>0</v>
      </c>
      <c r="O34">
        <f t="shared" si="48"/>
        <v>0</v>
      </c>
      <c r="P34">
        <f t="shared" si="48"/>
        <v>0</v>
      </c>
      <c r="Q34">
        <f t="shared" si="48"/>
        <v>0</v>
      </c>
      <c r="R34">
        <f t="shared" si="48"/>
        <v>0</v>
      </c>
      <c r="S34">
        <f t="shared" si="48"/>
        <v>0</v>
      </c>
      <c r="T34">
        <f t="shared" si="48"/>
        <v>0</v>
      </c>
      <c r="U34">
        <f t="shared" si="48"/>
        <v>0</v>
      </c>
      <c r="V34">
        <f t="shared" si="48"/>
        <v>0</v>
      </c>
      <c r="W34">
        <f t="shared" si="48"/>
        <v>0</v>
      </c>
      <c r="X34">
        <f t="shared" si="48"/>
        <v>0</v>
      </c>
      <c r="Y34">
        <f t="shared" si="48"/>
        <v>0</v>
      </c>
      <c r="Z34">
        <f t="shared" si="48"/>
        <v>0</v>
      </c>
      <c r="AA34">
        <f t="shared" si="48"/>
        <v>0</v>
      </c>
      <c r="AB34">
        <f t="shared" si="48"/>
        <v>0</v>
      </c>
      <c r="AC34">
        <f t="shared" si="48"/>
        <v>5.0000000000000001E-3</v>
      </c>
      <c r="AD34">
        <f t="shared" si="48"/>
        <v>5.0000000000000001E-3</v>
      </c>
      <c r="AE34">
        <f t="shared" si="48"/>
        <v>0</v>
      </c>
      <c r="AF34">
        <f t="shared" si="48"/>
        <v>0</v>
      </c>
      <c r="AG34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payments</vt:lpstr>
      <vt:lpstr>payments_new_structure</vt:lpstr>
      <vt:lpstr>payments_old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suchanek</cp:lastModifiedBy>
  <dcterms:created xsi:type="dcterms:W3CDTF">2021-01-29T12:44:10Z</dcterms:created>
  <dcterms:modified xsi:type="dcterms:W3CDTF">2021-03-28T23:54:40Z</dcterms:modified>
</cp:coreProperties>
</file>