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ucha\programming\offset_me\calculations\environments\"/>
    </mc:Choice>
  </mc:AlternateContent>
  <xr:revisionPtr revIDLastSave="0" documentId="13_ncr:1_{4F02D400-30FF-4228-ACA1-631281900B3A}" xr6:coauthVersionLast="46" xr6:coauthVersionMax="46" xr10:uidLastSave="{00000000-0000-0000-0000-000000000000}"/>
  <bookViews>
    <workbookView xWindow="7890" yWindow="4020" windowWidth="21600" windowHeight="11385" xr2:uid="{00000000-000D-0000-FFFF-FFFF00000000}"/>
  </bookViews>
  <sheets>
    <sheet name="Forrest_lo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F18" i="1"/>
  <c r="F19" i="1"/>
  <c r="F27" i="1" s="1"/>
  <c r="F28" i="1" s="1"/>
  <c r="F20" i="1"/>
  <c r="F21" i="1"/>
  <c r="F22" i="1"/>
  <c r="F23" i="1"/>
  <c r="F24" i="1"/>
  <c r="F25" i="1"/>
  <c r="F26" i="1"/>
  <c r="F13" i="1"/>
  <c r="H24" i="1"/>
  <c r="I24" i="1" s="1"/>
  <c r="G13" i="1"/>
  <c r="C15" i="1"/>
  <c r="G15" i="1" s="1"/>
  <c r="E14" i="1"/>
  <c r="E16" i="1"/>
  <c r="B23" i="1"/>
  <c r="E23" i="1" s="1"/>
  <c r="B26" i="1"/>
  <c r="E26" i="1" s="1"/>
  <c r="B25" i="1"/>
  <c r="E25" i="1" s="1"/>
  <c r="D25" i="1"/>
  <c r="D26" i="1"/>
  <c r="C26" i="1"/>
  <c r="H26" i="1" s="1"/>
  <c r="I26" i="1" s="1"/>
  <c r="C25" i="1"/>
  <c r="G25" i="1" s="1"/>
  <c r="D24" i="1"/>
  <c r="C24" i="1"/>
  <c r="G24" i="1" s="1"/>
  <c r="D23" i="1"/>
  <c r="C23" i="1"/>
  <c r="G23" i="1" s="1"/>
  <c r="D22" i="1"/>
  <c r="C22" i="1"/>
  <c r="G22" i="1" s="1"/>
  <c r="D21" i="1"/>
  <c r="C21" i="1"/>
  <c r="G21" i="1" s="1"/>
  <c r="D20" i="1"/>
  <c r="C20" i="1"/>
  <c r="G20" i="1" s="1"/>
  <c r="D19" i="1"/>
  <c r="C19" i="1"/>
  <c r="H19" i="1" s="1"/>
  <c r="I19" i="1" s="1"/>
  <c r="D18" i="1"/>
  <c r="C18" i="1"/>
  <c r="H18" i="1" s="1"/>
  <c r="I18" i="1" s="1"/>
  <c r="D17" i="1"/>
  <c r="C17" i="1"/>
  <c r="G17" i="1" s="1"/>
  <c r="D16" i="1"/>
  <c r="C16" i="1"/>
  <c r="G16" i="1" s="1"/>
  <c r="D15" i="1"/>
  <c r="D14" i="1"/>
  <c r="C14" i="1"/>
  <c r="G14" i="1" s="1"/>
  <c r="D13" i="1"/>
  <c r="C13" i="1"/>
  <c r="H13" i="1" s="1"/>
  <c r="I13" i="1" s="1"/>
  <c r="B24" i="1"/>
  <c r="E24" i="1" s="1"/>
  <c r="B22" i="1"/>
  <c r="E22" i="1" s="1"/>
  <c r="B21" i="1"/>
  <c r="E21" i="1" s="1"/>
  <c r="B20" i="1"/>
  <c r="E20" i="1" s="1"/>
  <c r="B19" i="1"/>
  <c r="E19" i="1" s="1"/>
  <c r="B18" i="1"/>
  <c r="E18" i="1" s="1"/>
  <c r="B17" i="1"/>
  <c r="E17" i="1" s="1"/>
  <c r="B16" i="1"/>
  <c r="B15" i="1"/>
  <c r="E15" i="1" s="1"/>
  <c r="B14" i="1"/>
  <c r="B13" i="1"/>
  <c r="E13" i="1" s="1"/>
  <c r="H23" i="1" l="1"/>
  <c r="I23" i="1" s="1"/>
  <c r="H16" i="1"/>
  <c r="H15" i="1"/>
  <c r="G19" i="1"/>
  <c r="E27" i="1"/>
  <c r="H25" i="1"/>
  <c r="I25" i="1" s="1"/>
  <c r="H17" i="1"/>
  <c r="I17" i="1" s="1"/>
  <c r="G26" i="1"/>
  <c r="G18" i="1"/>
  <c r="H22" i="1"/>
  <c r="I22" i="1" s="1"/>
  <c r="H14" i="1"/>
  <c r="I14" i="1" s="1"/>
  <c r="H21" i="1"/>
  <c r="I21" i="1" s="1"/>
  <c r="H20" i="1"/>
  <c r="I20" i="1" s="1"/>
  <c r="I27" i="1" l="1"/>
  <c r="G27" i="1"/>
  <c r="H27" i="1"/>
  <c r="B5" i="1" l="1"/>
  <c r="E28" i="1" l="1"/>
  <c r="I28" i="1"/>
  <c r="G28" i="1"/>
  <c r="H28" i="1"/>
  <c r="C5" i="1"/>
  <c r="C6" i="1" s="1"/>
  <c r="D5" i="1"/>
  <c r="D6" i="1" s="1"/>
  <c r="D32" i="1" l="1"/>
  <c r="C7" i="1"/>
  <c r="B32" i="1" s="1"/>
  <c r="C8" i="1"/>
  <c r="C32" i="1" s="1"/>
</calcChain>
</file>

<file path=xl/sharedStrings.xml><?xml version="1.0" encoding="utf-8"?>
<sst xmlns="http://schemas.openxmlformats.org/spreadsheetml/2006/main" count="38" uniqueCount="38">
  <si>
    <t>per UK person</t>
  </si>
  <si>
    <t>primary forrest</t>
  </si>
  <si>
    <t>secondary forest</t>
  </si>
  <si>
    <t>loss (km^3 / annum)</t>
  </si>
  <si>
    <t>UK per capita gdp (USD)</t>
  </si>
  <si>
    <t>world gdp (USD)</t>
  </si>
  <si>
    <t>treeplanting cost (1$ = 1 tree)</t>
  </si>
  <si>
    <t>protecting rainforest cost estimate</t>
  </si>
  <si>
    <t>Norway is currently paying</t>
  </si>
  <si>
    <t>Tropical &amp; Subtropical Grasslands &amp; Savannas</t>
  </si>
  <si>
    <t>Deserts &amp; Xeric Shrublands</t>
  </si>
  <si>
    <t>Tropical &amp; Subtropical Moist Broadleaf Forests</t>
  </si>
  <si>
    <t>Boreal Forests/Taiga</t>
  </si>
  <si>
    <t>Temperate Broadleaf &amp; Mixed Forests</t>
  </si>
  <si>
    <t>Temperate Grasslands, Savannas &amp; Shrublands</t>
  </si>
  <si>
    <t>Tundra</t>
  </si>
  <si>
    <t>Montane Grasslands &amp; Shrublands</t>
  </si>
  <si>
    <t>Temperate Coniferous Forests</t>
  </si>
  <si>
    <t>Mediterranean Forests Woodlands &amp; Scrub</t>
  </si>
  <si>
    <t>Tropical &amp; Subtropical Dry Broadleaf Forests</t>
  </si>
  <si>
    <t>Flooded Grasslands &amp; Savannas</t>
  </si>
  <si>
    <t>Tropical &amp; Subtropical Coniferous Forests</t>
  </si>
  <si>
    <t>Mangroves</t>
  </si>
  <si>
    <t>Wilderness</t>
  </si>
  <si>
    <t>lost 1990 - 2015</t>
  </si>
  <si>
    <t>remaining</t>
  </si>
  <si>
    <t>protected</t>
  </si>
  <si>
    <t>taking $3 per km2 of remaining wilderness</t>
  </si>
  <si>
    <t>taking $10k per km2 lost</t>
  </si>
  <si>
    <t>taking $950k per km2 lost</t>
  </si>
  <si>
    <t>Has been suggested that is 3x the needed amount</t>
  </si>
  <si>
    <t>assuming desert and tundra cost 1/10 to protect than rainforest</t>
  </si>
  <si>
    <t>Other wilderness:</t>
  </si>
  <si>
    <t>Conclusion</t>
  </si>
  <si>
    <t>low</t>
  </si>
  <si>
    <t>mid</t>
  </si>
  <si>
    <t>high</t>
  </si>
  <si>
    <t>taking $10k per km2 of remaining wilderness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</si>
</sst>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C29" sqref="C29"/>
    </sheetView>
  </sheetViews>
  <sheetFormatPr defaultRowHeight="15" x14ac:dyDescent="0.25"/>
  <cols>
    <col min="1" max="1" width="25.5703125" customWidth="1"/>
    <col min="2" max="2" width="19.28515625" customWidth="1"/>
    <col min="3" max="3" width="21" customWidth="1"/>
    <col min="4" max="5" width="17.85546875" customWidth="1"/>
    <col min="6" max="6" width="12.42578125" customWidth="1"/>
    <col min="7" max="7" width="11.85546875" customWidth="1"/>
    <col min="8" max="9" width="12" bestFit="1" customWidth="1"/>
  </cols>
  <sheetData>
    <row r="1" spans="1:9" x14ac:dyDescent="0.25">
      <c r="C1" t="s">
        <v>1</v>
      </c>
      <c r="D1" t="s">
        <v>2</v>
      </c>
    </row>
    <row r="2" spans="1:9" x14ac:dyDescent="0.25">
      <c r="A2" t="s">
        <v>3</v>
      </c>
      <c r="C2">
        <v>37500</v>
      </c>
      <c r="D2">
        <v>204500</v>
      </c>
    </row>
    <row r="3" spans="1:9" x14ac:dyDescent="0.25">
      <c r="A3" t="s">
        <v>4</v>
      </c>
      <c r="B3" s="1">
        <v>42330.12</v>
      </c>
    </row>
    <row r="4" spans="1:9" x14ac:dyDescent="0.25">
      <c r="A4" t="s">
        <v>5</v>
      </c>
      <c r="B4" s="2">
        <v>80934771028340</v>
      </c>
    </row>
    <row r="5" spans="1:9" x14ac:dyDescent="0.25">
      <c r="A5" t="s">
        <v>0</v>
      </c>
      <c r="B5">
        <f>B3/B4</f>
        <v>5.2301525613975911E-10</v>
      </c>
      <c r="C5">
        <f>C2*B5</f>
        <v>1.9613072105240968E-5</v>
      </c>
      <c r="D5">
        <f>D2*B5</f>
        <v>1.0695661988058074E-4</v>
      </c>
    </row>
    <row r="6" spans="1:9" x14ac:dyDescent="0.25">
      <c r="A6" t="s">
        <v>6</v>
      </c>
      <c r="B6">
        <v>200000</v>
      </c>
      <c r="C6">
        <f>C5*B6</f>
        <v>3.9226144210481935</v>
      </c>
      <c r="D6">
        <f>B6*D5</f>
        <v>21.391323976116148</v>
      </c>
    </row>
    <row r="7" spans="1:9" x14ac:dyDescent="0.25">
      <c r="A7" t="s">
        <v>7</v>
      </c>
      <c r="B7">
        <v>10000</v>
      </c>
      <c r="C7">
        <f>B7*C5</f>
        <v>0.19613072105240967</v>
      </c>
    </row>
    <row r="8" spans="1:9" x14ac:dyDescent="0.25">
      <c r="A8" t="s">
        <v>8</v>
      </c>
      <c r="B8">
        <v>950000</v>
      </c>
      <c r="C8">
        <f>C5*B8</f>
        <v>18.632418499978918</v>
      </c>
    </row>
    <row r="9" spans="1:9" x14ac:dyDescent="0.25">
      <c r="A9" t="s">
        <v>30</v>
      </c>
    </row>
    <row r="11" spans="1:9" x14ac:dyDescent="0.25">
      <c r="A11" t="s">
        <v>32</v>
      </c>
    </row>
    <row r="12" spans="1:9" x14ac:dyDescent="0.25">
      <c r="A12" t="s">
        <v>23</v>
      </c>
      <c r="B12" t="s">
        <v>25</v>
      </c>
      <c r="C12" t="s">
        <v>24</v>
      </c>
      <c r="D12" t="s">
        <v>26</v>
      </c>
      <c r="E12" t="s">
        <v>27</v>
      </c>
      <c r="F12" t="s">
        <v>37</v>
      </c>
      <c r="G12" t="s">
        <v>28</v>
      </c>
      <c r="H12" t="s">
        <v>29</v>
      </c>
      <c r="I12" t="s">
        <v>31</v>
      </c>
    </row>
    <row r="13" spans="1:9" x14ac:dyDescent="0.25">
      <c r="A13" t="s">
        <v>10</v>
      </c>
      <c r="B13">
        <f>30/10.8*2.9</f>
        <v>8.0555555555555554</v>
      </c>
      <c r="C13">
        <f>1.5/6.15*2.54</f>
        <v>0.61951219512195121</v>
      </c>
      <c r="D13">
        <f>1.5/6.15*2.2</f>
        <v>0.53658536585365857</v>
      </c>
      <c r="E13">
        <f>B13*3000000</f>
        <v>24166666.666666668</v>
      </c>
      <c r="F13">
        <f>10000*1000000*B13</f>
        <v>80555555555.555557</v>
      </c>
      <c r="G13">
        <f>10000*1000000*C13/25</f>
        <v>247804878.04878047</v>
      </c>
      <c r="H13">
        <f>950000*1000000*C13/25</f>
        <v>23541463414.634144</v>
      </c>
      <c r="I13">
        <f>H13/10</f>
        <v>2354146341.4634142</v>
      </c>
    </row>
    <row r="14" spans="1:9" x14ac:dyDescent="0.25">
      <c r="A14" t="s">
        <v>9</v>
      </c>
      <c r="B14">
        <f>30/10.8*0.53</f>
        <v>1.4722222222222223</v>
      </c>
      <c r="C14">
        <f>1.5/6.15*1.67</f>
        <v>0.40731707317073168</v>
      </c>
      <c r="D14">
        <f>1.5/6.15*0.42</f>
        <v>0.1024390243902439</v>
      </c>
      <c r="E14">
        <f>B14*3000000</f>
        <v>4416666.666666667</v>
      </c>
      <c r="F14">
        <f t="shared" ref="F14:F26" si="0">10000*1000000*B14</f>
        <v>14722222222.222223</v>
      </c>
      <c r="G14">
        <f t="shared" ref="G14:G26" si="1">10000*1000000*C14/25</f>
        <v>162926829.26829267</v>
      </c>
      <c r="H14">
        <f t="shared" ref="H14:H26" si="2">950000*1000000*C14/25</f>
        <v>15478048780.487803</v>
      </c>
      <c r="I14">
        <f t="shared" ref="I14:I26" si="3">H14</f>
        <v>15478048780.487803</v>
      </c>
    </row>
    <row r="15" spans="1:9" x14ac:dyDescent="0.25">
      <c r="A15" t="s">
        <v>11</v>
      </c>
      <c r="B15">
        <f>30/10.8*0.97</f>
        <v>2.6944444444444442</v>
      </c>
      <c r="C15">
        <f>1.5/6.15*5.2</f>
        <v>1.2682926829268293</v>
      </c>
      <c r="D15">
        <f>1.5/6.15*2.28</f>
        <v>0.55609756097560969</v>
      </c>
      <c r="E15">
        <f>B15*3000000</f>
        <v>8083333.333333333</v>
      </c>
      <c r="F15">
        <f t="shared" si="0"/>
        <v>26944444444.444443</v>
      </c>
      <c r="G15">
        <f t="shared" si="1"/>
        <v>507317073.17073172</v>
      </c>
      <c r="H15">
        <f t="shared" si="2"/>
        <v>48195121951.219513</v>
      </c>
    </row>
    <row r="16" spans="1:9" x14ac:dyDescent="0.25">
      <c r="A16" t="s">
        <v>12</v>
      </c>
      <c r="B16">
        <f>30/10.8*3.23</f>
        <v>8.9722222222222214</v>
      </c>
      <c r="C16">
        <f>1.5/6.15*1.3</f>
        <v>0.31707317073170732</v>
      </c>
      <c r="D16">
        <f>1.5/6.15*1.57</f>
        <v>0.38292682926829269</v>
      </c>
      <c r="E16">
        <f>B16*3000000</f>
        <v>26916666.666666664</v>
      </c>
      <c r="F16">
        <f t="shared" si="0"/>
        <v>89722222222.222214</v>
      </c>
      <c r="G16">
        <f t="shared" si="1"/>
        <v>126829268.29268293</v>
      </c>
      <c r="H16">
        <f t="shared" si="2"/>
        <v>12048780487.804878</v>
      </c>
    </row>
    <row r="17" spans="1:9" x14ac:dyDescent="0.25">
      <c r="A17" t="s">
        <v>13</v>
      </c>
      <c r="B17">
        <f>30/10.8*0.17</f>
        <v>0.47222222222222227</v>
      </c>
      <c r="C17">
        <f>1.5/6.15*0.24</f>
        <v>5.8536585365853655E-2</v>
      </c>
      <c r="D17">
        <f>1.5/6.15*0.08</f>
        <v>1.9512195121951219E-2</v>
      </c>
      <c r="E17">
        <f>B17*3000000</f>
        <v>1416666.6666666667</v>
      </c>
      <c r="F17">
        <f t="shared" si="0"/>
        <v>4722222222.2222223</v>
      </c>
      <c r="G17">
        <f t="shared" si="1"/>
        <v>23414634.146341462</v>
      </c>
      <c r="H17">
        <f t="shared" si="2"/>
        <v>2224390243.9024391</v>
      </c>
      <c r="I17">
        <f t="shared" si="3"/>
        <v>2224390243.9024391</v>
      </c>
    </row>
    <row r="18" spans="1:9" x14ac:dyDescent="0.25">
      <c r="A18" t="s">
        <v>14</v>
      </c>
      <c r="B18">
        <f>30/10.8*0.1</f>
        <v>0.27777777777777779</v>
      </c>
      <c r="C18">
        <f>1.5/6.15*0.17</f>
        <v>4.1463414634146344E-2</v>
      </c>
      <c r="D18">
        <f>1.5/6.15*0.02</f>
        <v>4.8780487804878049E-3</v>
      </c>
      <c r="E18">
        <f>B18*3000000</f>
        <v>833333.33333333337</v>
      </c>
      <c r="F18">
        <f t="shared" si="0"/>
        <v>2777777777.7777777</v>
      </c>
      <c r="G18">
        <f t="shared" si="1"/>
        <v>16585365.853658538</v>
      </c>
      <c r="H18">
        <f t="shared" si="2"/>
        <v>1575609756.0975611</v>
      </c>
      <c r="I18">
        <f t="shared" si="3"/>
        <v>1575609756.0975611</v>
      </c>
    </row>
    <row r="19" spans="1:9" x14ac:dyDescent="0.25">
      <c r="A19" t="s">
        <v>15</v>
      </c>
      <c r="B19">
        <f>30/10.8*2.47</f>
        <v>6.8611111111111116</v>
      </c>
      <c r="C19">
        <f>1.5/6.15*0.92</f>
        <v>0.22439024390243903</v>
      </c>
      <c r="D19">
        <f>1.5/6.15*1.18</f>
        <v>0.28780487804878047</v>
      </c>
      <c r="E19">
        <f>B19*3000000</f>
        <v>20583333.333333336</v>
      </c>
      <c r="F19">
        <f t="shared" si="0"/>
        <v>68611111111.111115</v>
      </c>
      <c r="G19">
        <f t="shared" si="1"/>
        <v>89756097.560975611</v>
      </c>
      <c r="H19">
        <f t="shared" si="2"/>
        <v>8526829268.2926826</v>
      </c>
      <c r="I19">
        <f>H19/10</f>
        <v>852682926.82926822</v>
      </c>
    </row>
    <row r="20" spans="1:9" x14ac:dyDescent="0.25">
      <c r="A20" t="s">
        <v>16</v>
      </c>
      <c r="B20">
        <f>30/10.8*0.36</f>
        <v>0.99999999999999989</v>
      </c>
      <c r="C20">
        <f>1.5/6.15*0.57</f>
        <v>0.13902439024390242</v>
      </c>
      <c r="D20">
        <f>1.5/6.15*1.72</f>
        <v>0.4195121951219512</v>
      </c>
      <c r="E20">
        <f>B20*3000000</f>
        <v>2999999.9999999995</v>
      </c>
      <c r="F20">
        <f t="shared" si="0"/>
        <v>9999999999.9999981</v>
      </c>
      <c r="G20">
        <f t="shared" si="1"/>
        <v>55609756.097560972</v>
      </c>
      <c r="H20">
        <f t="shared" si="2"/>
        <v>5282926829.2682924</v>
      </c>
      <c r="I20">
        <f t="shared" si="3"/>
        <v>5282926829.2682924</v>
      </c>
    </row>
    <row r="21" spans="1:9" x14ac:dyDescent="0.25">
      <c r="A21" t="s">
        <v>17</v>
      </c>
      <c r="B21">
        <f>30/10.8*0.27</f>
        <v>0.75</v>
      </c>
      <c r="C21">
        <f>1.5/6.15*0.22</f>
        <v>5.3658536585365853E-2</v>
      </c>
      <c r="D21">
        <f>1.5/6.15*0.13</f>
        <v>3.1707317073170732E-2</v>
      </c>
      <c r="E21">
        <f>B21*3000000</f>
        <v>2250000</v>
      </c>
      <c r="F21">
        <f t="shared" si="0"/>
        <v>7500000000</v>
      </c>
      <c r="G21">
        <f t="shared" si="1"/>
        <v>21463414.634146344</v>
      </c>
      <c r="H21">
        <f t="shared" si="2"/>
        <v>2039024390.2439022</v>
      </c>
      <c r="I21">
        <f t="shared" si="3"/>
        <v>2039024390.2439022</v>
      </c>
    </row>
    <row r="22" spans="1:9" x14ac:dyDescent="0.25">
      <c r="A22" t="s">
        <v>18</v>
      </c>
      <c r="B22">
        <f>30/10.8*0.05</f>
        <v>0.1388888888888889</v>
      </c>
      <c r="C22">
        <f>1.5/6.15*0.07</f>
        <v>1.7073170731707318E-2</v>
      </c>
      <c r="D22">
        <f>1.5/6.15*0.03</f>
        <v>7.3170731707317069E-3</v>
      </c>
      <c r="E22">
        <f>B22*3000000</f>
        <v>416666.66666666669</v>
      </c>
      <c r="F22">
        <f t="shared" si="0"/>
        <v>1388888888.8888888</v>
      </c>
      <c r="G22">
        <f t="shared" si="1"/>
        <v>6829268.292682928</v>
      </c>
      <c r="H22">
        <f t="shared" si="2"/>
        <v>648780487.80487812</v>
      </c>
      <c r="I22">
        <f t="shared" si="3"/>
        <v>648780487.80487812</v>
      </c>
    </row>
    <row r="23" spans="1:9" x14ac:dyDescent="0.25">
      <c r="A23" t="s">
        <v>19</v>
      </c>
      <c r="B23">
        <f>1.5/6.15*0.02</f>
        <v>4.8780487804878049E-3</v>
      </c>
      <c r="C23">
        <f>1.5/6.15*0.12</f>
        <v>2.9268292682926828E-2</v>
      </c>
      <c r="D23">
        <f>1.5/6.15*0.02</f>
        <v>4.8780487804878049E-3</v>
      </c>
      <c r="E23">
        <f>B23*3000000</f>
        <v>14634.146341463415</v>
      </c>
      <c r="F23">
        <f t="shared" si="0"/>
        <v>48780487.804878049</v>
      </c>
      <c r="G23">
        <f t="shared" si="1"/>
        <v>11707317.073170731</v>
      </c>
      <c r="H23">
        <f t="shared" si="2"/>
        <v>1112195121.9512196</v>
      </c>
      <c r="I23">
        <f t="shared" si="3"/>
        <v>1112195121.9512196</v>
      </c>
    </row>
    <row r="24" spans="1:9" x14ac:dyDescent="0.25">
      <c r="A24" t="s">
        <v>20</v>
      </c>
      <c r="B24">
        <f>30/10.8*0.01</f>
        <v>2.7777777777777776E-2</v>
      </c>
      <c r="C24">
        <f>1.5/6.15*0.06</f>
        <v>1.4634146341463414E-2</v>
      </c>
      <c r="D24">
        <f>1.5/6.15*0.015</f>
        <v>3.6585365853658534E-3</v>
      </c>
      <c r="E24">
        <f>B24*3000000</f>
        <v>83333.333333333328</v>
      </c>
      <c r="F24">
        <f t="shared" si="0"/>
        <v>277777777.77777779</v>
      </c>
      <c r="G24">
        <f t="shared" si="1"/>
        <v>5853658.5365853654</v>
      </c>
      <c r="H24">
        <f t="shared" si="2"/>
        <v>556097560.97560978</v>
      </c>
      <c r="I24">
        <f t="shared" si="3"/>
        <v>556097560.97560978</v>
      </c>
    </row>
    <row r="25" spans="1:9" x14ac:dyDescent="0.25">
      <c r="A25" t="s">
        <v>21</v>
      </c>
      <c r="B25">
        <f>1.5/6.15*0.01</f>
        <v>2.4390243902439024E-3</v>
      </c>
      <c r="C25">
        <f>1.5/6.15*0.015</f>
        <v>3.6585365853658534E-3</v>
      </c>
      <c r="D25">
        <f>1.5/6.15*0.01</f>
        <v>2.4390243902439024E-3</v>
      </c>
      <c r="E25">
        <f>B25*3000000</f>
        <v>7317.0731707317073</v>
      </c>
      <c r="F25">
        <f t="shared" si="0"/>
        <v>24390243.902439024</v>
      </c>
      <c r="G25">
        <f t="shared" si="1"/>
        <v>1463414.6341463414</v>
      </c>
      <c r="H25">
        <f t="shared" si="2"/>
        <v>139024390.24390244</v>
      </c>
      <c r="I25">
        <f t="shared" si="3"/>
        <v>139024390.24390244</v>
      </c>
    </row>
    <row r="26" spans="1:9" x14ac:dyDescent="0.25">
      <c r="A26" t="s">
        <v>22</v>
      </c>
      <c r="B26">
        <f>1.5/6.15*0.01</f>
        <v>2.4390243902439024E-3</v>
      </c>
      <c r="C26">
        <f>1.5/6.15*0.02</f>
        <v>4.8780487804878049E-3</v>
      </c>
      <c r="D26">
        <f>1.5/6.15*0.01</f>
        <v>2.4390243902439024E-3</v>
      </c>
      <c r="E26">
        <f>B26*3000000</f>
        <v>7317.0731707317073</v>
      </c>
      <c r="F26">
        <f t="shared" si="0"/>
        <v>24390243.902439024</v>
      </c>
      <c r="G26">
        <f t="shared" si="1"/>
        <v>1951219.512195122</v>
      </c>
      <c r="H26">
        <f t="shared" si="2"/>
        <v>185365853.65853655</v>
      </c>
      <c r="I26">
        <f t="shared" si="3"/>
        <v>185365853.65853655</v>
      </c>
    </row>
    <row r="27" spans="1:9" x14ac:dyDescent="0.25">
      <c r="E27">
        <f>SUM(E13:E26)</f>
        <v>92195934.959349602</v>
      </c>
      <c r="F27">
        <f>SUM(F13:F26)</f>
        <v>307319783197.83203</v>
      </c>
      <c r="G27">
        <f>SUM(G13:G26)</f>
        <v>1279512195.1219511</v>
      </c>
      <c r="H27">
        <f>SUM(H13:H26)</f>
        <v>121553658536.58534</v>
      </c>
      <c r="I27">
        <f>SUM(I13:I26)</f>
        <v>32448292682.926823</v>
      </c>
    </row>
    <row r="28" spans="1:9" x14ac:dyDescent="0.25">
      <c r="E28">
        <f>B5*E27</f>
        <v>4.8219880537808804E-2</v>
      </c>
      <c r="F28">
        <f>B5*F27</f>
        <v>160.73293512602936</v>
      </c>
      <c r="G28">
        <f>B5*G27</f>
        <v>0.66920439846565272</v>
      </c>
      <c r="H28">
        <f>B5*H27</f>
        <v>63.574417854236998</v>
      </c>
      <c r="I28">
        <f>B5*I27</f>
        <v>16.970952108858842</v>
      </c>
    </row>
    <row r="31" spans="1:9" x14ac:dyDescent="0.25">
      <c r="B31" t="s">
        <v>34</v>
      </c>
      <c r="C31" t="s">
        <v>35</v>
      </c>
      <c r="D31" t="s">
        <v>36</v>
      </c>
    </row>
    <row r="32" spans="1:9" x14ac:dyDescent="0.25">
      <c r="A32" t="s">
        <v>33</v>
      </c>
      <c r="B32">
        <f>D6/2+C7+G28</f>
        <v>11.560997107576135</v>
      </c>
      <c r="C32">
        <f>I28+D6+C8/3</f>
        <v>44.573082251634631</v>
      </c>
      <c r="D32">
        <f>H28+D6</f>
        <v>84.965741830353153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Forrest_loss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suchanek</dc:creator>
  <cp:lastModifiedBy>suchanek</cp:lastModifiedBy>
  <dcterms:created xsi:type="dcterms:W3CDTF">2015-06-05T18:17:20Z</dcterms:created>
  <dcterms:modified xsi:type="dcterms:W3CDTF">2021-01-31T18:41:38Z</dcterms:modified>
</cp:coreProperties>
</file>