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offset_me\calculations\"/>
    </mc:Choice>
  </mc:AlternateContent>
  <xr:revisionPtr revIDLastSave="0" documentId="13_ncr:1_{D3557E19-9E3C-4E17-92BA-AB6E3D7BCE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yments" sheetId="2" r:id="rId1"/>
    <sheet name="payments_ol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E37" i="2"/>
  <c r="D36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I27" i="2"/>
  <c r="D48" i="2"/>
  <c r="E48" i="2"/>
  <c r="F48" i="2"/>
  <c r="E47" i="2"/>
  <c r="F47" i="2"/>
  <c r="D47" i="2"/>
  <c r="D43" i="2"/>
  <c r="F43" i="2"/>
  <c r="E43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7" i="2"/>
  <c r="H28" i="2"/>
  <c r="H29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7" i="2"/>
  <c r="D29" i="2"/>
  <c r="E29" i="2"/>
  <c r="F29" i="2"/>
  <c r="D30" i="2"/>
  <c r="E30" i="2"/>
  <c r="F30" i="2"/>
  <c r="D31" i="2"/>
  <c r="E31" i="2"/>
  <c r="F31" i="2"/>
  <c r="D42" i="2"/>
  <c r="E42" i="2"/>
  <c r="F42" i="2"/>
  <c r="D44" i="2"/>
  <c r="E44" i="2"/>
  <c r="F44" i="2"/>
  <c r="D45" i="2"/>
  <c r="E45" i="2"/>
  <c r="F45" i="2"/>
  <c r="D46" i="2"/>
  <c r="E46" i="2"/>
  <c r="F46" i="2"/>
  <c r="D27" i="2"/>
  <c r="E26" i="2"/>
  <c r="F26" i="2"/>
  <c r="G26" i="2"/>
  <c r="H26" i="2"/>
  <c r="C26" i="2"/>
  <c r="D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B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48" i="2"/>
  <c r="B45" i="2"/>
  <c r="B46" i="2"/>
  <c r="B4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7" i="2"/>
  <c r="E17" i="2"/>
  <c r="F17" i="2"/>
  <c r="G17" i="2"/>
  <c r="D17" i="2"/>
  <c r="A21" i="2"/>
  <c r="A22" i="2"/>
  <c r="A23" i="2"/>
  <c r="F21" i="2"/>
  <c r="E21" i="2"/>
  <c r="D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E6" i="2"/>
  <c r="E5" i="2"/>
  <c r="E4" i="2"/>
  <c r="E10" i="2"/>
  <c r="E2" i="2" s="1"/>
  <c r="F41" i="2" s="1"/>
  <c r="F10" i="2"/>
  <c r="F2" i="2" s="1"/>
  <c r="F27" i="2" s="1"/>
  <c r="G10" i="2"/>
  <c r="G2" i="2" s="1"/>
  <c r="D10" i="2"/>
  <c r="D2" i="2" s="1"/>
  <c r="F32" i="1"/>
  <c r="F27" i="1"/>
  <c r="F24" i="1"/>
  <c r="F21" i="1"/>
  <c r="F22" i="1"/>
  <c r="F23" i="1"/>
  <c r="F25" i="1"/>
  <c r="F26" i="1"/>
  <c r="F28" i="1"/>
  <c r="F29" i="1"/>
  <c r="F30" i="1"/>
  <c r="F31" i="1"/>
  <c r="F33" i="1"/>
  <c r="F34" i="1"/>
  <c r="F20" i="1"/>
  <c r="E32" i="1"/>
  <c r="D32" i="1"/>
  <c r="C32" i="1"/>
  <c r="E39" i="2" l="1"/>
  <c r="F34" i="2"/>
  <c r="D28" i="2"/>
  <c r="F28" i="2"/>
  <c r="F39" i="2"/>
  <c r="E27" i="2"/>
  <c r="E32" i="2"/>
  <c r="F33" i="2"/>
  <c r="D41" i="2"/>
  <c r="F38" i="2"/>
  <c r="D34" i="2"/>
  <c r="E41" i="2"/>
  <c r="E36" i="2"/>
  <c r="F32" i="2"/>
  <c r="E33" i="2"/>
  <c r="F40" i="2"/>
  <c r="E38" i="2"/>
  <c r="D35" i="2"/>
  <c r="E34" i="2"/>
  <c r="D32" i="2"/>
  <c r="F35" i="2"/>
  <c r="D33" i="2"/>
  <c r="E40" i="2"/>
  <c r="D38" i="2"/>
  <c r="E35" i="2"/>
  <c r="D39" i="2"/>
  <c r="D40" i="2"/>
  <c r="F37" i="2"/>
  <c r="E28" i="2"/>
  <c r="F36" i="2"/>
  <c r="E29" i="1"/>
  <c r="E30" i="1"/>
  <c r="E31" i="1"/>
  <c r="E28" i="1"/>
  <c r="C31" i="1"/>
  <c r="C29" i="1"/>
  <c r="C30" i="1"/>
  <c r="C28" i="1"/>
  <c r="D14" i="1"/>
  <c r="D33" i="1" s="1"/>
  <c r="E14" i="1"/>
  <c r="C14" i="1"/>
  <c r="E34" i="1" s="1"/>
  <c r="D28" i="1"/>
  <c r="D24" i="1"/>
  <c r="E24" i="1"/>
  <c r="C24" i="1"/>
  <c r="D20" i="1"/>
  <c r="E20" i="1"/>
  <c r="C20" i="1"/>
  <c r="D9" i="1"/>
  <c r="D27" i="1" s="1"/>
  <c r="E9" i="1"/>
  <c r="C9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0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34" i="1"/>
  <c r="B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G34" i="1"/>
  <c r="A33" i="1"/>
  <c r="B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AF33" i="1"/>
  <c r="AG33" i="1"/>
  <c r="A28" i="1"/>
  <c r="B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AF28" i="1"/>
  <c r="AG28" i="1"/>
  <c r="A29" i="1"/>
  <c r="B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G29" i="1"/>
  <c r="A30" i="1"/>
  <c r="B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AF30" i="1"/>
  <c r="AG30" i="1"/>
  <c r="A31" i="1"/>
  <c r="B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AF31" i="1"/>
  <c r="AG31" i="1"/>
  <c r="A32" i="1"/>
  <c r="B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G32" i="1"/>
  <c r="A20" i="1"/>
  <c r="B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AF20" i="1"/>
  <c r="AG20" i="1"/>
  <c r="A21" i="1"/>
  <c r="B21" i="1"/>
  <c r="C21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AF21" i="1"/>
  <c r="AG21" i="1"/>
  <c r="A22" i="1"/>
  <c r="B22" i="1"/>
  <c r="C22" i="1"/>
  <c r="E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AF22" i="1"/>
  <c r="AG22" i="1"/>
  <c r="A23" i="1"/>
  <c r="B23" i="1"/>
  <c r="C23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F23" i="1"/>
  <c r="AG23" i="1"/>
  <c r="A24" i="1"/>
  <c r="B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G24" i="1"/>
  <c r="A25" i="1"/>
  <c r="B25" i="1"/>
  <c r="C25" i="1"/>
  <c r="D25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G25" i="1"/>
  <c r="A26" i="1"/>
  <c r="B26" i="1"/>
  <c r="C26" i="1"/>
  <c r="D26" i="1"/>
  <c r="E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AF26" i="1"/>
  <c r="AG26" i="1"/>
  <c r="A27" i="1"/>
  <c r="B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AF27" i="1"/>
  <c r="AG27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G19" i="1"/>
  <c r="D19" i="1"/>
  <c r="E19" i="1"/>
  <c r="F19" i="1"/>
  <c r="A19" i="1"/>
  <c r="B19" i="1"/>
  <c r="C19" i="1"/>
  <c r="H19" i="1"/>
  <c r="C33" i="1" l="1"/>
  <c r="C34" i="1"/>
  <c r="E33" i="1"/>
  <c r="D34" i="1"/>
  <c r="D31" i="1"/>
  <c r="D29" i="1"/>
  <c r="D30" i="1"/>
  <c r="C27" i="1"/>
  <c r="E27" i="1"/>
  <c r="D5" i="1"/>
  <c r="D23" i="1" s="1"/>
  <c r="D4" i="1"/>
  <c r="D22" i="1" s="1"/>
  <c r="D3" i="1"/>
  <c r="D21" i="1" s="1"/>
</calcChain>
</file>

<file path=xl/sharedStrings.xml><?xml version="1.0" encoding="utf-8"?>
<sst xmlns="http://schemas.openxmlformats.org/spreadsheetml/2006/main" count="179" uniqueCount="103">
  <si>
    <t>ID</t>
  </si>
  <si>
    <t>Name</t>
  </si>
  <si>
    <t>Low</t>
  </si>
  <si>
    <t>Mid</t>
  </si>
  <si>
    <t>High</t>
  </si>
  <si>
    <t>Max</t>
  </si>
  <si>
    <t>Malaria Consortium</t>
  </si>
  <si>
    <t>Against Malaria Foundation</t>
  </si>
  <si>
    <t>Deworm the World</t>
  </si>
  <si>
    <t>Helen Keller International</t>
  </si>
  <si>
    <t>New Incentives</t>
  </si>
  <si>
    <t>GiveDirectly</t>
  </si>
  <si>
    <t>Sightsavers</t>
  </si>
  <si>
    <t>Village Enterprise</t>
  </si>
  <si>
    <t>Seva</t>
  </si>
  <si>
    <t>JAAGO Foundation</t>
  </si>
  <si>
    <t>UNICEF south africa</t>
  </si>
  <si>
    <t>Lola Karimova-Tillyaeva</t>
  </si>
  <si>
    <t>Plan vivo</t>
  </si>
  <si>
    <t>Climate change fund</t>
  </si>
  <si>
    <t>Clean air taskforce</t>
  </si>
  <si>
    <t>Rewild our world</t>
  </si>
  <si>
    <t>Cool earth</t>
  </si>
  <si>
    <t>Oceana</t>
  </si>
  <si>
    <t>Environmental Working Group</t>
  </si>
  <si>
    <t>Rainforest alliance</t>
  </si>
  <si>
    <t>offset-carbon</t>
  </si>
  <si>
    <t>Carbon</t>
  </si>
  <si>
    <t>offset-carbon0</t>
  </si>
  <si>
    <t>Nature based offsets</t>
  </si>
  <si>
    <t>offset-carbon1</t>
  </si>
  <si>
    <t>Reducing emissions</t>
  </si>
  <si>
    <t>offset-carbon2</t>
  </si>
  <si>
    <t>offset-poverty</t>
  </si>
  <si>
    <t>Povery labour</t>
  </si>
  <si>
    <t>offset-poverty0</t>
  </si>
  <si>
    <t>Correct distribution</t>
  </si>
  <si>
    <t>offset-poverty1</t>
  </si>
  <si>
    <t>Most needing people</t>
  </si>
  <si>
    <t>offset-ecosystems</t>
  </si>
  <si>
    <t>Local ecosystems</t>
  </si>
  <si>
    <t>offset-animal</t>
  </si>
  <si>
    <t>Animal walfare</t>
  </si>
  <si>
    <t>Sustainable technology R&amp;D</t>
  </si>
  <si>
    <t>Gold Standard</t>
  </si>
  <si>
    <t>ACE's Recommended Charity Fund</t>
  </si>
  <si>
    <t>Cambodian Children's Fund</t>
  </si>
  <si>
    <t>SCI Foundation</t>
  </si>
  <si>
    <t>The END Fund</t>
  </si>
  <si>
    <t>£</t>
  </si>
  <si>
    <t>%</t>
  </si>
  <si>
    <t>Unit</t>
  </si>
  <si>
    <t>Farm animals</t>
  </si>
  <si>
    <t>offset-animal1</t>
  </si>
  <si>
    <t>Wildlife</t>
  </si>
  <si>
    <t>offset-animal0</t>
  </si>
  <si>
    <t>Plastics &amp; other waste</t>
  </si>
  <si>
    <t>Soil demage</t>
  </si>
  <si>
    <t>Forrest and wilderness loss</t>
  </si>
  <si>
    <t>Overfishing</t>
  </si>
  <si>
    <t>offset-ecosystems0</t>
  </si>
  <si>
    <t>offset-ecosystems1</t>
  </si>
  <si>
    <t>offset-ecosystems2</t>
  </si>
  <si>
    <t>offset-ecosystems3</t>
  </si>
  <si>
    <t>Sustainable Food Trust</t>
  </si>
  <si>
    <t>New Harvest</t>
  </si>
  <si>
    <t>offset-planetary</t>
  </si>
  <si>
    <t>offset-planetary0</t>
  </si>
  <si>
    <t>offset-planetary1</t>
  </si>
  <si>
    <t>offset-planetary2</t>
  </si>
  <si>
    <t>offset-planetary4</t>
  </si>
  <si>
    <t>Planetary boundaries</t>
  </si>
  <si>
    <t>Climate crisis</t>
  </si>
  <si>
    <t>Ocean acidification</t>
  </si>
  <si>
    <t>Freshwater use</t>
  </si>
  <si>
    <t>Deforestation and other land changes</t>
  </si>
  <si>
    <t>Biodiversity loss</t>
  </si>
  <si>
    <t>Chemical pollution</t>
  </si>
  <si>
    <t>offset-planetary5</t>
  </si>
  <si>
    <t>offset-planetary6</t>
  </si>
  <si>
    <t>offset-planetary7</t>
  </si>
  <si>
    <t>offset-planetary8</t>
  </si>
  <si>
    <t>offset-planetary51</t>
  </si>
  <si>
    <t>offset-planetary50</t>
  </si>
  <si>
    <t>offset-planetary52</t>
  </si>
  <si>
    <t>offset-human</t>
  </si>
  <si>
    <t>Primary forest loss</t>
  </si>
  <si>
    <t>Secondary forest loss</t>
  </si>
  <si>
    <t>Other land changes</t>
  </si>
  <si>
    <t>offset-planetary00</t>
  </si>
  <si>
    <t>offset-planetary01</t>
  </si>
  <si>
    <t>offset-planetary02</t>
  </si>
  <si>
    <t>offset-human0</t>
  </si>
  <si>
    <t>offset-human00</t>
  </si>
  <si>
    <t>offset-human01</t>
  </si>
  <si>
    <t>Human rights violations</t>
  </si>
  <si>
    <t>Poverty labour</t>
  </si>
  <si>
    <t>Particle pollution</t>
  </si>
  <si>
    <t>Nitrogen and phosphorus cycle</t>
  </si>
  <si>
    <t>WILD Foundation</t>
  </si>
  <si>
    <t>Founders Pledge Climate change fund</t>
  </si>
  <si>
    <t>Clean Air Task Force</t>
  </si>
  <si>
    <t>Animal welfare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</si>
</sst>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D887-92D5-48D4-A2E3-CF1AF56E27C5}">
  <dimension ref="A1:AI48"/>
  <sheetViews>
    <sheetView tabSelected="1" topLeftCell="A4" workbookViewId="0">
      <selection activeCell="H24" sqref="H24"/>
    </sheetView>
  </sheetViews>
  <sheetFormatPr defaultRowHeight="15" x14ac:dyDescent="0.25"/>
  <cols>
    <col min="2" max="2" width="19.85546875" customWidth="1"/>
    <col min="3" max="3" width="24.85546875" customWidth="1"/>
  </cols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48</v>
      </c>
      <c r="P1" t="s">
        <v>47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46</v>
      </c>
      <c r="X1" t="s">
        <v>18</v>
      </c>
      <c r="Y1" t="s">
        <v>44</v>
      </c>
      <c r="Z1" t="s">
        <v>100</v>
      </c>
      <c r="AA1" t="s">
        <v>101</v>
      </c>
      <c r="AB1" t="s">
        <v>99</v>
      </c>
      <c r="AC1" t="s">
        <v>22</v>
      </c>
      <c r="AD1" t="s">
        <v>45</v>
      </c>
      <c r="AE1" t="s">
        <v>65</v>
      </c>
      <c r="AF1" t="s">
        <v>23</v>
      </c>
      <c r="AG1" t="s">
        <v>24</v>
      </c>
      <c r="AH1" t="s">
        <v>25</v>
      </c>
      <c r="AI1" t="s">
        <v>64</v>
      </c>
    </row>
    <row r="2" spans="1:35" x14ac:dyDescent="0.25">
      <c r="A2">
        <f>SUM(I2:ZZ2)</f>
        <v>12</v>
      </c>
      <c r="B2" t="s">
        <v>66</v>
      </c>
      <c r="C2" t="s">
        <v>71</v>
      </c>
      <c r="D2">
        <f>SUM(D3,D7,D8,D9,D10,D14,D15,D16)</f>
        <v>41.513980153314755</v>
      </c>
      <c r="E2">
        <f t="shared" ref="E2:G2" si="0">SUM(E3,E7,E8,E9,E10,E14,E15,E16)</f>
        <v>168.03860262160583</v>
      </c>
      <c r="F2">
        <f t="shared" si="0"/>
        <v>313.07079263641151</v>
      </c>
      <c r="G2">
        <f t="shared" si="0"/>
        <v>570</v>
      </c>
      <c r="H2" t="s">
        <v>49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>
        <f t="shared" ref="A3:A23" si="1">SUM(I3:ZZ3)</f>
        <v>12</v>
      </c>
      <c r="B3" t="s">
        <v>67</v>
      </c>
      <c r="C3" t="s">
        <v>72</v>
      </c>
      <c r="D3">
        <v>31.714285714285715</v>
      </c>
      <c r="E3">
        <v>133.23330832708177</v>
      </c>
      <c r="F3">
        <v>217.46974350291185</v>
      </c>
      <c r="G3">
        <v>300</v>
      </c>
      <c r="H3" t="s">
        <v>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>
        <f t="shared" si="1"/>
        <v>1</v>
      </c>
      <c r="B4" t="s">
        <v>89</v>
      </c>
      <c r="C4" t="s">
        <v>29</v>
      </c>
      <c r="D4">
        <v>0</v>
      </c>
      <c r="E4">
        <f>1/3</f>
        <v>0.33333333333333331</v>
      </c>
      <c r="F4">
        <v>1</v>
      </c>
      <c r="G4">
        <v>1</v>
      </c>
      <c r="H4" t="s">
        <v>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</v>
      </c>
      <c r="Y4">
        <v>0.1</v>
      </c>
      <c r="Z4">
        <v>0</v>
      </c>
      <c r="AA4">
        <v>0</v>
      </c>
      <c r="AB4">
        <v>0.2</v>
      </c>
      <c r="AC4">
        <v>0.2</v>
      </c>
      <c r="AD4">
        <v>0</v>
      </c>
      <c r="AE4">
        <v>0</v>
      </c>
      <c r="AF4">
        <v>0</v>
      </c>
      <c r="AG4">
        <v>0</v>
      </c>
      <c r="AH4">
        <v>0.2</v>
      </c>
      <c r="AI4">
        <v>0</v>
      </c>
    </row>
    <row r="5" spans="1:35" x14ac:dyDescent="0.25">
      <c r="A5">
        <f t="shared" si="1"/>
        <v>1</v>
      </c>
      <c r="B5" t="s">
        <v>90</v>
      </c>
      <c r="C5" t="s">
        <v>31</v>
      </c>
      <c r="D5">
        <v>0</v>
      </c>
      <c r="E5">
        <f>1/3</f>
        <v>0.33333333333333331</v>
      </c>
      <c r="F5">
        <v>1</v>
      </c>
      <c r="G5">
        <v>1</v>
      </c>
      <c r="H5" t="s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0.6</v>
      </c>
      <c r="Z5">
        <v>0.2</v>
      </c>
      <c r="AA5">
        <v>0.2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f t="shared" si="1"/>
        <v>1</v>
      </c>
      <c r="B6" t="s">
        <v>91</v>
      </c>
      <c r="C6" t="s">
        <v>43</v>
      </c>
      <c r="D6">
        <v>0</v>
      </c>
      <c r="E6">
        <f>1/3</f>
        <v>0.33333333333333331</v>
      </c>
      <c r="F6">
        <v>0.5</v>
      </c>
      <c r="G6">
        <v>1</v>
      </c>
      <c r="H6" t="s">
        <v>50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0.7</v>
      </c>
      <c r="AA6">
        <v>0.3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f t="shared" si="1"/>
        <v>1</v>
      </c>
      <c r="B7" t="s">
        <v>68</v>
      </c>
      <c r="C7" t="s">
        <v>73</v>
      </c>
      <c r="D7">
        <v>0</v>
      </c>
      <c r="E7">
        <v>0</v>
      </c>
      <c r="F7">
        <v>0</v>
      </c>
      <c r="G7">
        <v>20</v>
      </c>
      <c r="H7" t="s">
        <v>49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</v>
      </c>
      <c r="AE7">
        <v>0.1</v>
      </c>
      <c r="AF7">
        <v>0.4</v>
      </c>
      <c r="AG7">
        <v>0.2</v>
      </c>
      <c r="AH7">
        <v>0</v>
      </c>
      <c r="AI7">
        <v>0.2</v>
      </c>
    </row>
    <row r="8" spans="1:35" x14ac:dyDescent="0.25">
      <c r="A8">
        <f t="shared" si="1"/>
        <v>1</v>
      </c>
      <c r="B8" t="s">
        <v>69</v>
      </c>
      <c r="C8" t="s">
        <v>98</v>
      </c>
      <c r="D8">
        <v>0</v>
      </c>
      <c r="E8">
        <v>0</v>
      </c>
      <c r="F8">
        <v>0</v>
      </c>
      <c r="G8">
        <v>20</v>
      </c>
      <c r="H8" t="s">
        <v>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0.1</v>
      </c>
      <c r="AE8">
        <v>0.1</v>
      </c>
      <c r="AF8">
        <v>0.2</v>
      </c>
      <c r="AG8">
        <v>0.2</v>
      </c>
      <c r="AH8">
        <v>0</v>
      </c>
      <c r="AI8">
        <v>0.4</v>
      </c>
    </row>
    <row r="9" spans="1:35" x14ac:dyDescent="0.25">
      <c r="A9">
        <f t="shared" si="1"/>
        <v>1</v>
      </c>
      <c r="B9" t="s">
        <v>70</v>
      </c>
      <c r="C9" t="s">
        <v>74</v>
      </c>
      <c r="D9">
        <v>0</v>
      </c>
      <c r="E9">
        <v>0</v>
      </c>
      <c r="F9">
        <v>0</v>
      </c>
      <c r="G9">
        <v>20</v>
      </c>
      <c r="H9" t="s"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0.2</v>
      </c>
      <c r="AE9">
        <v>0.2</v>
      </c>
      <c r="AF9">
        <v>0</v>
      </c>
      <c r="AG9">
        <v>0</v>
      </c>
      <c r="AH9">
        <v>0</v>
      </c>
      <c r="AI9">
        <v>0.4</v>
      </c>
    </row>
    <row r="10" spans="1:35" x14ac:dyDescent="0.25">
      <c r="A10">
        <f t="shared" si="1"/>
        <v>12</v>
      </c>
      <c r="B10" t="s">
        <v>78</v>
      </c>
      <c r="C10" t="s">
        <v>75</v>
      </c>
      <c r="D10">
        <f>SUM(D11:D13)</f>
        <v>9.7996944390290412</v>
      </c>
      <c r="E10">
        <f t="shared" ref="E10:G10" si="2">SUM(E11:E13)</f>
        <v>34.805294294524046</v>
      </c>
      <c r="F10">
        <f t="shared" si="2"/>
        <v>95.601049133499657</v>
      </c>
      <c r="G10">
        <f t="shared" si="2"/>
        <v>150</v>
      </c>
      <c r="H10" t="s">
        <v>49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>
        <f t="shared" si="1"/>
        <v>1</v>
      </c>
      <c r="B11" t="s">
        <v>83</v>
      </c>
      <c r="C11" t="s">
        <v>86</v>
      </c>
      <c r="D11">
        <v>1.50334197686672</v>
      </c>
      <c r="E11">
        <v>6.8008327524923047</v>
      </c>
      <c r="F11">
        <v>27.203331009969219</v>
      </c>
      <c r="G11">
        <v>50</v>
      </c>
      <c r="H11" t="s">
        <v>49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</v>
      </c>
      <c r="AC11">
        <v>0.3</v>
      </c>
      <c r="AD11">
        <v>0.1</v>
      </c>
      <c r="AE11">
        <v>0.1</v>
      </c>
      <c r="AF11">
        <v>0</v>
      </c>
      <c r="AG11">
        <v>0</v>
      </c>
      <c r="AH11">
        <v>0.4</v>
      </c>
      <c r="AI11">
        <v>0</v>
      </c>
    </row>
    <row r="12" spans="1:35" x14ac:dyDescent="0.25">
      <c r="A12">
        <f t="shared" si="1"/>
        <v>1</v>
      </c>
      <c r="B12" t="s">
        <v>82</v>
      </c>
      <c r="C12" t="s">
        <v>87</v>
      </c>
      <c r="D12">
        <v>7.8078332512823936</v>
      </c>
      <c r="E12">
        <v>15.615666502564787</v>
      </c>
      <c r="F12">
        <v>31.231333005129574</v>
      </c>
      <c r="G12">
        <v>50</v>
      </c>
      <c r="H12" t="s">
        <v>49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0.9</v>
      </c>
      <c r="Y12">
        <v>0.1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>
        <f t="shared" si="1"/>
        <v>1</v>
      </c>
      <c r="B13" t="s">
        <v>84</v>
      </c>
      <c r="C13" t="s">
        <v>88</v>
      </c>
      <c r="D13">
        <v>0.48851921087992645</v>
      </c>
      <c r="E13">
        <v>12.388795039466954</v>
      </c>
      <c r="F13">
        <v>37.166385118400868</v>
      </c>
      <c r="G13">
        <v>50</v>
      </c>
      <c r="H13" t="s">
        <v>49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0.4</v>
      </c>
      <c r="AC13">
        <v>0</v>
      </c>
      <c r="AD13">
        <v>0.2</v>
      </c>
      <c r="AE13">
        <v>0.2</v>
      </c>
      <c r="AF13">
        <v>0.2</v>
      </c>
      <c r="AG13">
        <v>0</v>
      </c>
      <c r="AH13">
        <v>0</v>
      </c>
      <c r="AI13">
        <v>0</v>
      </c>
    </row>
    <row r="14" spans="1:35" x14ac:dyDescent="0.25">
      <c r="A14">
        <f t="shared" si="1"/>
        <v>1</v>
      </c>
      <c r="B14" t="s">
        <v>79</v>
      </c>
      <c r="C14" t="s">
        <v>76</v>
      </c>
      <c r="D14">
        <v>0</v>
      </c>
      <c r="E14">
        <v>0</v>
      </c>
      <c r="F14">
        <v>0</v>
      </c>
      <c r="G14">
        <v>20</v>
      </c>
      <c r="H14" t="s">
        <v>49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</v>
      </c>
      <c r="AC14">
        <v>0</v>
      </c>
      <c r="AD14">
        <v>0</v>
      </c>
      <c r="AE14">
        <v>0</v>
      </c>
      <c r="AF14">
        <v>0.4</v>
      </c>
      <c r="AG14">
        <v>0</v>
      </c>
      <c r="AH14">
        <v>0.2</v>
      </c>
      <c r="AI14">
        <v>0</v>
      </c>
    </row>
    <row r="15" spans="1:35" x14ac:dyDescent="0.25">
      <c r="A15">
        <f t="shared" si="1"/>
        <v>1</v>
      </c>
      <c r="B15" t="s">
        <v>80</v>
      </c>
      <c r="C15" t="s">
        <v>97</v>
      </c>
      <c r="D15">
        <v>0</v>
      </c>
      <c r="E15">
        <v>0</v>
      </c>
      <c r="F15">
        <v>0</v>
      </c>
      <c r="G15">
        <v>20</v>
      </c>
      <c r="H15" t="s">
        <v>49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0.2</v>
      </c>
      <c r="AG15">
        <v>0.8</v>
      </c>
      <c r="AH15">
        <v>0</v>
      </c>
      <c r="AI15">
        <v>0</v>
      </c>
    </row>
    <row r="16" spans="1:35" x14ac:dyDescent="0.25">
      <c r="A16">
        <f t="shared" si="1"/>
        <v>1</v>
      </c>
      <c r="B16" t="s">
        <v>81</v>
      </c>
      <c r="C16" t="s">
        <v>77</v>
      </c>
      <c r="D16">
        <v>0</v>
      </c>
      <c r="E16">
        <v>0</v>
      </c>
      <c r="F16">
        <v>0</v>
      </c>
      <c r="G16">
        <v>20</v>
      </c>
      <c r="H16" t="s">
        <v>49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0.5</v>
      </c>
      <c r="AH16">
        <v>0</v>
      </c>
      <c r="AI16">
        <v>0.5</v>
      </c>
    </row>
    <row r="17" spans="1:35" x14ac:dyDescent="0.25">
      <c r="A17">
        <f t="shared" si="1"/>
        <v>15</v>
      </c>
      <c r="B17" t="s">
        <v>85</v>
      </c>
      <c r="C17" t="s">
        <v>95</v>
      </c>
      <c r="D17">
        <f>D18</f>
        <v>11.729956478704265</v>
      </c>
      <c r="E17">
        <f t="shared" ref="E17:G17" si="3">E18</f>
        <v>38.687003322509192</v>
      </c>
      <c r="F17">
        <f t="shared" si="3"/>
        <v>109.4928414013078</v>
      </c>
      <c r="G17">
        <f t="shared" si="3"/>
        <v>200</v>
      </c>
      <c r="H17" t="s">
        <v>49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f t="shared" si="1"/>
        <v>15</v>
      </c>
      <c r="B18" t="s">
        <v>92</v>
      </c>
      <c r="C18" t="s">
        <v>96</v>
      </c>
      <c r="D18">
        <v>11.729956478704265</v>
      </c>
      <c r="E18">
        <v>38.687003322509192</v>
      </c>
      <c r="F18">
        <v>109.4928414013078</v>
      </c>
      <c r="G18">
        <v>200</v>
      </c>
      <c r="H18" t="s">
        <v>49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>
        <f t="shared" si="1"/>
        <v>0.99999999799999983</v>
      </c>
      <c r="B19" t="s">
        <v>93</v>
      </c>
      <c r="C19" t="s">
        <v>36</v>
      </c>
      <c r="D19">
        <v>0</v>
      </c>
      <c r="E19">
        <v>0.5</v>
      </c>
      <c r="F19">
        <v>1</v>
      </c>
      <c r="G19">
        <v>1</v>
      </c>
      <c r="H19" t="s">
        <v>50</v>
      </c>
      <c r="I19">
        <v>2.8985507000000001E-2</v>
      </c>
      <c r="J19">
        <v>9.661836E-3</v>
      </c>
      <c r="K19">
        <v>0.16425120800000001</v>
      </c>
      <c r="L19">
        <v>6.7632849999999994E-2</v>
      </c>
      <c r="M19">
        <v>5.7971014000000001E-2</v>
      </c>
      <c r="N19">
        <v>9.661836E-3</v>
      </c>
      <c r="O19">
        <v>2.8985507000000001E-2</v>
      </c>
      <c r="P19">
        <v>9.661836E-3</v>
      </c>
      <c r="Q19">
        <v>9.6618357000000002E-2</v>
      </c>
      <c r="R19">
        <v>9.661836E-3</v>
      </c>
      <c r="S19">
        <v>7.7294686000000001E-2</v>
      </c>
      <c r="T19">
        <v>0.17391304299999999</v>
      </c>
      <c r="U19">
        <v>0.17391304299999999</v>
      </c>
      <c r="V19">
        <v>6.7632849999999994E-2</v>
      </c>
      <c r="W19">
        <v>2.4154589000000001E-2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>
        <f t="shared" si="1"/>
        <v>1.0000000010000001</v>
      </c>
      <c r="B20" t="s">
        <v>94</v>
      </c>
      <c r="C20" t="s">
        <v>38</v>
      </c>
      <c r="D20">
        <v>0</v>
      </c>
      <c r="E20">
        <v>0.5</v>
      </c>
      <c r="F20">
        <v>1</v>
      </c>
      <c r="G20">
        <v>1</v>
      </c>
      <c r="H20" t="s">
        <v>50</v>
      </c>
      <c r="I20">
        <v>9.0909090999999997E-2</v>
      </c>
      <c r="J20">
        <v>9.0909090999999997E-2</v>
      </c>
      <c r="K20">
        <v>9.0909090999999997E-2</v>
      </c>
      <c r="L20">
        <v>9.0909090999999997E-2</v>
      </c>
      <c r="M20">
        <v>9.0909090999999997E-2</v>
      </c>
      <c r="N20">
        <v>9.0909090999999997E-2</v>
      </c>
      <c r="O20">
        <v>9.0909090999999997E-2</v>
      </c>
      <c r="P20">
        <v>9.0909090999999997E-2</v>
      </c>
      <c r="Q20">
        <v>9.0909090999999997E-2</v>
      </c>
      <c r="R20">
        <v>9.0909090999999997E-2</v>
      </c>
      <c r="S20">
        <v>9.0909090999999997E-2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>
        <f t="shared" si="1"/>
        <v>12</v>
      </c>
      <c r="B21" t="s">
        <v>41</v>
      </c>
      <c r="C21" t="s">
        <v>102</v>
      </c>
      <c r="D21">
        <f>SUM(D22:D23)</f>
        <v>1</v>
      </c>
      <c r="E21">
        <f t="shared" ref="E21:F21" si="4">SUM(E22:E23)</f>
        <v>2</v>
      </c>
      <c r="F21">
        <f t="shared" si="4"/>
        <v>20</v>
      </c>
      <c r="G21">
        <v>50</v>
      </c>
      <c r="H21" t="s">
        <v>49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</row>
    <row r="22" spans="1:35" x14ac:dyDescent="0.25">
      <c r="A22">
        <f t="shared" si="1"/>
        <v>1</v>
      </c>
      <c r="B22" t="s">
        <v>55</v>
      </c>
      <c r="C22" t="s">
        <v>54</v>
      </c>
      <c r="D22">
        <v>0.5</v>
      </c>
      <c r="E22">
        <v>1</v>
      </c>
      <c r="F22">
        <v>10</v>
      </c>
      <c r="G22">
        <v>1</v>
      </c>
      <c r="H22" t="s">
        <v>49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0.3</v>
      </c>
      <c r="AC22">
        <v>0</v>
      </c>
      <c r="AD22">
        <v>0.1</v>
      </c>
      <c r="AE22">
        <v>0.1</v>
      </c>
      <c r="AF22">
        <v>0.2</v>
      </c>
      <c r="AG22">
        <v>0</v>
      </c>
      <c r="AH22">
        <v>0.3</v>
      </c>
      <c r="AI22">
        <v>0</v>
      </c>
    </row>
    <row r="23" spans="1:35" x14ac:dyDescent="0.25">
      <c r="A23">
        <f t="shared" si="1"/>
        <v>1</v>
      </c>
      <c r="B23" t="s">
        <v>53</v>
      </c>
      <c r="C23" t="s">
        <v>52</v>
      </c>
      <c r="D23">
        <v>0.5</v>
      </c>
      <c r="E23">
        <v>1</v>
      </c>
      <c r="F23">
        <v>10</v>
      </c>
      <c r="G23">
        <v>1</v>
      </c>
      <c r="H23" t="s">
        <v>49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0.5</v>
      </c>
      <c r="AE23">
        <v>0.5</v>
      </c>
      <c r="AF23">
        <v>0</v>
      </c>
      <c r="AG23">
        <v>0</v>
      </c>
      <c r="AH23">
        <v>0</v>
      </c>
      <c r="AI23">
        <v>0</v>
      </c>
    </row>
    <row r="26" spans="1:35" x14ac:dyDescent="0.25">
      <c r="B26" t="str">
        <f>B1</f>
        <v>ID</v>
      </c>
      <c r="C26" t="str">
        <f t="shared" ref="C26:AI26" si="5">C1</f>
        <v>Name</v>
      </c>
      <c r="D26" t="str">
        <f t="shared" si="5"/>
        <v>Low</v>
      </c>
      <c r="E26" t="str">
        <f t="shared" ref="E26:H26" si="6">E1</f>
        <v>Mid</v>
      </c>
      <c r="F26" t="str">
        <f t="shared" si="6"/>
        <v>High</v>
      </c>
      <c r="G26" t="str">
        <f t="shared" si="6"/>
        <v>Max</v>
      </c>
      <c r="H26" t="str">
        <f t="shared" si="6"/>
        <v>Unit</v>
      </c>
      <c r="I26" t="str">
        <f t="shared" si="5"/>
        <v>Malaria Consortium</v>
      </c>
      <c r="J26" t="str">
        <f t="shared" si="5"/>
        <v>Against Malaria Foundation</v>
      </c>
      <c r="K26" t="str">
        <f t="shared" si="5"/>
        <v>Deworm the World</v>
      </c>
      <c r="L26" t="str">
        <f t="shared" si="5"/>
        <v>Helen Keller International</v>
      </c>
      <c r="M26" t="str">
        <f t="shared" si="5"/>
        <v>New Incentives</v>
      </c>
      <c r="N26" t="str">
        <f t="shared" si="5"/>
        <v>GiveDirectly</v>
      </c>
      <c r="O26" t="str">
        <f t="shared" si="5"/>
        <v>The END Fund</v>
      </c>
      <c r="P26" t="str">
        <f t="shared" si="5"/>
        <v>SCI Foundation</v>
      </c>
      <c r="Q26" t="str">
        <f t="shared" si="5"/>
        <v>Sightsavers</v>
      </c>
      <c r="R26" t="str">
        <f t="shared" si="5"/>
        <v>Village Enterprise</v>
      </c>
      <c r="S26" t="str">
        <f t="shared" si="5"/>
        <v>Seva</v>
      </c>
      <c r="T26" t="str">
        <f t="shared" si="5"/>
        <v>JAAGO Foundation</v>
      </c>
      <c r="U26" t="str">
        <f t="shared" si="5"/>
        <v>UNICEF south africa</v>
      </c>
      <c r="V26" t="str">
        <f t="shared" si="5"/>
        <v>Lola Karimova-Tillyaeva</v>
      </c>
      <c r="W26" t="str">
        <f t="shared" si="5"/>
        <v>Cambodian Children's Fund</v>
      </c>
      <c r="X26" t="str">
        <f t="shared" si="5"/>
        <v>Plan vivo</v>
      </c>
      <c r="Y26" t="str">
        <f t="shared" si="5"/>
        <v>Gold Standard</v>
      </c>
      <c r="Z26" t="str">
        <f t="shared" si="5"/>
        <v>Founders Pledge Climate change fund</v>
      </c>
      <c r="AA26" t="str">
        <f t="shared" si="5"/>
        <v>Clean Air Task Force</v>
      </c>
      <c r="AB26" t="str">
        <f t="shared" si="5"/>
        <v>WILD Foundation</v>
      </c>
      <c r="AC26" t="str">
        <f t="shared" si="5"/>
        <v>Cool earth</v>
      </c>
      <c r="AD26" t="str">
        <f t="shared" si="5"/>
        <v>ACE's Recommended Charity Fund</v>
      </c>
      <c r="AE26" t="str">
        <f t="shared" si="5"/>
        <v>New Harvest</v>
      </c>
      <c r="AF26" t="str">
        <f t="shared" si="5"/>
        <v>Oceana</v>
      </c>
      <c r="AG26" t="str">
        <f t="shared" si="5"/>
        <v>Environmental Working Group</v>
      </c>
      <c r="AH26" t="str">
        <f t="shared" si="5"/>
        <v>Rainforest alliance</v>
      </c>
      <c r="AI26" t="str">
        <f t="shared" si="5"/>
        <v>Sustainable Food Trust</v>
      </c>
    </row>
    <row r="27" spans="1:35" x14ac:dyDescent="0.25">
      <c r="B27" t="str">
        <f>B2</f>
        <v>offset-planetary</v>
      </c>
      <c r="C27" t="str">
        <f>C2</f>
        <v>Planetary boundaries</v>
      </c>
      <c r="D27">
        <f>IF($H2="%",D2*100,D2/12)</f>
        <v>3.4594983461095627</v>
      </c>
      <c r="E27">
        <f t="shared" ref="E27:F27" si="7">IF($H2="%",E2*100,E2/12)</f>
        <v>14.003216885133819</v>
      </c>
      <c r="F27">
        <f t="shared" si="7"/>
        <v>26.089232719700959</v>
      </c>
      <c r="G27">
        <f>IF(NOT(ISERROR(_xlfn.NUMBERVALUE(RIGHT(B2,1)))),100,ROUND(G2/12, 1 - _xlfn.CEILING.MATH(LOG10(G2/12))))</f>
        <v>50</v>
      </c>
      <c r="H27" t="str">
        <f t="shared" ref="H27:H28" si="8">IF(ISERROR(_xlfn.NUMBERVALUE(RIGHT(B2,1))),"$","%")</f>
        <v>$</v>
      </c>
      <c r="I27">
        <f>IF($H27="%",I2/100,I2)</f>
        <v>0</v>
      </c>
      <c r="J27">
        <f t="shared" ref="J27:AI27" si="9">IF($H27="%",J2/100,J2)</f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1</v>
      </c>
      <c r="Y27">
        <f t="shared" si="9"/>
        <v>1</v>
      </c>
      <c r="Z27">
        <f t="shared" si="9"/>
        <v>1</v>
      </c>
      <c r="AA27">
        <f t="shared" si="9"/>
        <v>1</v>
      </c>
      <c r="AB27">
        <f t="shared" si="9"/>
        <v>1</v>
      </c>
      <c r="AC27">
        <f t="shared" si="9"/>
        <v>1</v>
      </c>
      <c r="AD27">
        <f t="shared" si="9"/>
        <v>1</v>
      </c>
      <c r="AE27">
        <f t="shared" si="9"/>
        <v>1</v>
      </c>
      <c r="AF27">
        <f t="shared" si="9"/>
        <v>1</v>
      </c>
      <c r="AG27">
        <f t="shared" si="9"/>
        <v>1</v>
      </c>
      <c r="AH27">
        <f t="shared" si="9"/>
        <v>1</v>
      </c>
      <c r="AI27">
        <f t="shared" si="9"/>
        <v>1</v>
      </c>
    </row>
    <row r="28" spans="1:35" x14ac:dyDescent="0.25">
      <c r="B28" t="str">
        <f t="shared" ref="B28:C47" si="10">B3</f>
        <v>offset-planetary0</v>
      </c>
      <c r="C28" t="str">
        <f t="shared" si="10"/>
        <v>Climate crisis</v>
      </c>
      <c r="D28">
        <f>MIN(D3/($E$2-$E3+D3)*100, 100)</f>
        <v>47.676617486288258</v>
      </c>
      <c r="E28">
        <f t="shared" ref="E28:F28" si="11">MIN(E3/($E$2-$E3+E3)*100, 100)</f>
        <v>79.287322227441024</v>
      </c>
      <c r="F28">
        <f t="shared" si="11"/>
        <v>86.203433126637378</v>
      </c>
      <c r="G28">
        <f t="shared" ref="G28:G48" si="12">IF(NOT(ISERROR(_xlfn.NUMBERVALUE(RIGHT(B3,1)))),100,ROUND(G3/12, 1 - _xlfn.CEILING.MATH(LOG10(G3/12))))</f>
        <v>100</v>
      </c>
      <c r="H28" t="str">
        <f t="shared" si="8"/>
        <v>%</v>
      </c>
      <c r="I28">
        <f t="shared" ref="I28:AI28" si="13">IF($H28="%",I3/100,I3)</f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0.01</v>
      </c>
      <c r="Y28">
        <f t="shared" si="13"/>
        <v>0.01</v>
      </c>
      <c r="Z28">
        <f t="shared" si="13"/>
        <v>0.01</v>
      </c>
      <c r="AA28">
        <f t="shared" si="13"/>
        <v>0.01</v>
      </c>
      <c r="AB28">
        <f t="shared" si="13"/>
        <v>0.01</v>
      </c>
      <c r="AC28">
        <f t="shared" si="13"/>
        <v>0.01</v>
      </c>
      <c r="AD28">
        <f t="shared" si="13"/>
        <v>0.01</v>
      </c>
      <c r="AE28">
        <f t="shared" si="13"/>
        <v>0.01</v>
      </c>
      <c r="AF28">
        <f t="shared" si="13"/>
        <v>0.01</v>
      </c>
      <c r="AG28">
        <f t="shared" si="13"/>
        <v>0.01</v>
      </c>
      <c r="AH28">
        <f t="shared" si="13"/>
        <v>0.01</v>
      </c>
      <c r="AI28">
        <f t="shared" si="13"/>
        <v>0.01</v>
      </c>
    </row>
    <row r="29" spans="1:35" x14ac:dyDescent="0.25">
      <c r="B29" t="str">
        <f t="shared" si="10"/>
        <v>offset-planetary00</v>
      </c>
      <c r="C29" t="str">
        <f t="shared" si="10"/>
        <v>Nature based offsets</v>
      </c>
      <c r="D29">
        <f t="shared" ref="D29:F29" si="14">IF($H4="%",D4*100,D4/12)</f>
        <v>0</v>
      </c>
      <c r="E29">
        <f t="shared" si="14"/>
        <v>33.333333333333329</v>
      </c>
      <c r="F29">
        <f t="shared" si="14"/>
        <v>100</v>
      </c>
      <c r="G29">
        <f t="shared" si="12"/>
        <v>100</v>
      </c>
      <c r="H29" t="str">
        <f>IF(ISERROR(_xlfn.NUMBERVALUE(RIGHT(B4,1))),"$","%")</f>
        <v>%</v>
      </c>
      <c r="I29">
        <f t="shared" ref="I29:AI29" si="15">IF($H29="%",I4/100,I4)</f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T29">
        <f t="shared" si="15"/>
        <v>0</v>
      </c>
      <c r="U29">
        <f t="shared" si="15"/>
        <v>0</v>
      </c>
      <c r="V29">
        <f t="shared" si="15"/>
        <v>0</v>
      </c>
      <c r="W29">
        <f t="shared" si="15"/>
        <v>0</v>
      </c>
      <c r="X29">
        <f t="shared" si="15"/>
        <v>3.0000000000000001E-3</v>
      </c>
      <c r="Y29">
        <f t="shared" si="15"/>
        <v>1E-3</v>
      </c>
      <c r="Z29">
        <f t="shared" si="15"/>
        <v>0</v>
      </c>
      <c r="AA29">
        <f t="shared" si="15"/>
        <v>0</v>
      </c>
      <c r="AB29">
        <f t="shared" si="15"/>
        <v>2E-3</v>
      </c>
      <c r="AC29">
        <f t="shared" si="15"/>
        <v>2E-3</v>
      </c>
      <c r="AD29">
        <f t="shared" si="15"/>
        <v>0</v>
      </c>
      <c r="AE29">
        <f t="shared" si="15"/>
        <v>0</v>
      </c>
      <c r="AF29">
        <f t="shared" si="15"/>
        <v>0</v>
      </c>
      <c r="AG29">
        <f t="shared" si="15"/>
        <v>0</v>
      </c>
      <c r="AH29">
        <f t="shared" si="15"/>
        <v>2E-3</v>
      </c>
      <c r="AI29">
        <f t="shared" si="15"/>
        <v>0</v>
      </c>
    </row>
    <row r="30" spans="1:35" x14ac:dyDescent="0.25">
      <c r="B30" t="str">
        <f t="shared" si="10"/>
        <v>offset-planetary01</v>
      </c>
      <c r="C30" t="str">
        <f t="shared" si="10"/>
        <v>Reducing emissions</v>
      </c>
      <c r="D30">
        <f t="shared" ref="D30:F30" si="16">IF($H5="%",D5*100,D5/12)</f>
        <v>0</v>
      </c>
      <c r="E30">
        <f t="shared" si="16"/>
        <v>33.333333333333329</v>
      </c>
      <c r="F30">
        <f t="shared" si="16"/>
        <v>100</v>
      </c>
      <c r="G30">
        <f t="shared" si="12"/>
        <v>100</v>
      </c>
      <c r="H30" t="str">
        <f t="shared" ref="H30:H48" si="17">IF(ISERROR(_xlfn.NUMBERVALUE(RIGHT(B5,1))),"$","%")</f>
        <v>%</v>
      </c>
      <c r="I30">
        <f t="shared" ref="I30:AI30" si="18">IF($H30="%",I5/100,I5)</f>
        <v>0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</v>
      </c>
      <c r="O30">
        <f t="shared" si="18"/>
        <v>0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0</v>
      </c>
      <c r="U30">
        <f t="shared" si="18"/>
        <v>0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6.0000000000000001E-3</v>
      </c>
      <c r="Z30">
        <f t="shared" si="18"/>
        <v>2E-3</v>
      </c>
      <c r="AA30">
        <f t="shared" si="18"/>
        <v>2E-3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0</v>
      </c>
      <c r="AG30">
        <f t="shared" si="18"/>
        <v>0</v>
      </c>
      <c r="AH30">
        <f t="shared" si="18"/>
        <v>0</v>
      </c>
      <c r="AI30">
        <f t="shared" si="18"/>
        <v>0</v>
      </c>
    </row>
    <row r="31" spans="1:35" x14ac:dyDescent="0.25">
      <c r="B31" t="str">
        <f t="shared" si="10"/>
        <v>offset-planetary02</v>
      </c>
      <c r="C31" t="str">
        <f t="shared" si="10"/>
        <v>Sustainable technology R&amp;D</v>
      </c>
      <c r="D31">
        <f t="shared" ref="D31:F31" si="19">IF($H6="%",D6*100,D6/12)</f>
        <v>0</v>
      </c>
      <c r="E31">
        <f t="shared" si="19"/>
        <v>33.333333333333329</v>
      </c>
      <c r="F31">
        <f t="shared" si="19"/>
        <v>50</v>
      </c>
      <c r="G31">
        <f t="shared" si="12"/>
        <v>100</v>
      </c>
      <c r="H31" t="str">
        <f t="shared" si="17"/>
        <v>%</v>
      </c>
      <c r="I31">
        <f t="shared" ref="I31:AI31" si="20">IF($H31="%",I6/100,I6)</f>
        <v>0</v>
      </c>
      <c r="J31">
        <f t="shared" si="20"/>
        <v>0</v>
      </c>
      <c r="K31">
        <f t="shared" si="20"/>
        <v>0</v>
      </c>
      <c r="L31">
        <f t="shared" si="20"/>
        <v>0</v>
      </c>
      <c r="M31">
        <f t="shared" si="20"/>
        <v>0</v>
      </c>
      <c r="N31">
        <f t="shared" si="20"/>
        <v>0</v>
      </c>
      <c r="O31">
        <f t="shared" si="20"/>
        <v>0</v>
      </c>
      <c r="P31">
        <f t="shared" si="20"/>
        <v>0</v>
      </c>
      <c r="Q31">
        <f t="shared" si="20"/>
        <v>0</v>
      </c>
      <c r="R31">
        <f t="shared" si="20"/>
        <v>0</v>
      </c>
      <c r="S31">
        <f t="shared" si="20"/>
        <v>0</v>
      </c>
      <c r="T31">
        <f t="shared" si="20"/>
        <v>0</v>
      </c>
      <c r="U31">
        <f t="shared" si="20"/>
        <v>0</v>
      </c>
      <c r="V31">
        <f t="shared" si="20"/>
        <v>0</v>
      </c>
      <c r="W31">
        <f t="shared" si="20"/>
        <v>0</v>
      </c>
      <c r="X31">
        <f t="shared" si="20"/>
        <v>0</v>
      </c>
      <c r="Y31">
        <f t="shared" si="20"/>
        <v>0</v>
      </c>
      <c r="Z31">
        <f t="shared" si="20"/>
        <v>6.9999999999999993E-3</v>
      </c>
      <c r="AA31">
        <f t="shared" si="20"/>
        <v>3.0000000000000001E-3</v>
      </c>
      <c r="AB31">
        <f t="shared" si="20"/>
        <v>0</v>
      </c>
      <c r="AC31">
        <f t="shared" si="20"/>
        <v>0</v>
      </c>
      <c r="AD31">
        <f t="shared" si="20"/>
        <v>0</v>
      </c>
      <c r="AE31">
        <f t="shared" si="20"/>
        <v>0</v>
      </c>
      <c r="AF31">
        <f t="shared" si="20"/>
        <v>0</v>
      </c>
      <c r="AG31">
        <f t="shared" si="20"/>
        <v>0</v>
      </c>
      <c r="AH31">
        <f t="shared" si="20"/>
        <v>0</v>
      </c>
      <c r="AI31">
        <f t="shared" si="20"/>
        <v>0</v>
      </c>
    </row>
    <row r="32" spans="1:35" x14ac:dyDescent="0.25">
      <c r="B32" t="str">
        <f t="shared" si="10"/>
        <v>offset-planetary1</v>
      </c>
      <c r="C32" t="str">
        <f t="shared" si="10"/>
        <v>Ocean acidification</v>
      </c>
      <c r="D32">
        <f>MIN(D7/($E$2-$E7+D7)*100, 100)</f>
        <v>0</v>
      </c>
      <c r="E32">
        <f t="shared" ref="E32:F32" si="21">MIN(E7/($E$2-$E7+E7)*100, 100)</f>
        <v>0</v>
      </c>
      <c r="F32">
        <f t="shared" si="21"/>
        <v>0</v>
      </c>
      <c r="G32">
        <f t="shared" si="12"/>
        <v>100</v>
      </c>
      <c r="H32" t="str">
        <f t="shared" si="17"/>
        <v>%</v>
      </c>
      <c r="I32">
        <f t="shared" ref="I32:AI32" si="22">IF($H32="%",I7/100,I7)</f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2"/>
        <v>0</v>
      </c>
      <c r="S32">
        <f t="shared" si="22"/>
        <v>0</v>
      </c>
      <c r="T32">
        <f t="shared" si="22"/>
        <v>0</v>
      </c>
      <c r="U32">
        <f t="shared" si="22"/>
        <v>0</v>
      </c>
      <c r="V32">
        <f t="shared" si="22"/>
        <v>0</v>
      </c>
      <c r="W32">
        <f t="shared" si="22"/>
        <v>0</v>
      </c>
      <c r="X32">
        <f t="shared" si="22"/>
        <v>0</v>
      </c>
      <c r="Y32">
        <f t="shared" si="22"/>
        <v>0</v>
      </c>
      <c r="Z32">
        <f t="shared" si="22"/>
        <v>0</v>
      </c>
      <c r="AA32">
        <f t="shared" si="22"/>
        <v>0</v>
      </c>
      <c r="AB32">
        <f t="shared" si="22"/>
        <v>0</v>
      </c>
      <c r="AC32">
        <f t="shared" si="22"/>
        <v>0</v>
      </c>
      <c r="AD32">
        <f t="shared" si="22"/>
        <v>1E-3</v>
      </c>
      <c r="AE32">
        <f t="shared" si="22"/>
        <v>1E-3</v>
      </c>
      <c r="AF32">
        <f t="shared" si="22"/>
        <v>4.0000000000000001E-3</v>
      </c>
      <c r="AG32">
        <f t="shared" si="22"/>
        <v>2E-3</v>
      </c>
      <c r="AH32">
        <f t="shared" si="22"/>
        <v>0</v>
      </c>
      <c r="AI32">
        <f t="shared" si="22"/>
        <v>2E-3</v>
      </c>
    </row>
    <row r="33" spans="2:35" x14ac:dyDescent="0.25">
      <c r="B33" t="str">
        <f t="shared" si="10"/>
        <v>offset-planetary2</v>
      </c>
      <c r="C33" t="str">
        <f t="shared" si="10"/>
        <v>Nitrogen and phosphorus cycle</v>
      </c>
      <c r="D33">
        <f t="shared" ref="D33:F33" si="23">MIN(D8/($E$2-$E8+D8)*100, 100)</f>
        <v>0</v>
      </c>
      <c r="E33">
        <f t="shared" si="23"/>
        <v>0</v>
      </c>
      <c r="F33">
        <f t="shared" si="23"/>
        <v>0</v>
      </c>
      <c r="G33">
        <f t="shared" si="12"/>
        <v>100</v>
      </c>
      <c r="H33" t="str">
        <f t="shared" si="17"/>
        <v>%</v>
      </c>
      <c r="I33">
        <f t="shared" ref="I33:AI33" si="24">IF($H33="%",I8/100,I8)</f>
        <v>0</v>
      </c>
      <c r="J33">
        <f t="shared" si="24"/>
        <v>0</v>
      </c>
      <c r="K33">
        <f t="shared" si="24"/>
        <v>0</v>
      </c>
      <c r="L33">
        <f t="shared" si="24"/>
        <v>0</v>
      </c>
      <c r="M33">
        <f t="shared" si="24"/>
        <v>0</v>
      </c>
      <c r="N33">
        <f t="shared" si="24"/>
        <v>0</v>
      </c>
      <c r="O33">
        <f t="shared" si="24"/>
        <v>0</v>
      </c>
      <c r="P33">
        <f t="shared" si="24"/>
        <v>0</v>
      </c>
      <c r="Q33">
        <f t="shared" si="24"/>
        <v>0</v>
      </c>
      <c r="R33">
        <f t="shared" si="24"/>
        <v>0</v>
      </c>
      <c r="S33">
        <f t="shared" si="24"/>
        <v>0</v>
      </c>
      <c r="T33">
        <f t="shared" si="24"/>
        <v>0</v>
      </c>
      <c r="U33">
        <f t="shared" si="24"/>
        <v>0</v>
      </c>
      <c r="V33">
        <f t="shared" si="24"/>
        <v>0</v>
      </c>
      <c r="W33">
        <f t="shared" si="24"/>
        <v>0</v>
      </c>
      <c r="X33">
        <f t="shared" si="24"/>
        <v>0</v>
      </c>
      <c r="Y33">
        <f t="shared" si="24"/>
        <v>0</v>
      </c>
      <c r="Z33">
        <f t="shared" si="24"/>
        <v>0</v>
      </c>
      <c r="AA33">
        <f t="shared" si="24"/>
        <v>0</v>
      </c>
      <c r="AB33">
        <f t="shared" si="24"/>
        <v>0</v>
      </c>
      <c r="AC33">
        <f t="shared" si="24"/>
        <v>0</v>
      </c>
      <c r="AD33">
        <f t="shared" si="24"/>
        <v>1E-3</v>
      </c>
      <c r="AE33">
        <f t="shared" si="24"/>
        <v>1E-3</v>
      </c>
      <c r="AF33">
        <f t="shared" si="24"/>
        <v>2E-3</v>
      </c>
      <c r="AG33">
        <f t="shared" si="24"/>
        <v>2E-3</v>
      </c>
      <c r="AH33">
        <f t="shared" si="24"/>
        <v>0</v>
      </c>
      <c r="AI33">
        <f t="shared" si="24"/>
        <v>4.0000000000000001E-3</v>
      </c>
    </row>
    <row r="34" spans="2:35" x14ac:dyDescent="0.25">
      <c r="B34" t="str">
        <f t="shared" si="10"/>
        <v>offset-planetary4</v>
      </c>
      <c r="C34" t="str">
        <f t="shared" si="10"/>
        <v>Freshwater use</v>
      </c>
      <c r="D34">
        <f t="shared" ref="D34:F34" si="25">MIN(D9/($E$2-$E9+D9)*100, 100)</f>
        <v>0</v>
      </c>
      <c r="E34">
        <f t="shared" si="25"/>
        <v>0</v>
      </c>
      <c r="F34">
        <f t="shared" si="25"/>
        <v>0</v>
      </c>
      <c r="G34">
        <f t="shared" si="12"/>
        <v>100</v>
      </c>
      <c r="H34" t="str">
        <f t="shared" si="17"/>
        <v>%</v>
      </c>
      <c r="I34">
        <f t="shared" ref="I34:AI34" si="26">IF($H34="%",I9/100,I9)</f>
        <v>0</v>
      </c>
      <c r="J34">
        <f t="shared" si="26"/>
        <v>0</v>
      </c>
      <c r="K34">
        <f t="shared" si="26"/>
        <v>0</v>
      </c>
      <c r="L34">
        <f t="shared" si="26"/>
        <v>0</v>
      </c>
      <c r="M34">
        <f t="shared" si="26"/>
        <v>0</v>
      </c>
      <c r="N34">
        <f t="shared" si="26"/>
        <v>0</v>
      </c>
      <c r="O34">
        <f t="shared" si="26"/>
        <v>0</v>
      </c>
      <c r="P34">
        <f t="shared" si="26"/>
        <v>0</v>
      </c>
      <c r="Q34">
        <f t="shared" si="26"/>
        <v>0</v>
      </c>
      <c r="R34">
        <f t="shared" si="26"/>
        <v>0</v>
      </c>
      <c r="S34">
        <f t="shared" si="26"/>
        <v>0</v>
      </c>
      <c r="T34">
        <f t="shared" si="26"/>
        <v>0</v>
      </c>
      <c r="U34">
        <f t="shared" si="26"/>
        <v>0</v>
      </c>
      <c r="V34">
        <f t="shared" si="26"/>
        <v>0</v>
      </c>
      <c r="W34">
        <f t="shared" si="26"/>
        <v>0</v>
      </c>
      <c r="X34">
        <f t="shared" si="26"/>
        <v>2E-3</v>
      </c>
      <c r="Y34">
        <f t="shared" si="26"/>
        <v>0</v>
      </c>
      <c r="Z34">
        <f t="shared" si="26"/>
        <v>0</v>
      </c>
      <c r="AA34">
        <f t="shared" si="26"/>
        <v>0</v>
      </c>
      <c r="AB34">
        <f t="shared" si="26"/>
        <v>0</v>
      </c>
      <c r="AC34">
        <f t="shared" si="26"/>
        <v>0</v>
      </c>
      <c r="AD34">
        <f t="shared" si="26"/>
        <v>2E-3</v>
      </c>
      <c r="AE34">
        <f t="shared" si="26"/>
        <v>2E-3</v>
      </c>
      <c r="AF34">
        <f t="shared" si="26"/>
        <v>0</v>
      </c>
      <c r="AG34">
        <f t="shared" si="26"/>
        <v>0</v>
      </c>
      <c r="AH34">
        <f t="shared" si="26"/>
        <v>0</v>
      </c>
      <c r="AI34">
        <f t="shared" si="26"/>
        <v>4.0000000000000001E-3</v>
      </c>
    </row>
    <row r="35" spans="2:35" x14ac:dyDescent="0.25">
      <c r="B35" t="str">
        <f t="shared" si="10"/>
        <v>offset-planetary5</v>
      </c>
      <c r="C35" t="str">
        <f t="shared" si="10"/>
        <v>Deforestation and other land changes</v>
      </c>
      <c r="D35">
        <f t="shared" ref="D35:F35" si="27">MIN(D10/($E$2-$E10+D10)*100, 100)</f>
        <v>6.8513519603958892</v>
      </c>
      <c r="E35">
        <f t="shared" si="27"/>
        <v>20.712677772558973</v>
      </c>
      <c r="F35">
        <f t="shared" si="27"/>
        <v>41.777401870244816</v>
      </c>
      <c r="G35">
        <f t="shared" si="12"/>
        <v>100</v>
      </c>
      <c r="H35" t="str">
        <f t="shared" si="17"/>
        <v>%</v>
      </c>
      <c r="I35">
        <f t="shared" ref="I35:AI35" si="28">IF($H35="%",I10/100,I10)</f>
        <v>0</v>
      </c>
      <c r="J35">
        <f t="shared" si="28"/>
        <v>0</v>
      </c>
      <c r="K35">
        <f t="shared" si="28"/>
        <v>0</v>
      </c>
      <c r="L35">
        <f t="shared" si="28"/>
        <v>0</v>
      </c>
      <c r="M35">
        <f t="shared" si="28"/>
        <v>0</v>
      </c>
      <c r="N35">
        <f t="shared" si="28"/>
        <v>0</v>
      </c>
      <c r="O35">
        <f t="shared" si="28"/>
        <v>0</v>
      </c>
      <c r="P35">
        <f t="shared" si="28"/>
        <v>0</v>
      </c>
      <c r="Q35">
        <f t="shared" si="28"/>
        <v>0</v>
      </c>
      <c r="R35">
        <f t="shared" si="28"/>
        <v>0</v>
      </c>
      <c r="S35">
        <f t="shared" si="28"/>
        <v>0</v>
      </c>
      <c r="T35">
        <f t="shared" si="28"/>
        <v>0</v>
      </c>
      <c r="U35">
        <f t="shared" si="28"/>
        <v>0</v>
      </c>
      <c r="V35">
        <f t="shared" si="28"/>
        <v>0</v>
      </c>
      <c r="W35">
        <f t="shared" si="28"/>
        <v>0</v>
      </c>
      <c r="X35">
        <f t="shared" si="28"/>
        <v>0.01</v>
      </c>
      <c r="Y35">
        <f t="shared" si="28"/>
        <v>0.01</v>
      </c>
      <c r="Z35">
        <f t="shared" si="28"/>
        <v>0.01</v>
      </c>
      <c r="AA35">
        <f t="shared" si="28"/>
        <v>0.01</v>
      </c>
      <c r="AB35">
        <f t="shared" si="28"/>
        <v>0.01</v>
      </c>
      <c r="AC35">
        <f t="shared" si="28"/>
        <v>0.01</v>
      </c>
      <c r="AD35">
        <f t="shared" si="28"/>
        <v>0.01</v>
      </c>
      <c r="AE35">
        <f t="shared" si="28"/>
        <v>0.01</v>
      </c>
      <c r="AF35">
        <f t="shared" si="28"/>
        <v>0.01</v>
      </c>
      <c r="AG35">
        <f t="shared" si="28"/>
        <v>0.01</v>
      </c>
      <c r="AH35">
        <f t="shared" si="28"/>
        <v>0.01</v>
      </c>
      <c r="AI35">
        <f t="shared" si="28"/>
        <v>0.01</v>
      </c>
    </row>
    <row r="36" spans="2:35" x14ac:dyDescent="0.25">
      <c r="B36" t="str">
        <f t="shared" si="10"/>
        <v>offset-planetary50</v>
      </c>
      <c r="C36" t="str">
        <f t="shared" si="10"/>
        <v>Primary forest loss</v>
      </c>
      <c r="D36">
        <f>MIN(D11/($E$10-$E11+D11)*100, 100)</f>
        <v>5.0947268098213243</v>
      </c>
      <c r="E36">
        <f t="shared" ref="E36:F36" si="29">MIN(E11/($E$10-$E11+E11)*100, 100)</f>
        <v>19.539650189259529</v>
      </c>
      <c r="F36">
        <f t="shared" si="29"/>
        <v>49.274440712959198</v>
      </c>
      <c r="G36">
        <f t="shared" si="12"/>
        <v>100</v>
      </c>
      <c r="H36" t="str">
        <f t="shared" si="17"/>
        <v>%</v>
      </c>
      <c r="I36">
        <f t="shared" ref="I36:AI36" si="30">IF($H36="%",I11/100,I11)</f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0</v>
      </c>
      <c r="O36">
        <f t="shared" si="30"/>
        <v>0</v>
      </c>
      <c r="P36">
        <f t="shared" si="30"/>
        <v>0</v>
      </c>
      <c r="Q36">
        <f t="shared" si="30"/>
        <v>0</v>
      </c>
      <c r="R36">
        <f t="shared" si="30"/>
        <v>0</v>
      </c>
      <c r="S36">
        <f t="shared" si="30"/>
        <v>0</v>
      </c>
      <c r="T36">
        <f t="shared" si="30"/>
        <v>0</v>
      </c>
      <c r="U36">
        <f t="shared" si="30"/>
        <v>0</v>
      </c>
      <c r="V36">
        <f t="shared" si="30"/>
        <v>0</v>
      </c>
      <c r="W36">
        <f t="shared" si="30"/>
        <v>0</v>
      </c>
      <c r="X36">
        <f t="shared" si="30"/>
        <v>0</v>
      </c>
      <c r="Y36">
        <f t="shared" si="30"/>
        <v>0</v>
      </c>
      <c r="Z36">
        <f t="shared" si="30"/>
        <v>0</v>
      </c>
      <c r="AA36">
        <f t="shared" si="30"/>
        <v>0</v>
      </c>
      <c r="AB36">
        <f t="shared" si="30"/>
        <v>1E-3</v>
      </c>
      <c r="AC36">
        <f t="shared" si="30"/>
        <v>3.0000000000000001E-3</v>
      </c>
      <c r="AD36">
        <f t="shared" si="30"/>
        <v>1E-3</v>
      </c>
      <c r="AE36">
        <f t="shared" si="30"/>
        <v>1E-3</v>
      </c>
      <c r="AF36">
        <f t="shared" si="30"/>
        <v>0</v>
      </c>
      <c r="AG36">
        <f t="shared" si="30"/>
        <v>0</v>
      </c>
      <c r="AH36">
        <f t="shared" si="30"/>
        <v>4.0000000000000001E-3</v>
      </c>
      <c r="AI36">
        <f t="shared" si="30"/>
        <v>0</v>
      </c>
    </row>
    <row r="37" spans="2:35" x14ac:dyDescent="0.25">
      <c r="B37" t="str">
        <f t="shared" si="10"/>
        <v>offset-planetary51</v>
      </c>
      <c r="C37" t="str">
        <f t="shared" si="10"/>
        <v>Secondary forest loss</v>
      </c>
      <c r="D37">
        <f t="shared" ref="D37:F37" si="31">MIN(D12/($E$10-$E12+D12)*100, 100)</f>
        <v>28.920620493818433</v>
      </c>
      <c r="E37">
        <f t="shared" si="31"/>
        <v>44.865779241583994</v>
      </c>
      <c r="F37">
        <f t="shared" si="31"/>
        <v>61.941169924974503</v>
      </c>
      <c r="G37">
        <f t="shared" si="12"/>
        <v>100</v>
      </c>
      <c r="H37" t="str">
        <f t="shared" si="17"/>
        <v>%</v>
      </c>
      <c r="I37">
        <f t="shared" ref="I37:AI37" si="32">IF($H37="%",I12/100,I12)</f>
        <v>0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  <c r="P37">
        <f t="shared" si="32"/>
        <v>0</v>
      </c>
      <c r="Q37">
        <f t="shared" si="32"/>
        <v>0</v>
      </c>
      <c r="R37">
        <f t="shared" si="32"/>
        <v>0</v>
      </c>
      <c r="S37">
        <f t="shared" si="32"/>
        <v>0</v>
      </c>
      <c r="T37">
        <f t="shared" si="32"/>
        <v>0</v>
      </c>
      <c r="U37">
        <f t="shared" si="32"/>
        <v>0</v>
      </c>
      <c r="V37">
        <f t="shared" si="32"/>
        <v>0</v>
      </c>
      <c r="W37">
        <f t="shared" si="32"/>
        <v>0</v>
      </c>
      <c r="X37">
        <f t="shared" si="32"/>
        <v>9.0000000000000011E-3</v>
      </c>
      <c r="Y37">
        <f t="shared" si="32"/>
        <v>1E-3</v>
      </c>
      <c r="Z37">
        <f t="shared" si="32"/>
        <v>0</v>
      </c>
      <c r="AA37">
        <f t="shared" si="32"/>
        <v>0</v>
      </c>
      <c r="AB37">
        <f t="shared" si="32"/>
        <v>0</v>
      </c>
      <c r="AC37">
        <f t="shared" si="32"/>
        <v>0</v>
      </c>
      <c r="AD37">
        <f t="shared" si="32"/>
        <v>0</v>
      </c>
      <c r="AE37">
        <f t="shared" si="32"/>
        <v>0</v>
      </c>
      <c r="AF37">
        <f t="shared" si="32"/>
        <v>0</v>
      </c>
      <c r="AG37">
        <f t="shared" si="32"/>
        <v>0</v>
      </c>
      <c r="AH37">
        <f t="shared" si="32"/>
        <v>0</v>
      </c>
      <c r="AI37">
        <f t="shared" si="32"/>
        <v>0</v>
      </c>
    </row>
    <row r="38" spans="2:35" x14ac:dyDescent="0.25">
      <c r="B38" t="str">
        <f t="shared" si="10"/>
        <v>offset-planetary52</v>
      </c>
      <c r="C38" t="str">
        <f t="shared" si="10"/>
        <v>Other land changes</v>
      </c>
      <c r="D38">
        <f t="shared" ref="D38:F38" si="33">MIN(D13/($E$10-$E13+D13)*100, 100)</f>
        <v>2.1328042656085313</v>
      </c>
      <c r="E38">
        <f t="shared" si="33"/>
        <v>35.594570569156474</v>
      </c>
      <c r="F38">
        <f t="shared" si="33"/>
        <v>62.377619863863387</v>
      </c>
      <c r="G38">
        <f t="shared" si="12"/>
        <v>100</v>
      </c>
      <c r="H38" t="str">
        <f t="shared" si="17"/>
        <v>%</v>
      </c>
      <c r="I38">
        <f t="shared" ref="I38:AI38" si="34">IF($H38="%",I13/100,I13)</f>
        <v>0</v>
      </c>
      <c r="J38">
        <f t="shared" si="34"/>
        <v>0</v>
      </c>
      <c r="K38">
        <f t="shared" si="34"/>
        <v>0</v>
      </c>
      <c r="L38">
        <f t="shared" si="34"/>
        <v>0</v>
      </c>
      <c r="M38">
        <f t="shared" si="34"/>
        <v>0</v>
      </c>
      <c r="N38">
        <f t="shared" si="34"/>
        <v>0</v>
      </c>
      <c r="O38">
        <f t="shared" si="34"/>
        <v>0</v>
      </c>
      <c r="P38">
        <f t="shared" si="34"/>
        <v>0</v>
      </c>
      <c r="Q38">
        <f t="shared" si="34"/>
        <v>0</v>
      </c>
      <c r="R38">
        <f t="shared" si="34"/>
        <v>0</v>
      </c>
      <c r="S38">
        <f t="shared" si="34"/>
        <v>0</v>
      </c>
      <c r="T38">
        <f t="shared" si="34"/>
        <v>0</v>
      </c>
      <c r="U38">
        <f t="shared" si="34"/>
        <v>0</v>
      </c>
      <c r="V38">
        <f t="shared" si="34"/>
        <v>0</v>
      </c>
      <c r="W38">
        <f t="shared" si="34"/>
        <v>0</v>
      </c>
      <c r="X38">
        <f t="shared" si="34"/>
        <v>0</v>
      </c>
      <c r="Y38">
        <f t="shared" si="34"/>
        <v>0</v>
      </c>
      <c r="Z38">
        <f t="shared" si="34"/>
        <v>0</v>
      </c>
      <c r="AA38">
        <f t="shared" si="34"/>
        <v>0</v>
      </c>
      <c r="AB38">
        <f t="shared" si="34"/>
        <v>4.0000000000000001E-3</v>
      </c>
      <c r="AC38">
        <f t="shared" si="34"/>
        <v>0</v>
      </c>
      <c r="AD38">
        <f t="shared" si="34"/>
        <v>2E-3</v>
      </c>
      <c r="AE38">
        <f t="shared" si="34"/>
        <v>2E-3</v>
      </c>
      <c r="AF38">
        <f t="shared" si="34"/>
        <v>2E-3</v>
      </c>
      <c r="AG38">
        <f t="shared" si="34"/>
        <v>0</v>
      </c>
      <c r="AH38">
        <f t="shared" si="34"/>
        <v>0</v>
      </c>
      <c r="AI38">
        <f t="shared" si="34"/>
        <v>0</v>
      </c>
    </row>
    <row r="39" spans="2:35" x14ac:dyDescent="0.25">
      <c r="B39" t="str">
        <f t="shared" si="10"/>
        <v>offset-planetary6</v>
      </c>
      <c r="C39" t="str">
        <f t="shared" si="10"/>
        <v>Biodiversity loss</v>
      </c>
      <c r="D39">
        <f t="shared" ref="D39:F39" si="35">MIN(D14/($E$2-$E14+D14)*100, 100)</f>
        <v>0</v>
      </c>
      <c r="E39">
        <f t="shared" si="35"/>
        <v>0</v>
      </c>
      <c r="F39">
        <f t="shared" si="35"/>
        <v>0</v>
      </c>
      <c r="G39">
        <f t="shared" si="12"/>
        <v>100</v>
      </c>
      <c r="H39" t="str">
        <f t="shared" si="17"/>
        <v>%</v>
      </c>
      <c r="I39">
        <f t="shared" ref="I39:AI39" si="36">IF($H39="%",I14/100,I14)</f>
        <v>0</v>
      </c>
      <c r="J39">
        <f t="shared" si="36"/>
        <v>0</v>
      </c>
      <c r="K39">
        <f t="shared" si="36"/>
        <v>0</v>
      </c>
      <c r="L39">
        <f t="shared" si="36"/>
        <v>0</v>
      </c>
      <c r="M39">
        <f t="shared" si="36"/>
        <v>0</v>
      </c>
      <c r="N39">
        <f t="shared" si="36"/>
        <v>0</v>
      </c>
      <c r="O39">
        <f t="shared" si="36"/>
        <v>0</v>
      </c>
      <c r="P39">
        <f t="shared" si="36"/>
        <v>0</v>
      </c>
      <c r="Q39">
        <f t="shared" si="36"/>
        <v>0</v>
      </c>
      <c r="R39">
        <f t="shared" si="36"/>
        <v>0</v>
      </c>
      <c r="S39">
        <f t="shared" si="36"/>
        <v>0</v>
      </c>
      <c r="T39">
        <f t="shared" si="36"/>
        <v>0</v>
      </c>
      <c r="U39">
        <f t="shared" si="36"/>
        <v>0</v>
      </c>
      <c r="V39">
        <f t="shared" si="36"/>
        <v>0</v>
      </c>
      <c r="W39">
        <f t="shared" si="36"/>
        <v>0</v>
      </c>
      <c r="X39">
        <f t="shared" si="36"/>
        <v>0</v>
      </c>
      <c r="Y39">
        <f t="shared" si="36"/>
        <v>0</v>
      </c>
      <c r="Z39">
        <f t="shared" si="36"/>
        <v>0</v>
      </c>
      <c r="AA39">
        <f t="shared" si="36"/>
        <v>0</v>
      </c>
      <c r="AB39">
        <f t="shared" si="36"/>
        <v>4.0000000000000001E-3</v>
      </c>
      <c r="AC39">
        <f t="shared" si="36"/>
        <v>0</v>
      </c>
      <c r="AD39">
        <f t="shared" si="36"/>
        <v>0</v>
      </c>
      <c r="AE39">
        <f t="shared" si="36"/>
        <v>0</v>
      </c>
      <c r="AF39">
        <f t="shared" si="36"/>
        <v>4.0000000000000001E-3</v>
      </c>
      <c r="AG39">
        <f t="shared" si="36"/>
        <v>0</v>
      </c>
      <c r="AH39">
        <f t="shared" si="36"/>
        <v>2E-3</v>
      </c>
      <c r="AI39">
        <f t="shared" si="36"/>
        <v>0</v>
      </c>
    </row>
    <row r="40" spans="2:35" x14ac:dyDescent="0.25">
      <c r="B40" t="str">
        <f t="shared" si="10"/>
        <v>offset-planetary7</v>
      </c>
      <c r="C40" t="str">
        <f t="shared" si="10"/>
        <v>Particle pollution</v>
      </c>
      <c r="D40">
        <f t="shared" ref="D40:F40" si="37">MIN(D15/($E$2-$E15+D15)*100, 100)</f>
        <v>0</v>
      </c>
      <c r="E40">
        <f t="shared" si="37"/>
        <v>0</v>
      </c>
      <c r="F40">
        <f t="shared" si="37"/>
        <v>0</v>
      </c>
      <c r="G40">
        <f t="shared" si="12"/>
        <v>100</v>
      </c>
      <c r="H40" t="str">
        <f t="shared" si="17"/>
        <v>%</v>
      </c>
      <c r="I40">
        <f t="shared" ref="I40:AI40" si="38">IF($H40="%",I15/100,I15)</f>
        <v>0</v>
      </c>
      <c r="J40">
        <f t="shared" si="38"/>
        <v>0</v>
      </c>
      <c r="K40">
        <f t="shared" si="38"/>
        <v>0</v>
      </c>
      <c r="L40">
        <f t="shared" si="38"/>
        <v>0</v>
      </c>
      <c r="M40">
        <f t="shared" si="38"/>
        <v>0</v>
      </c>
      <c r="N40">
        <f t="shared" si="38"/>
        <v>0</v>
      </c>
      <c r="O40">
        <f t="shared" si="38"/>
        <v>0</v>
      </c>
      <c r="P40">
        <f t="shared" si="38"/>
        <v>0</v>
      </c>
      <c r="Q40">
        <f t="shared" si="38"/>
        <v>0</v>
      </c>
      <c r="R40">
        <f t="shared" si="38"/>
        <v>0</v>
      </c>
      <c r="S40">
        <f t="shared" si="38"/>
        <v>0</v>
      </c>
      <c r="T40">
        <f t="shared" si="38"/>
        <v>0</v>
      </c>
      <c r="U40">
        <f t="shared" si="38"/>
        <v>0</v>
      </c>
      <c r="V40">
        <f t="shared" si="38"/>
        <v>0</v>
      </c>
      <c r="W40">
        <f t="shared" si="38"/>
        <v>0</v>
      </c>
      <c r="X40">
        <f t="shared" si="38"/>
        <v>0</v>
      </c>
      <c r="Y40">
        <f t="shared" si="38"/>
        <v>0</v>
      </c>
      <c r="Z40">
        <f t="shared" si="38"/>
        <v>0</v>
      </c>
      <c r="AA40">
        <f t="shared" si="38"/>
        <v>0</v>
      </c>
      <c r="AB40">
        <f t="shared" si="38"/>
        <v>0</v>
      </c>
      <c r="AC40">
        <f t="shared" si="38"/>
        <v>0</v>
      </c>
      <c r="AD40">
        <f t="shared" si="38"/>
        <v>0</v>
      </c>
      <c r="AE40">
        <f t="shared" si="38"/>
        <v>0</v>
      </c>
      <c r="AF40">
        <f t="shared" si="38"/>
        <v>2E-3</v>
      </c>
      <c r="AG40">
        <f t="shared" si="38"/>
        <v>8.0000000000000002E-3</v>
      </c>
      <c r="AH40">
        <f t="shared" si="38"/>
        <v>0</v>
      </c>
      <c r="AI40">
        <f t="shared" si="38"/>
        <v>0</v>
      </c>
    </row>
    <row r="41" spans="2:35" x14ac:dyDescent="0.25">
      <c r="B41" t="str">
        <f t="shared" si="10"/>
        <v>offset-planetary8</v>
      </c>
      <c r="C41" t="str">
        <f t="shared" si="10"/>
        <v>Chemical pollution</v>
      </c>
      <c r="D41">
        <f t="shared" ref="D41:F41" si="39">MIN(D16/($E$2-$E16+D16)*100, 100)</f>
        <v>0</v>
      </c>
      <c r="E41">
        <f t="shared" si="39"/>
        <v>0</v>
      </c>
      <c r="F41">
        <f t="shared" si="39"/>
        <v>0</v>
      </c>
      <c r="G41">
        <f t="shared" si="12"/>
        <v>100</v>
      </c>
      <c r="H41" t="str">
        <f t="shared" si="17"/>
        <v>%</v>
      </c>
      <c r="I41">
        <f t="shared" ref="I41:AI41" si="40">IF($H41="%",I16/100,I16)</f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40"/>
        <v>0</v>
      </c>
      <c r="S41">
        <f t="shared" si="40"/>
        <v>0</v>
      </c>
      <c r="T41">
        <f t="shared" si="40"/>
        <v>0</v>
      </c>
      <c r="U41">
        <f t="shared" si="40"/>
        <v>0</v>
      </c>
      <c r="V41">
        <f t="shared" si="40"/>
        <v>0</v>
      </c>
      <c r="W41">
        <f t="shared" si="40"/>
        <v>0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0</v>
      </c>
      <c r="AD41">
        <f t="shared" si="40"/>
        <v>0</v>
      </c>
      <c r="AE41">
        <f t="shared" si="40"/>
        <v>0</v>
      </c>
      <c r="AF41">
        <f t="shared" si="40"/>
        <v>0</v>
      </c>
      <c r="AG41">
        <f t="shared" si="40"/>
        <v>5.0000000000000001E-3</v>
      </c>
      <c r="AH41">
        <f t="shared" si="40"/>
        <v>0</v>
      </c>
      <c r="AI41">
        <f t="shared" si="40"/>
        <v>5.0000000000000001E-3</v>
      </c>
    </row>
    <row r="42" spans="2:35" x14ac:dyDescent="0.25">
      <c r="B42" t="str">
        <f t="shared" si="10"/>
        <v>offset-human</v>
      </c>
      <c r="C42" t="str">
        <f t="shared" si="10"/>
        <v>Human rights violations</v>
      </c>
      <c r="D42">
        <f t="shared" ref="D42:F42" si="41">IF($H17="%",D17*100,D17/12)</f>
        <v>0.97749637322535543</v>
      </c>
      <c r="E42">
        <f t="shared" si="41"/>
        <v>3.2239169435424326</v>
      </c>
      <c r="F42">
        <f t="shared" si="41"/>
        <v>9.1244034501089839</v>
      </c>
      <c r="G42">
        <f t="shared" si="12"/>
        <v>20</v>
      </c>
      <c r="H42" t="str">
        <f t="shared" si="17"/>
        <v>$</v>
      </c>
      <c r="I42">
        <f t="shared" ref="I42:AI42" si="42">IF($H42="%",I17/100,I17)</f>
        <v>1</v>
      </c>
      <c r="J42">
        <f t="shared" si="42"/>
        <v>1</v>
      </c>
      <c r="K42">
        <f t="shared" si="42"/>
        <v>1</v>
      </c>
      <c r="L42">
        <f t="shared" si="42"/>
        <v>1</v>
      </c>
      <c r="M42">
        <f t="shared" si="42"/>
        <v>1</v>
      </c>
      <c r="N42">
        <f t="shared" si="42"/>
        <v>1</v>
      </c>
      <c r="O42">
        <f t="shared" si="42"/>
        <v>1</v>
      </c>
      <c r="P42">
        <f t="shared" si="42"/>
        <v>1</v>
      </c>
      <c r="Q42">
        <f t="shared" si="42"/>
        <v>1</v>
      </c>
      <c r="R42">
        <f t="shared" si="42"/>
        <v>1</v>
      </c>
      <c r="S42">
        <f t="shared" si="42"/>
        <v>1</v>
      </c>
      <c r="T42">
        <f t="shared" si="42"/>
        <v>1</v>
      </c>
      <c r="U42">
        <f t="shared" si="42"/>
        <v>1</v>
      </c>
      <c r="V42">
        <f t="shared" si="42"/>
        <v>1</v>
      </c>
      <c r="W42">
        <f t="shared" si="42"/>
        <v>1</v>
      </c>
      <c r="X42">
        <f t="shared" si="42"/>
        <v>0</v>
      </c>
      <c r="Y42">
        <f t="shared" si="42"/>
        <v>0</v>
      </c>
      <c r="Z42">
        <f t="shared" si="42"/>
        <v>0</v>
      </c>
      <c r="AA42">
        <f t="shared" si="42"/>
        <v>0</v>
      </c>
      <c r="AB42">
        <f t="shared" si="42"/>
        <v>0</v>
      </c>
      <c r="AC42">
        <f t="shared" si="42"/>
        <v>0</v>
      </c>
      <c r="AD42">
        <f t="shared" si="42"/>
        <v>0</v>
      </c>
      <c r="AE42">
        <f t="shared" si="42"/>
        <v>0</v>
      </c>
      <c r="AF42">
        <f t="shared" si="42"/>
        <v>0</v>
      </c>
      <c r="AG42">
        <f t="shared" si="42"/>
        <v>0</v>
      </c>
      <c r="AH42">
        <f t="shared" si="42"/>
        <v>0</v>
      </c>
      <c r="AI42">
        <f t="shared" si="42"/>
        <v>0</v>
      </c>
    </row>
    <row r="43" spans="2:35" x14ac:dyDescent="0.25">
      <c r="B43" t="str">
        <f t="shared" si="10"/>
        <v>offset-human0</v>
      </c>
      <c r="C43" t="str">
        <f t="shared" si="10"/>
        <v>Poverty labour</v>
      </c>
      <c r="D43">
        <f>MIN(D18/($E$17-$E18+D18)*100, 100)</f>
        <v>100</v>
      </c>
      <c r="E43">
        <f>MIN(E18/($E$17-$E18+E18)*100, 100)</f>
        <v>100</v>
      </c>
      <c r="F43">
        <f>MIN(F18/($E$17-$E18+F18)*100, 100)</f>
        <v>100</v>
      </c>
      <c r="G43">
        <f t="shared" si="12"/>
        <v>100</v>
      </c>
      <c r="H43" t="str">
        <f t="shared" si="17"/>
        <v>%</v>
      </c>
      <c r="I43">
        <f t="shared" ref="I43:AI43" si="43">IF($H43="%",I18/100,I18)</f>
        <v>0.01</v>
      </c>
      <c r="J43">
        <f t="shared" si="43"/>
        <v>0.01</v>
      </c>
      <c r="K43">
        <f t="shared" si="43"/>
        <v>0.01</v>
      </c>
      <c r="L43">
        <f t="shared" si="43"/>
        <v>0.01</v>
      </c>
      <c r="M43">
        <f t="shared" si="43"/>
        <v>0.01</v>
      </c>
      <c r="N43">
        <f t="shared" si="43"/>
        <v>0.01</v>
      </c>
      <c r="O43">
        <f t="shared" si="43"/>
        <v>0.01</v>
      </c>
      <c r="P43">
        <f t="shared" si="43"/>
        <v>0.01</v>
      </c>
      <c r="Q43">
        <f t="shared" si="43"/>
        <v>0.01</v>
      </c>
      <c r="R43">
        <f t="shared" si="43"/>
        <v>0.01</v>
      </c>
      <c r="S43">
        <f t="shared" si="43"/>
        <v>0.01</v>
      </c>
      <c r="T43">
        <f t="shared" si="43"/>
        <v>0.01</v>
      </c>
      <c r="U43">
        <f t="shared" si="43"/>
        <v>0.01</v>
      </c>
      <c r="V43">
        <f t="shared" si="43"/>
        <v>0.01</v>
      </c>
      <c r="W43">
        <f t="shared" si="43"/>
        <v>0.01</v>
      </c>
      <c r="X43">
        <f t="shared" si="43"/>
        <v>0</v>
      </c>
      <c r="Y43">
        <f t="shared" si="43"/>
        <v>0</v>
      </c>
      <c r="Z43">
        <f t="shared" si="43"/>
        <v>0</v>
      </c>
      <c r="AA43">
        <f t="shared" si="43"/>
        <v>0</v>
      </c>
      <c r="AB43">
        <f t="shared" si="43"/>
        <v>0</v>
      </c>
      <c r="AC43">
        <f t="shared" si="43"/>
        <v>0</v>
      </c>
      <c r="AD43">
        <f t="shared" si="43"/>
        <v>0</v>
      </c>
      <c r="AE43">
        <f t="shared" si="43"/>
        <v>0</v>
      </c>
      <c r="AF43">
        <f t="shared" si="43"/>
        <v>0</v>
      </c>
      <c r="AG43">
        <f t="shared" si="43"/>
        <v>0</v>
      </c>
      <c r="AH43">
        <f t="shared" si="43"/>
        <v>0</v>
      </c>
      <c r="AI43">
        <f t="shared" si="43"/>
        <v>0</v>
      </c>
    </row>
    <row r="44" spans="2:35" x14ac:dyDescent="0.25">
      <c r="B44" t="str">
        <f t="shared" si="10"/>
        <v>offset-human00</v>
      </c>
      <c r="C44" t="str">
        <f t="shared" si="10"/>
        <v>Correct distribution</v>
      </c>
      <c r="D44">
        <f t="shared" ref="D44:F44" si="44">IF($H19="%",D19*100,D19/12)</f>
        <v>0</v>
      </c>
      <c r="E44">
        <f t="shared" si="44"/>
        <v>50</v>
      </c>
      <c r="F44">
        <f t="shared" si="44"/>
        <v>100</v>
      </c>
      <c r="G44">
        <f t="shared" si="12"/>
        <v>100</v>
      </c>
      <c r="H44" t="str">
        <f t="shared" si="17"/>
        <v>%</v>
      </c>
      <c r="I44">
        <f t="shared" ref="I44:AI44" si="45">IF($H44="%",I19/100,I19)</f>
        <v>2.8985506999999999E-4</v>
      </c>
      <c r="J44">
        <f t="shared" si="45"/>
        <v>9.661836E-5</v>
      </c>
      <c r="K44">
        <f t="shared" si="45"/>
        <v>1.6425120800000002E-3</v>
      </c>
      <c r="L44">
        <f t="shared" si="45"/>
        <v>6.7632849999999997E-4</v>
      </c>
      <c r="M44">
        <f t="shared" si="45"/>
        <v>5.7971013999999997E-4</v>
      </c>
      <c r="N44">
        <f t="shared" si="45"/>
        <v>9.661836E-5</v>
      </c>
      <c r="O44">
        <f t="shared" si="45"/>
        <v>2.8985506999999999E-4</v>
      </c>
      <c r="P44">
        <f t="shared" si="45"/>
        <v>9.661836E-5</v>
      </c>
      <c r="Q44">
        <f t="shared" si="45"/>
        <v>9.6618357000000001E-4</v>
      </c>
      <c r="R44">
        <f t="shared" si="45"/>
        <v>9.661836E-5</v>
      </c>
      <c r="S44">
        <f t="shared" si="45"/>
        <v>7.7294685999999997E-4</v>
      </c>
      <c r="T44">
        <f t="shared" si="45"/>
        <v>1.73913043E-3</v>
      </c>
      <c r="U44">
        <f t="shared" si="45"/>
        <v>1.73913043E-3</v>
      </c>
      <c r="V44">
        <f t="shared" si="45"/>
        <v>6.7632849999999997E-4</v>
      </c>
      <c r="W44">
        <f t="shared" si="45"/>
        <v>2.4154589000000001E-4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</row>
    <row r="45" spans="2:35" x14ac:dyDescent="0.25">
      <c r="B45" t="str">
        <f>B20</f>
        <v>offset-human01</v>
      </c>
      <c r="C45" t="str">
        <f>C20</f>
        <v>Most needing people</v>
      </c>
      <c r="D45">
        <f t="shared" ref="D45:F45" si="46">IF($H20="%",D20*100,D20/12)</f>
        <v>0</v>
      </c>
      <c r="E45">
        <f t="shared" si="46"/>
        <v>50</v>
      </c>
      <c r="F45">
        <f t="shared" si="46"/>
        <v>100</v>
      </c>
      <c r="G45">
        <f t="shared" si="12"/>
        <v>100</v>
      </c>
      <c r="H45" t="str">
        <f t="shared" si="17"/>
        <v>%</v>
      </c>
      <c r="I45">
        <f t="shared" ref="I45:AI45" si="47">IF($H45="%",I20/100,I20)</f>
        <v>9.0909090999999993E-4</v>
      </c>
      <c r="J45">
        <f t="shared" si="47"/>
        <v>9.0909090999999993E-4</v>
      </c>
      <c r="K45">
        <f t="shared" si="47"/>
        <v>9.0909090999999993E-4</v>
      </c>
      <c r="L45">
        <f t="shared" si="47"/>
        <v>9.0909090999999993E-4</v>
      </c>
      <c r="M45">
        <f t="shared" si="47"/>
        <v>9.0909090999999993E-4</v>
      </c>
      <c r="N45">
        <f t="shared" si="47"/>
        <v>9.0909090999999993E-4</v>
      </c>
      <c r="O45">
        <f t="shared" si="47"/>
        <v>9.0909090999999993E-4</v>
      </c>
      <c r="P45">
        <f t="shared" si="47"/>
        <v>9.0909090999999993E-4</v>
      </c>
      <c r="Q45">
        <f t="shared" si="47"/>
        <v>9.0909090999999993E-4</v>
      </c>
      <c r="R45">
        <f t="shared" si="47"/>
        <v>9.0909090999999993E-4</v>
      </c>
      <c r="S45">
        <f t="shared" si="47"/>
        <v>9.0909090999999993E-4</v>
      </c>
      <c r="T45">
        <f t="shared" si="47"/>
        <v>0</v>
      </c>
      <c r="U45">
        <f t="shared" si="47"/>
        <v>0</v>
      </c>
      <c r="V45">
        <f t="shared" si="47"/>
        <v>0</v>
      </c>
      <c r="W45">
        <f t="shared" si="47"/>
        <v>0</v>
      </c>
      <c r="X45">
        <f t="shared" si="47"/>
        <v>0</v>
      </c>
      <c r="Y45">
        <f t="shared" si="47"/>
        <v>0</v>
      </c>
      <c r="Z45">
        <f t="shared" si="47"/>
        <v>0</v>
      </c>
      <c r="AA45">
        <f t="shared" si="47"/>
        <v>0</v>
      </c>
      <c r="AB45">
        <f t="shared" si="47"/>
        <v>0</v>
      </c>
      <c r="AC45">
        <f t="shared" si="47"/>
        <v>0</v>
      </c>
      <c r="AD45">
        <f t="shared" si="47"/>
        <v>0</v>
      </c>
      <c r="AE45">
        <f t="shared" si="47"/>
        <v>0</v>
      </c>
      <c r="AF45">
        <f t="shared" si="47"/>
        <v>0</v>
      </c>
      <c r="AG45">
        <f t="shared" si="47"/>
        <v>0</v>
      </c>
      <c r="AH45">
        <f t="shared" si="47"/>
        <v>0</v>
      </c>
      <c r="AI45">
        <f t="shared" si="47"/>
        <v>0</v>
      </c>
    </row>
    <row r="46" spans="2:35" x14ac:dyDescent="0.25">
      <c r="B46" t="str">
        <f t="shared" si="10"/>
        <v>offset-animal</v>
      </c>
      <c r="C46" t="str">
        <f t="shared" si="10"/>
        <v>Animal welfare damage</v>
      </c>
      <c r="D46">
        <f t="shared" ref="D46:F46" si="48">IF($H21="%",D21*100,D21/12)</f>
        <v>8.3333333333333329E-2</v>
      </c>
      <c r="E46">
        <f t="shared" si="48"/>
        <v>0.16666666666666666</v>
      </c>
      <c r="F46">
        <f t="shared" si="48"/>
        <v>1.6666666666666667</v>
      </c>
      <c r="G46">
        <f t="shared" si="12"/>
        <v>4</v>
      </c>
      <c r="H46" t="str">
        <f t="shared" si="17"/>
        <v>$</v>
      </c>
      <c r="I46">
        <f t="shared" ref="I46:AI46" si="49">IF($H46="%",I21/100,I21)</f>
        <v>0</v>
      </c>
      <c r="J46">
        <f t="shared" si="49"/>
        <v>0</v>
      </c>
      <c r="K46">
        <f t="shared" si="49"/>
        <v>0</v>
      </c>
      <c r="L46">
        <f t="shared" si="49"/>
        <v>0</v>
      </c>
      <c r="M46">
        <f t="shared" si="49"/>
        <v>0</v>
      </c>
      <c r="N46">
        <f t="shared" si="49"/>
        <v>0</v>
      </c>
      <c r="O46">
        <f t="shared" si="49"/>
        <v>0</v>
      </c>
      <c r="P46">
        <f t="shared" si="49"/>
        <v>0</v>
      </c>
      <c r="Q46">
        <f t="shared" si="49"/>
        <v>0</v>
      </c>
      <c r="R46">
        <f t="shared" si="49"/>
        <v>0</v>
      </c>
      <c r="S46">
        <f t="shared" si="49"/>
        <v>0</v>
      </c>
      <c r="T46">
        <f t="shared" si="49"/>
        <v>0</v>
      </c>
      <c r="U46">
        <f t="shared" si="49"/>
        <v>0</v>
      </c>
      <c r="V46">
        <f t="shared" si="49"/>
        <v>0</v>
      </c>
      <c r="W46">
        <f t="shared" si="49"/>
        <v>0</v>
      </c>
      <c r="X46">
        <f t="shared" si="49"/>
        <v>1</v>
      </c>
      <c r="Y46">
        <f t="shared" si="49"/>
        <v>1</v>
      </c>
      <c r="Z46">
        <f t="shared" si="49"/>
        <v>1</v>
      </c>
      <c r="AA46">
        <f t="shared" si="49"/>
        <v>1</v>
      </c>
      <c r="AB46">
        <f t="shared" si="49"/>
        <v>1</v>
      </c>
      <c r="AC46">
        <f t="shared" si="49"/>
        <v>1</v>
      </c>
      <c r="AD46">
        <f t="shared" si="49"/>
        <v>1</v>
      </c>
      <c r="AE46">
        <f t="shared" si="49"/>
        <v>1</v>
      </c>
      <c r="AF46">
        <f t="shared" si="49"/>
        <v>1</v>
      </c>
      <c r="AG46">
        <f t="shared" si="49"/>
        <v>1</v>
      </c>
      <c r="AH46">
        <f t="shared" si="49"/>
        <v>1</v>
      </c>
      <c r="AI46">
        <f t="shared" si="49"/>
        <v>1</v>
      </c>
    </row>
    <row r="47" spans="2:35" x14ac:dyDescent="0.25">
      <c r="B47" t="str">
        <f t="shared" si="10"/>
        <v>offset-animal0</v>
      </c>
      <c r="C47" t="str">
        <f t="shared" si="10"/>
        <v>Wildlife</v>
      </c>
      <c r="D47">
        <f>MIN(D22/($E$21-$E22+D22)*100, 100)</f>
        <v>33.333333333333329</v>
      </c>
      <c r="E47">
        <f t="shared" ref="E47:F48" si="50">MIN(E22/($E$21-$E22+E22)*100, 100)</f>
        <v>50</v>
      </c>
      <c r="F47">
        <f t="shared" si="50"/>
        <v>90.909090909090907</v>
      </c>
      <c r="G47">
        <f t="shared" si="12"/>
        <v>100</v>
      </c>
      <c r="H47" t="str">
        <f t="shared" si="17"/>
        <v>%</v>
      </c>
      <c r="I47">
        <f t="shared" ref="I47:AI47" si="51">IF($H47="%",I22/100,I22)</f>
        <v>0</v>
      </c>
      <c r="J47">
        <f t="shared" si="51"/>
        <v>0</v>
      </c>
      <c r="K47">
        <f t="shared" si="51"/>
        <v>0</v>
      </c>
      <c r="L47">
        <f t="shared" si="51"/>
        <v>0</v>
      </c>
      <c r="M47">
        <f t="shared" si="51"/>
        <v>0</v>
      </c>
      <c r="N47">
        <f t="shared" si="51"/>
        <v>0</v>
      </c>
      <c r="O47">
        <f t="shared" si="51"/>
        <v>0</v>
      </c>
      <c r="P47">
        <f t="shared" si="51"/>
        <v>0</v>
      </c>
      <c r="Q47">
        <f t="shared" si="51"/>
        <v>0</v>
      </c>
      <c r="R47">
        <f t="shared" si="51"/>
        <v>0</v>
      </c>
      <c r="S47">
        <f t="shared" si="51"/>
        <v>0</v>
      </c>
      <c r="T47">
        <f t="shared" si="51"/>
        <v>0</v>
      </c>
      <c r="U47">
        <f t="shared" si="51"/>
        <v>0</v>
      </c>
      <c r="V47">
        <f t="shared" si="51"/>
        <v>0</v>
      </c>
      <c r="W47">
        <f t="shared" si="51"/>
        <v>0</v>
      </c>
      <c r="X47">
        <f t="shared" si="51"/>
        <v>0</v>
      </c>
      <c r="Y47">
        <f t="shared" si="51"/>
        <v>0</v>
      </c>
      <c r="Z47">
        <f t="shared" si="51"/>
        <v>0</v>
      </c>
      <c r="AA47">
        <f t="shared" si="51"/>
        <v>0</v>
      </c>
      <c r="AB47">
        <f t="shared" si="51"/>
        <v>3.0000000000000001E-3</v>
      </c>
      <c r="AC47">
        <f t="shared" si="51"/>
        <v>0</v>
      </c>
      <c r="AD47">
        <f t="shared" si="51"/>
        <v>1E-3</v>
      </c>
      <c r="AE47">
        <f t="shared" si="51"/>
        <v>1E-3</v>
      </c>
      <c r="AF47">
        <f t="shared" si="51"/>
        <v>2E-3</v>
      </c>
      <c r="AG47">
        <f t="shared" si="51"/>
        <v>0</v>
      </c>
      <c r="AH47">
        <f t="shared" si="51"/>
        <v>3.0000000000000001E-3</v>
      </c>
      <c r="AI47">
        <f t="shared" si="51"/>
        <v>0</v>
      </c>
    </row>
    <row r="48" spans="2:35" x14ac:dyDescent="0.25">
      <c r="B48" t="str">
        <f>B23</f>
        <v>offset-animal1</v>
      </c>
      <c r="C48" t="str">
        <f>C23</f>
        <v>Farm animals</v>
      </c>
      <c r="D48">
        <f>MIN(D23/($E$21-$E23+D23)*100, 100)</f>
        <v>33.333333333333329</v>
      </c>
      <c r="E48">
        <f t="shared" si="50"/>
        <v>50</v>
      </c>
      <c r="F48">
        <f t="shared" si="50"/>
        <v>90.909090909090907</v>
      </c>
      <c r="G48">
        <f t="shared" si="12"/>
        <v>100</v>
      </c>
      <c r="H48" t="str">
        <f t="shared" si="17"/>
        <v>%</v>
      </c>
      <c r="I48">
        <f t="shared" ref="I48:AI48" si="52">IF($H48="%",I23/100,I23)</f>
        <v>0</v>
      </c>
      <c r="J48">
        <f t="shared" si="52"/>
        <v>0</v>
      </c>
      <c r="K48">
        <f t="shared" si="52"/>
        <v>0</v>
      </c>
      <c r="L48">
        <f t="shared" si="52"/>
        <v>0</v>
      </c>
      <c r="M48">
        <f t="shared" si="52"/>
        <v>0</v>
      </c>
      <c r="N48">
        <f t="shared" si="52"/>
        <v>0</v>
      </c>
      <c r="O48">
        <f t="shared" si="52"/>
        <v>0</v>
      </c>
      <c r="P48">
        <f t="shared" si="52"/>
        <v>0</v>
      </c>
      <c r="Q48">
        <f t="shared" si="52"/>
        <v>0</v>
      </c>
      <c r="R48">
        <f t="shared" si="52"/>
        <v>0</v>
      </c>
      <c r="S48">
        <f t="shared" si="52"/>
        <v>0</v>
      </c>
      <c r="T48">
        <f t="shared" si="52"/>
        <v>0</v>
      </c>
      <c r="U48">
        <f t="shared" si="52"/>
        <v>0</v>
      </c>
      <c r="V48">
        <f t="shared" si="52"/>
        <v>0</v>
      </c>
      <c r="W48">
        <f t="shared" si="52"/>
        <v>0</v>
      </c>
      <c r="X48">
        <f t="shared" si="52"/>
        <v>0</v>
      </c>
      <c r="Y48">
        <f t="shared" si="52"/>
        <v>0</v>
      </c>
      <c r="Z48">
        <f t="shared" si="52"/>
        <v>0</v>
      </c>
      <c r="AA48">
        <f t="shared" si="52"/>
        <v>0</v>
      </c>
      <c r="AB48">
        <f t="shared" si="52"/>
        <v>0</v>
      </c>
      <c r="AC48">
        <f t="shared" si="52"/>
        <v>0</v>
      </c>
      <c r="AD48">
        <f t="shared" si="52"/>
        <v>5.0000000000000001E-3</v>
      </c>
      <c r="AE48">
        <f t="shared" si="52"/>
        <v>5.0000000000000001E-3</v>
      </c>
      <c r="AF48">
        <f t="shared" si="52"/>
        <v>0</v>
      </c>
      <c r="AG48">
        <f t="shared" si="52"/>
        <v>0</v>
      </c>
      <c r="AH48">
        <f t="shared" si="52"/>
        <v>0</v>
      </c>
      <c r="AI48">
        <f t="shared" si="52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workbookViewId="0">
      <selection activeCell="F20" sqref="F2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48</v>
      </c>
      <c r="O1" t="s">
        <v>47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46</v>
      </c>
      <c r="W1" t="s">
        <v>18</v>
      </c>
      <c r="X1" t="s">
        <v>44</v>
      </c>
      <c r="Y1" t="s">
        <v>19</v>
      </c>
      <c r="Z1" t="s">
        <v>20</v>
      </c>
      <c r="AA1" t="s">
        <v>21</v>
      </c>
      <c r="AB1" t="s">
        <v>22</v>
      </c>
      <c r="AC1" t="s">
        <v>45</v>
      </c>
      <c r="AD1" t="s">
        <v>65</v>
      </c>
      <c r="AE1" t="s">
        <v>23</v>
      </c>
      <c r="AF1" t="s">
        <v>24</v>
      </c>
      <c r="AG1" t="s">
        <v>25</v>
      </c>
      <c r="AH1" t="s">
        <v>64</v>
      </c>
    </row>
    <row r="2" spans="1:34" x14ac:dyDescent="0.25">
      <c r="A2" t="s">
        <v>26</v>
      </c>
      <c r="B2" t="s">
        <v>27</v>
      </c>
      <c r="C2">
        <v>25</v>
      </c>
      <c r="D2">
        <v>50</v>
      </c>
      <c r="E2">
        <v>100</v>
      </c>
      <c r="F2">
        <v>200</v>
      </c>
      <c r="G2" t="s">
        <v>49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28</v>
      </c>
      <c r="B3" t="s">
        <v>29</v>
      </c>
      <c r="C3">
        <v>0</v>
      </c>
      <c r="D3">
        <f>1/3</f>
        <v>0.33333333333333331</v>
      </c>
      <c r="E3">
        <v>1</v>
      </c>
      <c r="F3">
        <v>1</v>
      </c>
      <c r="G3" t="s">
        <v>50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0.3</v>
      </c>
      <c r="X3">
        <v>0.1</v>
      </c>
      <c r="Y3">
        <v>0</v>
      </c>
      <c r="Z3">
        <v>0</v>
      </c>
      <c r="AA3">
        <v>0.2</v>
      </c>
      <c r="AB3">
        <v>0.2</v>
      </c>
      <c r="AC3">
        <v>0</v>
      </c>
      <c r="AD3">
        <v>0</v>
      </c>
      <c r="AE3">
        <v>0</v>
      </c>
      <c r="AF3">
        <v>0</v>
      </c>
      <c r="AG3">
        <v>0.2</v>
      </c>
      <c r="AH3">
        <v>0</v>
      </c>
    </row>
    <row r="4" spans="1:34" x14ac:dyDescent="0.25">
      <c r="A4" t="s">
        <v>30</v>
      </c>
      <c r="B4" t="s">
        <v>31</v>
      </c>
      <c r="C4">
        <v>0</v>
      </c>
      <c r="D4">
        <f>1/3</f>
        <v>0.33333333333333331</v>
      </c>
      <c r="E4">
        <v>1</v>
      </c>
      <c r="F4">
        <v>1</v>
      </c>
      <c r="G4" t="s">
        <v>50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</v>
      </c>
      <c r="Y4">
        <v>0.4</v>
      </c>
      <c r="Z4">
        <v>0.3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32</v>
      </c>
      <c r="B5" t="s">
        <v>43</v>
      </c>
      <c r="C5">
        <v>0</v>
      </c>
      <c r="D5">
        <f>1/3</f>
        <v>0.33333333333333331</v>
      </c>
      <c r="E5">
        <v>0.5</v>
      </c>
      <c r="F5">
        <v>1</v>
      </c>
      <c r="G5" t="s">
        <v>50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0.5</v>
      </c>
      <c r="Z5">
        <v>0.5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33</v>
      </c>
      <c r="B6" t="s">
        <v>34</v>
      </c>
      <c r="C6">
        <v>11.729956478704265</v>
      </c>
      <c r="D6">
        <v>38.687003322509192</v>
      </c>
      <c r="E6">
        <v>109.4928414013078</v>
      </c>
      <c r="F6">
        <v>200</v>
      </c>
      <c r="G6" t="s">
        <v>49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35</v>
      </c>
      <c r="B7" t="s">
        <v>36</v>
      </c>
      <c r="C7">
        <v>0</v>
      </c>
      <c r="D7">
        <v>0.5</v>
      </c>
      <c r="E7">
        <v>1</v>
      </c>
      <c r="F7">
        <v>1</v>
      </c>
      <c r="G7" t="s">
        <v>50</v>
      </c>
      <c r="H7">
        <v>2.8985507000000001E-2</v>
      </c>
      <c r="I7">
        <v>9.661836E-3</v>
      </c>
      <c r="J7">
        <v>0.16425120800000001</v>
      </c>
      <c r="K7">
        <v>6.7632849999999994E-2</v>
      </c>
      <c r="L7">
        <v>5.7971014000000001E-2</v>
      </c>
      <c r="M7">
        <v>9.661836E-3</v>
      </c>
      <c r="N7">
        <v>2.8985507000000001E-2</v>
      </c>
      <c r="O7">
        <v>9.661836E-3</v>
      </c>
      <c r="P7">
        <v>9.6618357000000002E-2</v>
      </c>
      <c r="Q7">
        <v>9.661836E-3</v>
      </c>
      <c r="R7">
        <v>7.7294686000000001E-2</v>
      </c>
      <c r="S7">
        <v>0.17391304299999999</v>
      </c>
      <c r="T7">
        <v>0.17391304299999999</v>
      </c>
      <c r="U7">
        <v>6.7632849999999994E-2</v>
      </c>
      <c r="V7">
        <v>2.4154589000000001E-2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37</v>
      </c>
      <c r="B8" t="s">
        <v>38</v>
      </c>
      <c r="C8">
        <v>0</v>
      </c>
      <c r="D8">
        <v>0.5</v>
      </c>
      <c r="E8">
        <v>1</v>
      </c>
      <c r="F8">
        <v>1</v>
      </c>
      <c r="G8" t="s">
        <v>50</v>
      </c>
      <c r="H8">
        <v>9.0909090999999997E-2</v>
      </c>
      <c r="I8">
        <v>9.0909090999999997E-2</v>
      </c>
      <c r="J8">
        <v>9.0909090999999997E-2</v>
      </c>
      <c r="K8">
        <v>9.0909090999999997E-2</v>
      </c>
      <c r="L8">
        <v>9.0909090999999997E-2</v>
      </c>
      <c r="M8">
        <v>9.0909090999999997E-2</v>
      </c>
      <c r="N8">
        <v>9.0909090999999997E-2</v>
      </c>
      <c r="O8">
        <v>9.0909090999999997E-2</v>
      </c>
      <c r="P8">
        <v>9.0909090999999997E-2</v>
      </c>
      <c r="Q8">
        <v>9.0909090999999997E-2</v>
      </c>
      <c r="R8">
        <v>9.0909090999999997E-2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39</v>
      </c>
      <c r="B9" t="s">
        <v>40</v>
      </c>
      <c r="C9">
        <f>SUM(C10:C13)</f>
        <v>32.560997107576135</v>
      </c>
      <c r="D9">
        <f t="shared" ref="D9:E9" si="0">SUM(D10:D13)</f>
        <v>109.57308225163463</v>
      </c>
      <c r="E9">
        <f t="shared" si="0"/>
        <v>194.96574183035315</v>
      </c>
      <c r="F9">
        <v>400</v>
      </c>
      <c r="G9" t="s">
        <v>49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60</v>
      </c>
      <c r="B10" t="s">
        <v>58</v>
      </c>
      <c r="C10">
        <v>11.560997107576135</v>
      </c>
      <c r="D10">
        <v>44.573082251634631</v>
      </c>
      <c r="E10">
        <v>84.965741830353153</v>
      </c>
      <c r="F10">
        <v>1</v>
      </c>
      <c r="G10" t="s">
        <v>50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0.4</v>
      </c>
      <c r="X10">
        <v>0</v>
      </c>
      <c r="Y10">
        <v>0</v>
      </c>
      <c r="Z10">
        <v>0</v>
      </c>
      <c r="AA10">
        <v>0.1</v>
      </c>
      <c r="AB10">
        <v>0.1</v>
      </c>
      <c r="AC10">
        <v>0</v>
      </c>
      <c r="AD10">
        <v>0.1</v>
      </c>
      <c r="AE10">
        <v>0</v>
      </c>
      <c r="AF10">
        <v>0</v>
      </c>
      <c r="AG10">
        <v>0.3</v>
      </c>
      <c r="AH10">
        <v>0</v>
      </c>
    </row>
    <row r="11" spans="1:34" x14ac:dyDescent="0.25">
      <c r="A11" t="s">
        <v>61</v>
      </c>
      <c r="B11" t="s">
        <v>56</v>
      </c>
      <c r="C11">
        <v>10</v>
      </c>
      <c r="D11">
        <v>40</v>
      </c>
      <c r="E11">
        <v>60</v>
      </c>
      <c r="F11">
        <v>1</v>
      </c>
      <c r="G11" t="s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0.4</v>
      </c>
      <c r="AF11">
        <v>0.4</v>
      </c>
      <c r="AG11">
        <v>0</v>
      </c>
      <c r="AH11">
        <v>0.2</v>
      </c>
    </row>
    <row r="12" spans="1:34" x14ac:dyDescent="0.25">
      <c r="A12" t="s">
        <v>62</v>
      </c>
      <c r="B12" t="s">
        <v>59</v>
      </c>
      <c r="C12">
        <v>1</v>
      </c>
      <c r="D12">
        <v>5</v>
      </c>
      <c r="E12">
        <v>10</v>
      </c>
      <c r="F12">
        <v>1</v>
      </c>
      <c r="G12" t="s">
        <v>50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</v>
      </c>
      <c r="AD12">
        <v>0.1</v>
      </c>
      <c r="AE12">
        <v>0.6</v>
      </c>
      <c r="AF12">
        <v>0</v>
      </c>
      <c r="AG12">
        <v>0</v>
      </c>
      <c r="AH12">
        <v>0.3</v>
      </c>
    </row>
    <row r="13" spans="1:34" x14ac:dyDescent="0.25">
      <c r="A13" t="s">
        <v>63</v>
      </c>
      <c r="B13" t="s">
        <v>57</v>
      </c>
      <c r="C13">
        <v>10</v>
      </c>
      <c r="D13">
        <v>20</v>
      </c>
      <c r="E13">
        <v>40</v>
      </c>
      <c r="F13">
        <v>1</v>
      </c>
      <c r="G13" t="s">
        <v>50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0.2</v>
      </c>
      <c r="AD13">
        <v>0</v>
      </c>
      <c r="AE13">
        <v>0</v>
      </c>
      <c r="AF13">
        <v>0.2</v>
      </c>
      <c r="AG13">
        <v>0</v>
      </c>
      <c r="AH13">
        <v>0.6</v>
      </c>
    </row>
    <row r="14" spans="1:34" x14ac:dyDescent="0.25">
      <c r="A14" t="s">
        <v>41</v>
      </c>
      <c r="B14" t="s">
        <v>42</v>
      </c>
      <c r="C14">
        <f>SUM(C15:C16)</f>
        <v>5.5</v>
      </c>
      <c r="D14">
        <f t="shared" ref="D14:E14" si="1">SUM(D15:D16)</f>
        <v>11</v>
      </c>
      <c r="E14">
        <f t="shared" si="1"/>
        <v>30</v>
      </c>
      <c r="F14">
        <v>50</v>
      </c>
      <c r="G14" t="s">
        <v>49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55</v>
      </c>
      <c r="B15" t="s">
        <v>54</v>
      </c>
      <c r="C15">
        <v>5</v>
      </c>
      <c r="D15">
        <v>10</v>
      </c>
      <c r="E15">
        <v>20</v>
      </c>
      <c r="F15">
        <v>1</v>
      </c>
      <c r="G15" t="s">
        <v>50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0.3</v>
      </c>
      <c r="AB15">
        <v>0</v>
      </c>
      <c r="AC15">
        <v>0.1</v>
      </c>
      <c r="AD15">
        <v>0.1</v>
      </c>
      <c r="AE15">
        <v>0.2</v>
      </c>
      <c r="AF15">
        <v>0</v>
      </c>
      <c r="AG15">
        <v>0.3</v>
      </c>
      <c r="AH15">
        <v>0</v>
      </c>
    </row>
    <row r="16" spans="1:34" x14ac:dyDescent="0.25">
      <c r="A16" t="s">
        <v>53</v>
      </c>
      <c r="B16" t="s">
        <v>52</v>
      </c>
      <c r="C16">
        <v>0.5</v>
      </c>
      <c r="D16">
        <v>1</v>
      </c>
      <c r="E16">
        <v>10</v>
      </c>
      <c r="F16">
        <v>1</v>
      </c>
      <c r="G16" t="s">
        <v>50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</v>
      </c>
      <c r="AD16">
        <v>0.5</v>
      </c>
      <c r="AE16">
        <v>0</v>
      </c>
      <c r="AF16">
        <v>0</v>
      </c>
      <c r="AG16">
        <v>0</v>
      </c>
      <c r="AH16">
        <v>0</v>
      </c>
    </row>
    <row r="19" spans="1:33" x14ac:dyDescent="0.25">
      <c r="A19" t="str">
        <f t="shared" ref="A19:C19" si="2">A1</f>
        <v>ID</v>
      </c>
      <c r="B19" t="str">
        <f t="shared" si="2"/>
        <v>Name</v>
      </c>
      <c r="C19" t="str">
        <f t="shared" si="2"/>
        <v>Low</v>
      </c>
      <c r="D19" t="str">
        <f t="shared" ref="D19:E19" si="3">IF($G1="%",D1*100,D1)</f>
        <v>Mid</v>
      </c>
      <c r="E19" t="str">
        <f t="shared" si="3"/>
        <v>High</v>
      </c>
      <c r="F19" t="str">
        <f>IF($G1="%",F1*100,F1)</f>
        <v>Max</v>
      </c>
      <c r="G19" t="str">
        <f>IF(G1="£","$",G1)</f>
        <v>Unit</v>
      </c>
      <c r="H19" t="str">
        <f>IF($G1="%",H1/100,H1)</f>
        <v>Malaria Consortium</v>
      </c>
      <c r="I19" t="str">
        <f t="shared" ref="I19:AG19" si="4">IF($G1="%",I1/100,I1)</f>
        <v>Against Malaria Foundation</v>
      </c>
      <c r="J19" t="str">
        <f t="shared" si="4"/>
        <v>Deworm the World</v>
      </c>
      <c r="K19" t="str">
        <f t="shared" si="4"/>
        <v>Helen Keller International</v>
      </c>
      <c r="L19" t="str">
        <f t="shared" si="4"/>
        <v>New Incentives</v>
      </c>
      <c r="M19" t="str">
        <f t="shared" si="4"/>
        <v>GiveDirectly</v>
      </c>
      <c r="N19" t="str">
        <f t="shared" si="4"/>
        <v>The END Fund</v>
      </c>
      <c r="O19" t="str">
        <f t="shared" si="4"/>
        <v>SCI Foundation</v>
      </c>
      <c r="P19" t="str">
        <f t="shared" si="4"/>
        <v>Sightsavers</v>
      </c>
      <c r="Q19" t="str">
        <f t="shared" si="4"/>
        <v>Village Enterprise</v>
      </c>
      <c r="R19" t="str">
        <f t="shared" si="4"/>
        <v>Seva</v>
      </c>
      <c r="S19" t="str">
        <f t="shared" si="4"/>
        <v>JAAGO Foundation</v>
      </c>
      <c r="T19" t="str">
        <f t="shared" si="4"/>
        <v>UNICEF south africa</v>
      </c>
      <c r="U19" t="str">
        <f t="shared" si="4"/>
        <v>Lola Karimova-Tillyaeva</v>
      </c>
      <c r="V19" t="str">
        <f t="shared" si="4"/>
        <v>Cambodian Children's Fund</v>
      </c>
      <c r="W19" t="str">
        <f t="shared" si="4"/>
        <v>Plan vivo</v>
      </c>
      <c r="X19" t="str">
        <f t="shared" si="4"/>
        <v>Gold Standard</v>
      </c>
      <c r="Y19" t="str">
        <f t="shared" si="4"/>
        <v>Climate change fund</v>
      </c>
      <c r="Z19" t="str">
        <f t="shared" si="4"/>
        <v>Clean air taskforce</v>
      </c>
      <c r="AA19" t="str">
        <f t="shared" si="4"/>
        <v>Rewild our world</v>
      </c>
      <c r="AB19" t="str">
        <f t="shared" si="4"/>
        <v>Cool earth</v>
      </c>
      <c r="AC19" t="str">
        <f t="shared" si="4"/>
        <v>ACE's Recommended Charity Fund</v>
      </c>
      <c r="AD19" t="str">
        <f t="shared" si="4"/>
        <v>New Harvest</v>
      </c>
      <c r="AE19" t="str">
        <f t="shared" si="4"/>
        <v>Oceana</v>
      </c>
      <c r="AF19" t="str">
        <f t="shared" si="4"/>
        <v>Environmental Working Group</v>
      </c>
      <c r="AG19" t="str">
        <f t="shared" si="4"/>
        <v>Rainforest alliance</v>
      </c>
    </row>
    <row r="20" spans="1:33" x14ac:dyDescent="0.25">
      <c r="A20" t="str">
        <f t="shared" ref="A20:B20" si="5">A2</f>
        <v>offset-carbon</v>
      </c>
      <c r="B20" t="str">
        <f t="shared" si="5"/>
        <v>Carbon</v>
      </c>
      <c r="C20">
        <f>C2/12</f>
        <v>2.0833333333333335</v>
      </c>
      <c r="D20">
        <f t="shared" ref="D20:E20" si="6">D2/12</f>
        <v>4.166666666666667</v>
      </c>
      <c r="E20">
        <f t="shared" si="6"/>
        <v>8.3333333333333339</v>
      </c>
      <c r="F20">
        <f>ROUND(F2/12,1 - _xlfn.CEILING.MATH(LOG10(F2/12)))</f>
        <v>20</v>
      </c>
      <c r="G20" t="str">
        <f>IF(G2="£","$",G2)</f>
        <v>$</v>
      </c>
      <c r="H20">
        <f t="shared" ref="H20:AG20" si="7">IF($G2="%",H2/100,H2)</f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1</v>
      </c>
      <c r="X20">
        <f t="shared" si="7"/>
        <v>1</v>
      </c>
      <c r="Y20">
        <f t="shared" si="7"/>
        <v>1</v>
      </c>
      <c r="Z20">
        <f t="shared" si="7"/>
        <v>1</v>
      </c>
      <c r="AA20">
        <f t="shared" si="7"/>
        <v>1</v>
      </c>
      <c r="AB20">
        <f t="shared" si="7"/>
        <v>1</v>
      </c>
      <c r="AC20">
        <f t="shared" si="7"/>
        <v>1</v>
      </c>
      <c r="AD20">
        <f t="shared" si="7"/>
        <v>1</v>
      </c>
      <c r="AE20">
        <f t="shared" si="7"/>
        <v>1</v>
      </c>
      <c r="AF20">
        <f t="shared" si="7"/>
        <v>1</v>
      </c>
      <c r="AG20">
        <f t="shared" si="7"/>
        <v>1</v>
      </c>
    </row>
    <row r="21" spans="1:33" x14ac:dyDescent="0.25">
      <c r="A21" t="str">
        <f t="shared" ref="A21:C21" si="8">A3</f>
        <v>offset-carbon0</v>
      </c>
      <c r="B21" t="str">
        <f t="shared" si="8"/>
        <v>Nature based offsets</v>
      </c>
      <c r="C21">
        <f t="shared" si="8"/>
        <v>0</v>
      </c>
      <c r="D21">
        <f t="shared" ref="D21:F21" si="9">IF($G3="%",D3*100,D3)</f>
        <v>33.333333333333329</v>
      </c>
      <c r="E21">
        <f t="shared" si="9"/>
        <v>100</v>
      </c>
      <c r="F21">
        <f t="shared" si="9"/>
        <v>100</v>
      </c>
      <c r="G21" t="str">
        <f t="shared" ref="G21:G34" si="10">IF(G3="£","$",G3)</f>
        <v>%</v>
      </c>
      <c r="H21">
        <f t="shared" ref="H21:AG21" si="11">IF($G3="%",H3/100,H3)</f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3.0000000000000001E-3</v>
      </c>
      <c r="X21">
        <f t="shared" si="11"/>
        <v>1E-3</v>
      </c>
      <c r="Y21">
        <f t="shared" si="11"/>
        <v>0</v>
      </c>
      <c r="Z21">
        <f t="shared" si="11"/>
        <v>0</v>
      </c>
      <c r="AA21">
        <f t="shared" si="11"/>
        <v>2E-3</v>
      </c>
      <c r="AB21">
        <f t="shared" si="11"/>
        <v>2E-3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2E-3</v>
      </c>
    </row>
    <row r="22" spans="1:33" x14ac:dyDescent="0.25">
      <c r="A22" t="str">
        <f t="shared" ref="A22:C22" si="12">A4</f>
        <v>offset-carbon1</v>
      </c>
      <c r="B22" t="str">
        <f t="shared" si="12"/>
        <v>Reducing emissions</v>
      </c>
      <c r="C22">
        <f t="shared" si="12"/>
        <v>0</v>
      </c>
      <c r="D22">
        <f t="shared" ref="D22:F22" si="13">IF($G4="%",D4*100,D4)</f>
        <v>33.333333333333329</v>
      </c>
      <c r="E22">
        <f t="shared" si="13"/>
        <v>100</v>
      </c>
      <c r="F22">
        <f t="shared" si="13"/>
        <v>100</v>
      </c>
      <c r="G22" t="str">
        <f t="shared" si="10"/>
        <v>%</v>
      </c>
      <c r="H22">
        <f t="shared" ref="H22:AG22" si="14">IF($G4="%",H4/100,H4)</f>
        <v>0</v>
      </c>
      <c r="I22">
        <f t="shared" si="14"/>
        <v>0</v>
      </c>
      <c r="J22">
        <f t="shared" si="14"/>
        <v>0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0</v>
      </c>
      <c r="W22">
        <f t="shared" si="14"/>
        <v>0</v>
      </c>
      <c r="X22">
        <f t="shared" si="14"/>
        <v>3.0000000000000001E-3</v>
      </c>
      <c r="Y22">
        <f t="shared" si="14"/>
        <v>4.0000000000000001E-3</v>
      </c>
      <c r="Z22">
        <f t="shared" si="14"/>
        <v>3.0000000000000001E-3</v>
      </c>
      <c r="AA22">
        <f t="shared" si="14"/>
        <v>0</v>
      </c>
      <c r="AB22">
        <f t="shared" si="14"/>
        <v>0</v>
      </c>
      <c r="AC22">
        <f t="shared" si="14"/>
        <v>0</v>
      </c>
      <c r="AD22">
        <f t="shared" si="14"/>
        <v>0</v>
      </c>
      <c r="AE22">
        <f t="shared" si="14"/>
        <v>0</v>
      </c>
      <c r="AF22">
        <f t="shared" si="14"/>
        <v>0</v>
      </c>
      <c r="AG22">
        <f t="shared" si="14"/>
        <v>0</v>
      </c>
    </row>
    <row r="23" spans="1:33" x14ac:dyDescent="0.25">
      <c r="A23" t="str">
        <f t="shared" ref="A23:C23" si="15">A5</f>
        <v>offset-carbon2</v>
      </c>
      <c r="B23" t="str">
        <f t="shared" si="15"/>
        <v>Sustainable technology R&amp;D</v>
      </c>
      <c r="C23">
        <f t="shared" si="15"/>
        <v>0</v>
      </c>
      <c r="D23">
        <f t="shared" ref="D23:F23" si="16">IF($G5="%",D5*100,D5)</f>
        <v>33.333333333333329</v>
      </c>
      <c r="E23">
        <f t="shared" si="16"/>
        <v>50</v>
      </c>
      <c r="F23">
        <f t="shared" si="16"/>
        <v>100</v>
      </c>
      <c r="G23" t="str">
        <f t="shared" si="10"/>
        <v>%</v>
      </c>
      <c r="H23">
        <f t="shared" ref="H23:AG23" si="17">IF($G5="%",H5/100,H5)</f>
        <v>0</v>
      </c>
      <c r="I23">
        <f t="shared" si="17"/>
        <v>0</v>
      </c>
      <c r="J23">
        <f t="shared" si="17"/>
        <v>0</v>
      </c>
      <c r="K23">
        <f t="shared" si="17"/>
        <v>0</v>
      </c>
      <c r="L23">
        <f t="shared" si="17"/>
        <v>0</v>
      </c>
      <c r="M23">
        <f t="shared" si="17"/>
        <v>0</v>
      </c>
      <c r="N23">
        <f t="shared" si="17"/>
        <v>0</v>
      </c>
      <c r="O23">
        <f t="shared" si="17"/>
        <v>0</v>
      </c>
      <c r="P23">
        <f t="shared" si="17"/>
        <v>0</v>
      </c>
      <c r="Q23">
        <f t="shared" si="17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7"/>
        <v>0</v>
      </c>
      <c r="V23">
        <f t="shared" si="17"/>
        <v>0</v>
      </c>
      <c r="W23">
        <f t="shared" si="17"/>
        <v>0</v>
      </c>
      <c r="X23">
        <f t="shared" si="17"/>
        <v>0</v>
      </c>
      <c r="Y23">
        <f t="shared" si="17"/>
        <v>5.0000000000000001E-3</v>
      </c>
      <c r="Z23">
        <f t="shared" si="17"/>
        <v>5.0000000000000001E-3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  <c r="AF23">
        <f t="shared" si="17"/>
        <v>0</v>
      </c>
      <c r="AG23">
        <f t="shared" si="17"/>
        <v>0</v>
      </c>
    </row>
    <row r="24" spans="1:33" x14ac:dyDescent="0.25">
      <c r="A24" t="str">
        <f t="shared" ref="A24:B24" si="18">A6</f>
        <v>offset-poverty</v>
      </c>
      <c r="B24" t="str">
        <f t="shared" si="18"/>
        <v>Povery labour</v>
      </c>
      <c r="C24">
        <f>C6/12</f>
        <v>0.97749637322535543</v>
      </c>
      <c r="D24">
        <f t="shared" ref="D24:E24" si="19">D6/12</f>
        <v>3.2239169435424326</v>
      </c>
      <c r="E24">
        <f t="shared" si="19"/>
        <v>9.1244034501089839</v>
      </c>
      <c r="F24">
        <f>ROUND(F6/12,1 - _xlfn.CEILING.MATH(LOG10(F6/12)))</f>
        <v>20</v>
      </c>
      <c r="G24" t="str">
        <f t="shared" si="10"/>
        <v>$</v>
      </c>
      <c r="H24">
        <f t="shared" ref="H24:AG24" si="20">IF($G6="%",H6/100,H6)</f>
        <v>1</v>
      </c>
      <c r="I24">
        <f t="shared" si="20"/>
        <v>1</v>
      </c>
      <c r="J24">
        <f t="shared" si="20"/>
        <v>1</v>
      </c>
      <c r="K24">
        <f t="shared" si="20"/>
        <v>1</v>
      </c>
      <c r="L24">
        <f t="shared" si="20"/>
        <v>1</v>
      </c>
      <c r="M24">
        <f t="shared" si="20"/>
        <v>1</v>
      </c>
      <c r="N24">
        <f t="shared" si="20"/>
        <v>1</v>
      </c>
      <c r="O24">
        <f t="shared" si="20"/>
        <v>1</v>
      </c>
      <c r="P24">
        <f t="shared" si="20"/>
        <v>1</v>
      </c>
      <c r="Q24">
        <f t="shared" si="20"/>
        <v>1</v>
      </c>
      <c r="R24">
        <f t="shared" si="20"/>
        <v>1</v>
      </c>
      <c r="S24">
        <f t="shared" si="20"/>
        <v>1</v>
      </c>
      <c r="T24">
        <f t="shared" si="20"/>
        <v>1</v>
      </c>
      <c r="U24">
        <f t="shared" si="20"/>
        <v>1</v>
      </c>
      <c r="V24">
        <f t="shared" si="20"/>
        <v>1</v>
      </c>
      <c r="W24">
        <f t="shared" si="20"/>
        <v>0</v>
      </c>
      <c r="X24">
        <f t="shared" si="20"/>
        <v>0</v>
      </c>
      <c r="Y24">
        <f t="shared" si="20"/>
        <v>0</v>
      </c>
      <c r="Z24">
        <f t="shared" si="20"/>
        <v>0</v>
      </c>
      <c r="AA24">
        <f t="shared" si="20"/>
        <v>0</v>
      </c>
      <c r="AB24">
        <f t="shared" si="20"/>
        <v>0</v>
      </c>
      <c r="AC24">
        <f t="shared" si="20"/>
        <v>0</v>
      </c>
      <c r="AD24">
        <f t="shared" si="20"/>
        <v>0</v>
      </c>
      <c r="AE24">
        <f t="shared" si="20"/>
        <v>0</v>
      </c>
      <c r="AF24">
        <f t="shared" si="20"/>
        <v>0</v>
      </c>
      <c r="AG24">
        <f t="shared" si="20"/>
        <v>0</v>
      </c>
    </row>
    <row r="25" spans="1:33" x14ac:dyDescent="0.25">
      <c r="A25" t="str">
        <f t="shared" ref="A25:C25" si="21">A7</f>
        <v>offset-poverty0</v>
      </c>
      <c r="B25" t="str">
        <f t="shared" si="21"/>
        <v>Correct distribution</v>
      </c>
      <c r="C25">
        <f t="shared" si="21"/>
        <v>0</v>
      </c>
      <c r="D25">
        <f t="shared" ref="D25:F25" si="22">IF($G7="%",D7*100,D7)</f>
        <v>50</v>
      </c>
      <c r="E25">
        <f t="shared" si="22"/>
        <v>100</v>
      </c>
      <c r="F25">
        <f t="shared" si="22"/>
        <v>100</v>
      </c>
      <c r="G25" t="str">
        <f t="shared" si="10"/>
        <v>%</v>
      </c>
      <c r="H25">
        <f t="shared" ref="H25:AG25" si="23">IF($G7="%",H7/100,H7)</f>
        <v>2.8985506999999999E-4</v>
      </c>
      <c r="I25">
        <f t="shared" si="23"/>
        <v>9.661836E-5</v>
      </c>
      <c r="J25">
        <f t="shared" si="23"/>
        <v>1.6425120800000002E-3</v>
      </c>
      <c r="K25">
        <f t="shared" si="23"/>
        <v>6.7632849999999997E-4</v>
      </c>
      <c r="L25">
        <f t="shared" si="23"/>
        <v>5.7971013999999997E-4</v>
      </c>
      <c r="M25">
        <f t="shared" si="23"/>
        <v>9.661836E-5</v>
      </c>
      <c r="N25">
        <f t="shared" si="23"/>
        <v>2.8985506999999999E-4</v>
      </c>
      <c r="O25">
        <f t="shared" si="23"/>
        <v>9.661836E-5</v>
      </c>
      <c r="P25">
        <f t="shared" si="23"/>
        <v>9.6618357000000001E-4</v>
      </c>
      <c r="Q25">
        <f t="shared" si="23"/>
        <v>9.661836E-5</v>
      </c>
      <c r="R25">
        <f t="shared" si="23"/>
        <v>7.7294685999999997E-4</v>
      </c>
      <c r="S25">
        <f t="shared" si="23"/>
        <v>1.73913043E-3</v>
      </c>
      <c r="T25">
        <f t="shared" si="23"/>
        <v>1.73913043E-3</v>
      </c>
      <c r="U25">
        <f t="shared" si="23"/>
        <v>6.7632849999999997E-4</v>
      </c>
      <c r="V25">
        <f t="shared" si="23"/>
        <v>2.4154589000000001E-4</v>
      </c>
      <c r="W25">
        <f t="shared" si="23"/>
        <v>0</v>
      </c>
      <c r="X25">
        <f t="shared" si="23"/>
        <v>0</v>
      </c>
      <c r="Y25">
        <f t="shared" si="23"/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</row>
    <row r="26" spans="1:33" x14ac:dyDescent="0.25">
      <c r="A26" t="str">
        <f t="shared" ref="A26:C26" si="24">A8</f>
        <v>offset-poverty1</v>
      </c>
      <c r="B26" t="str">
        <f t="shared" si="24"/>
        <v>Most needing people</v>
      </c>
      <c r="C26">
        <f t="shared" si="24"/>
        <v>0</v>
      </c>
      <c r="D26">
        <f t="shared" ref="D26:F26" si="25">IF($G8="%",D8*100,D8)</f>
        <v>50</v>
      </c>
      <c r="E26">
        <f t="shared" si="25"/>
        <v>100</v>
      </c>
      <c r="F26">
        <f t="shared" si="25"/>
        <v>100</v>
      </c>
      <c r="G26" t="str">
        <f t="shared" si="10"/>
        <v>%</v>
      </c>
      <c r="H26">
        <f t="shared" ref="H26:AG26" si="26">IF($G8="%",H8/100,H8)</f>
        <v>9.0909090999999993E-4</v>
      </c>
      <c r="I26">
        <f t="shared" si="26"/>
        <v>9.0909090999999993E-4</v>
      </c>
      <c r="J26">
        <f t="shared" si="26"/>
        <v>9.0909090999999993E-4</v>
      </c>
      <c r="K26">
        <f t="shared" si="26"/>
        <v>9.0909090999999993E-4</v>
      </c>
      <c r="L26">
        <f t="shared" si="26"/>
        <v>9.0909090999999993E-4</v>
      </c>
      <c r="M26">
        <f t="shared" si="26"/>
        <v>9.0909090999999993E-4</v>
      </c>
      <c r="N26">
        <f t="shared" si="26"/>
        <v>9.0909090999999993E-4</v>
      </c>
      <c r="O26">
        <f t="shared" si="26"/>
        <v>9.0909090999999993E-4</v>
      </c>
      <c r="P26">
        <f t="shared" si="26"/>
        <v>9.0909090999999993E-4</v>
      </c>
      <c r="Q26">
        <f t="shared" si="26"/>
        <v>9.0909090999999993E-4</v>
      </c>
      <c r="R26">
        <f t="shared" si="26"/>
        <v>9.0909090999999993E-4</v>
      </c>
      <c r="S26">
        <f t="shared" si="26"/>
        <v>0</v>
      </c>
      <c r="T26">
        <f t="shared" si="26"/>
        <v>0</v>
      </c>
      <c r="U26">
        <f t="shared" si="26"/>
        <v>0</v>
      </c>
      <c r="V26">
        <f t="shared" si="26"/>
        <v>0</v>
      </c>
      <c r="W26">
        <f t="shared" si="26"/>
        <v>0</v>
      </c>
      <c r="X26">
        <f t="shared" si="26"/>
        <v>0</v>
      </c>
      <c r="Y26">
        <f t="shared" si="26"/>
        <v>0</v>
      </c>
      <c r="Z26">
        <f t="shared" si="26"/>
        <v>0</v>
      </c>
      <c r="AA26">
        <f t="shared" si="26"/>
        <v>0</v>
      </c>
      <c r="AB26">
        <f t="shared" si="26"/>
        <v>0</v>
      </c>
      <c r="AC26">
        <f t="shared" si="26"/>
        <v>0</v>
      </c>
      <c r="AD26">
        <f t="shared" si="26"/>
        <v>0</v>
      </c>
      <c r="AE26">
        <f t="shared" si="26"/>
        <v>0</v>
      </c>
      <c r="AF26">
        <f t="shared" si="26"/>
        <v>0</v>
      </c>
      <c r="AG26">
        <f t="shared" si="26"/>
        <v>0</v>
      </c>
    </row>
    <row r="27" spans="1:33" x14ac:dyDescent="0.25">
      <c r="A27" t="str">
        <f t="shared" ref="A27:B27" si="27">A9</f>
        <v>offset-ecosystems</v>
      </c>
      <c r="B27" t="str">
        <f t="shared" si="27"/>
        <v>Local ecosystems</v>
      </c>
      <c r="C27">
        <f>C9/12</f>
        <v>2.7134164256313444</v>
      </c>
      <c r="D27">
        <f t="shared" ref="D27:E27" si="28">D9/12</f>
        <v>9.1310901876362198</v>
      </c>
      <c r="E27">
        <f t="shared" si="28"/>
        <v>16.247145152529431</v>
      </c>
      <c r="F27">
        <f>ROUND(F9/12,1 - _xlfn.CEILING.MATH(LOG10(F9/12)))</f>
        <v>30</v>
      </c>
      <c r="G27" t="str">
        <f t="shared" si="10"/>
        <v>$</v>
      </c>
      <c r="H27">
        <f t="shared" ref="H27:AG27" si="29">IF($G9="%",H9/100,H9)</f>
        <v>0</v>
      </c>
      <c r="I27">
        <f t="shared" si="29"/>
        <v>0</v>
      </c>
      <c r="J27">
        <f t="shared" si="29"/>
        <v>0</v>
      </c>
      <c r="K27">
        <f t="shared" si="29"/>
        <v>0</v>
      </c>
      <c r="L27">
        <f t="shared" si="29"/>
        <v>0</v>
      </c>
      <c r="M27">
        <f t="shared" si="29"/>
        <v>0</v>
      </c>
      <c r="N27">
        <f t="shared" si="29"/>
        <v>0</v>
      </c>
      <c r="O27">
        <f t="shared" si="29"/>
        <v>0</v>
      </c>
      <c r="P27">
        <f t="shared" si="29"/>
        <v>0</v>
      </c>
      <c r="Q27">
        <f t="shared" si="29"/>
        <v>0</v>
      </c>
      <c r="R27">
        <f t="shared" si="29"/>
        <v>0</v>
      </c>
      <c r="S27">
        <f t="shared" si="29"/>
        <v>0</v>
      </c>
      <c r="T27">
        <f t="shared" si="29"/>
        <v>0</v>
      </c>
      <c r="U27">
        <f t="shared" si="29"/>
        <v>0</v>
      </c>
      <c r="V27">
        <f t="shared" si="29"/>
        <v>0</v>
      </c>
      <c r="W27">
        <f t="shared" si="29"/>
        <v>1</v>
      </c>
      <c r="X27">
        <f t="shared" si="29"/>
        <v>1</v>
      </c>
      <c r="Y27">
        <f t="shared" si="29"/>
        <v>1</v>
      </c>
      <c r="Z27">
        <f t="shared" si="29"/>
        <v>1</v>
      </c>
      <c r="AA27">
        <f t="shared" si="29"/>
        <v>1</v>
      </c>
      <c r="AB27">
        <f t="shared" si="29"/>
        <v>1</v>
      </c>
      <c r="AC27">
        <f t="shared" si="29"/>
        <v>1</v>
      </c>
      <c r="AD27">
        <f t="shared" si="29"/>
        <v>1</v>
      </c>
      <c r="AE27">
        <f t="shared" si="29"/>
        <v>1</v>
      </c>
      <c r="AF27">
        <f t="shared" si="29"/>
        <v>1</v>
      </c>
      <c r="AG27">
        <f t="shared" si="29"/>
        <v>1</v>
      </c>
    </row>
    <row r="28" spans="1:33" x14ac:dyDescent="0.25">
      <c r="A28" t="str">
        <f t="shared" ref="A28:B28" si="30">A10</f>
        <v>offset-ecosystems0</v>
      </c>
      <c r="B28" t="str">
        <f t="shared" si="30"/>
        <v>Forrest and wilderness loss</v>
      </c>
      <c r="C28">
        <f>C10/E$9*100</f>
        <v>5.9297582226706185</v>
      </c>
      <c r="D28">
        <f t="shared" ref="D28" si="31">D10/D$9*100</f>
        <v>40.678861391589336</v>
      </c>
      <c r="E28">
        <f>MIN(E10/C$9*100,100)</f>
        <v>100</v>
      </c>
      <c r="F28">
        <f t="shared" ref="F28" si="32">IF($G10="%",F10*100,F10)</f>
        <v>100</v>
      </c>
      <c r="G28" t="str">
        <f t="shared" si="10"/>
        <v>%</v>
      </c>
      <c r="H28">
        <f t="shared" ref="H28:AG28" si="33">IF($G10="%",H10/100,H10)</f>
        <v>0</v>
      </c>
      <c r="I28">
        <f t="shared" si="33"/>
        <v>0</v>
      </c>
      <c r="J28">
        <f t="shared" si="33"/>
        <v>0</v>
      </c>
      <c r="K28">
        <f t="shared" si="33"/>
        <v>0</v>
      </c>
      <c r="L28">
        <f t="shared" si="33"/>
        <v>0</v>
      </c>
      <c r="M28">
        <f t="shared" si="33"/>
        <v>0</v>
      </c>
      <c r="N28">
        <f t="shared" si="33"/>
        <v>0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si="33"/>
        <v>0</v>
      </c>
      <c r="U28">
        <f t="shared" si="33"/>
        <v>0</v>
      </c>
      <c r="V28">
        <f t="shared" si="33"/>
        <v>0</v>
      </c>
      <c r="W28">
        <f t="shared" si="33"/>
        <v>4.0000000000000001E-3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1E-3</v>
      </c>
      <c r="AB28">
        <f t="shared" si="33"/>
        <v>1E-3</v>
      </c>
      <c r="AC28">
        <f t="shared" si="33"/>
        <v>0</v>
      </c>
      <c r="AD28">
        <f t="shared" si="33"/>
        <v>1E-3</v>
      </c>
      <c r="AE28">
        <f t="shared" si="33"/>
        <v>0</v>
      </c>
      <c r="AF28">
        <f t="shared" si="33"/>
        <v>0</v>
      </c>
      <c r="AG28">
        <f t="shared" si="33"/>
        <v>3.0000000000000001E-3</v>
      </c>
    </row>
    <row r="29" spans="1:33" x14ac:dyDescent="0.25">
      <c r="A29" t="str">
        <f t="shared" ref="A29:B29" si="34">A11</f>
        <v>offset-ecosystems1</v>
      </c>
      <c r="B29" t="str">
        <f t="shared" si="34"/>
        <v>Plastics &amp; other waste</v>
      </c>
      <c r="C29">
        <f t="shared" ref="C29:C30" si="35">C11/E$9*100</f>
        <v>5.129106224570144</v>
      </c>
      <c r="D29">
        <f t="shared" ref="D29:D31" si="36">D11/D$9*100</f>
        <v>36.505316066714258</v>
      </c>
      <c r="E29">
        <f t="shared" ref="E29:E31" si="37">MIN(E11/C$9*100,100)</f>
        <v>100</v>
      </c>
      <c r="F29">
        <f t="shared" ref="F29" si="38">IF($G11="%",F11*100,F11)</f>
        <v>100</v>
      </c>
      <c r="G29" t="str">
        <f t="shared" si="10"/>
        <v>%</v>
      </c>
      <c r="H29">
        <f t="shared" ref="H29:AG29" si="39">IF($G11="%",H11/100,H11)</f>
        <v>0</v>
      </c>
      <c r="I29">
        <f t="shared" si="39"/>
        <v>0</v>
      </c>
      <c r="J29">
        <f t="shared" si="39"/>
        <v>0</v>
      </c>
      <c r="K29">
        <f t="shared" si="39"/>
        <v>0</v>
      </c>
      <c r="L29">
        <f t="shared" si="39"/>
        <v>0</v>
      </c>
      <c r="M29">
        <f t="shared" si="39"/>
        <v>0</v>
      </c>
      <c r="N29">
        <f t="shared" si="39"/>
        <v>0</v>
      </c>
      <c r="O29">
        <f t="shared" si="39"/>
        <v>0</v>
      </c>
      <c r="P29">
        <f t="shared" si="39"/>
        <v>0</v>
      </c>
      <c r="Q29">
        <f t="shared" si="39"/>
        <v>0</v>
      </c>
      <c r="R29">
        <f t="shared" si="39"/>
        <v>0</v>
      </c>
      <c r="S29">
        <f t="shared" si="39"/>
        <v>0</v>
      </c>
      <c r="T29">
        <f t="shared" si="39"/>
        <v>0</v>
      </c>
      <c r="U29">
        <f t="shared" si="39"/>
        <v>0</v>
      </c>
      <c r="V29">
        <f t="shared" si="39"/>
        <v>0</v>
      </c>
      <c r="W29">
        <f t="shared" si="39"/>
        <v>0</v>
      </c>
      <c r="X29">
        <f t="shared" si="39"/>
        <v>0</v>
      </c>
      <c r="Y29">
        <f t="shared" si="39"/>
        <v>0</v>
      </c>
      <c r="Z29">
        <f t="shared" si="39"/>
        <v>0</v>
      </c>
      <c r="AA29">
        <f t="shared" si="39"/>
        <v>0</v>
      </c>
      <c r="AB29">
        <f t="shared" si="39"/>
        <v>0</v>
      </c>
      <c r="AC29">
        <f t="shared" si="39"/>
        <v>0</v>
      </c>
      <c r="AD29">
        <f t="shared" si="39"/>
        <v>0</v>
      </c>
      <c r="AE29">
        <f t="shared" si="39"/>
        <v>4.0000000000000001E-3</v>
      </c>
      <c r="AF29">
        <f t="shared" si="39"/>
        <v>4.0000000000000001E-3</v>
      </c>
      <c r="AG29">
        <f t="shared" si="39"/>
        <v>0</v>
      </c>
    </row>
    <row r="30" spans="1:33" x14ac:dyDescent="0.25">
      <c r="A30" t="str">
        <f t="shared" ref="A30:B30" si="40">A12</f>
        <v>offset-ecosystems2</v>
      </c>
      <c r="B30" t="str">
        <f t="shared" si="40"/>
        <v>Overfishing</v>
      </c>
      <c r="C30">
        <f t="shared" si="35"/>
        <v>0.51291062245701435</v>
      </c>
      <c r="D30">
        <f t="shared" si="36"/>
        <v>4.5631645083392822</v>
      </c>
      <c r="E30">
        <f t="shared" si="37"/>
        <v>30.71159021009602</v>
      </c>
      <c r="F30">
        <f t="shared" ref="F30" si="41">IF($G12="%",F12*100,F12)</f>
        <v>100</v>
      </c>
      <c r="G30" t="str">
        <f t="shared" si="10"/>
        <v>%</v>
      </c>
      <c r="H30">
        <f t="shared" ref="H30:AG30" si="42">IF($G12="%",H12/100,H12)</f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42"/>
        <v>0</v>
      </c>
      <c r="U30">
        <f t="shared" si="42"/>
        <v>0</v>
      </c>
      <c r="V30">
        <f t="shared" si="42"/>
        <v>0</v>
      </c>
      <c r="W30">
        <f t="shared" si="42"/>
        <v>0</v>
      </c>
      <c r="X30">
        <f t="shared" si="42"/>
        <v>0</v>
      </c>
      <c r="Y30">
        <f t="shared" si="42"/>
        <v>0</v>
      </c>
      <c r="Z30">
        <f t="shared" si="42"/>
        <v>0</v>
      </c>
      <c r="AA30">
        <f t="shared" si="42"/>
        <v>0</v>
      </c>
      <c r="AB30">
        <f t="shared" si="42"/>
        <v>0</v>
      </c>
      <c r="AC30">
        <f t="shared" si="42"/>
        <v>1E-3</v>
      </c>
      <c r="AD30">
        <f t="shared" si="42"/>
        <v>1E-3</v>
      </c>
      <c r="AE30">
        <f t="shared" si="42"/>
        <v>6.0000000000000001E-3</v>
      </c>
      <c r="AF30">
        <f t="shared" si="42"/>
        <v>0</v>
      </c>
      <c r="AG30">
        <f t="shared" si="42"/>
        <v>0</v>
      </c>
    </row>
    <row r="31" spans="1:33" x14ac:dyDescent="0.25">
      <c r="A31" t="str">
        <f t="shared" ref="A31:B31" si="43">A13</f>
        <v>offset-ecosystems3</v>
      </c>
      <c r="B31" t="str">
        <f t="shared" si="43"/>
        <v>Soil demage</v>
      </c>
      <c r="C31">
        <f>C13/E$9*100</f>
        <v>5.129106224570144</v>
      </c>
      <c r="D31">
        <f t="shared" si="36"/>
        <v>18.252658033357129</v>
      </c>
      <c r="E31">
        <f t="shared" si="37"/>
        <v>100</v>
      </c>
      <c r="F31">
        <f t="shared" ref="F31" si="44">IF($G13="%",F13*100,F13)</f>
        <v>100</v>
      </c>
      <c r="G31" t="str">
        <f t="shared" si="10"/>
        <v>%</v>
      </c>
      <c r="H31">
        <f t="shared" ref="H31:AG31" si="45">IF($G13="%",H13/100,H13)</f>
        <v>0</v>
      </c>
      <c r="I31">
        <f t="shared" si="45"/>
        <v>0</v>
      </c>
      <c r="J31">
        <f t="shared" si="45"/>
        <v>0</v>
      </c>
      <c r="K31">
        <f t="shared" si="45"/>
        <v>0</v>
      </c>
      <c r="L31">
        <f t="shared" si="45"/>
        <v>0</v>
      </c>
      <c r="M31">
        <f t="shared" si="45"/>
        <v>0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f t="shared" si="45"/>
        <v>0</v>
      </c>
      <c r="S31">
        <f t="shared" si="45"/>
        <v>0</v>
      </c>
      <c r="T31">
        <f t="shared" si="45"/>
        <v>0</v>
      </c>
      <c r="U31">
        <f t="shared" si="45"/>
        <v>0</v>
      </c>
      <c r="V31">
        <f t="shared" si="45"/>
        <v>0</v>
      </c>
      <c r="W31">
        <f t="shared" si="45"/>
        <v>0</v>
      </c>
      <c r="X31">
        <f t="shared" si="45"/>
        <v>0</v>
      </c>
      <c r="Y31">
        <f t="shared" si="45"/>
        <v>0</v>
      </c>
      <c r="Z31">
        <f t="shared" si="45"/>
        <v>0</v>
      </c>
      <c r="AA31">
        <f t="shared" si="45"/>
        <v>0</v>
      </c>
      <c r="AB31">
        <f t="shared" si="45"/>
        <v>0</v>
      </c>
      <c r="AC31">
        <f t="shared" si="45"/>
        <v>2E-3</v>
      </c>
      <c r="AD31">
        <f t="shared" si="45"/>
        <v>0</v>
      </c>
      <c r="AE31">
        <f t="shared" si="45"/>
        <v>0</v>
      </c>
      <c r="AF31">
        <f t="shared" si="45"/>
        <v>2E-3</v>
      </c>
      <c r="AG31">
        <f t="shared" si="45"/>
        <v>0</v>
      </c>
    </row>
    <row r="32" spans="1:33" x14ac:dyDescent="0.25">
      <c r="A32" t="str">
        <f t="shared" ref="A32:B34" si="46">A14</f>
        <v>offset-animal</v>
      </c>
      <c r="B32" t="str">
        <f t="shared" si="46"/>
        <v>Animal walfare</v>
      </c>
      <c r="C32">
        <f t="shared" ref="C32:E32" si="47">C14/12</f>
        <v>0.45833333333333331</v>
      </c>
      <c r="D32">
        <f t="shared" si="47"/>
        <v>0.91666666666666663</v>
      </c>
      <c r="E32">
        <f t="shared" si="47"/>
        <v>2.5</v>
      </c>
      <c r="F32">
        <f>ROUND(F14/12,1 - _xlfn.CEILING.MATH(LOG10(F14/12)))</f>
        <v>4</v>
      </c>
      <c r="G32" t="str">
        <f t="shared" si="10"/>
        <v>$</v>
      </c>
      <c r="H32">
        <f t="shared" ref="H32:AG34" si="48">IF($G14="%",H14/100,H14)</f>
        <v>0</v>
      </c>
      <c r="I32">
        <f t="shared" si="48"/>
        <v>0</v>
      </c>
      <c r="J32">
        <f t="shared" si="48"/>
        <v>0</v>
      </c>
      <c r="K32">
        <f t="shared" si="48"/>
        <v>0</v>
      </c>
      <c r="L32">
        <f t="shared" si="48"/>
        <v>0</v>
      </c>
      <c r="M32">
        <f t="shared" si="48"/>
        <v>0</v>
      </c>
      <c r="N32">
        <f t="shared" si="48"/>
        <v>0</v>
      </c>
      <c r="O32">
        <f t="shared" si="48"/>
        <v>0</v>
      </c>
      <c r="P32">
        <f t="shared" si="48"/>
        <v>0</v>
      </c>
      <c r="Q32">
        <f t="shared" si="48"/>
        <v>0</v>
      </c>
      <c r="R32">
        <f t="shared" si="48"/>
        <v>0</v>
      </c>
      <c r="S32">
        <f t="shared" si="48"/>
        <v>0</v>
      </c>
      <c r="T32">
        <f t="shared" si="48"/>
        <v>0</v>
      </c>
      <c r="U32">
        <f t="shared" si="48"/>
        <v>0</v>
      </c>
      <c r="V32">
        <f t="shared" si="48"/>
        <v>0</v>
      </c>
      <c r="W32">
        <f t="shared" si="48"/>
        <v>1</v>
      </c>
      <c r="X32">
        <f t="shared" si="48"/>
        <v>1</v>
      </c>
      <c r="Y32">
        <f t="shared" si="48"/>
        <v>1</v>
      </c>
      <c r="Z32">
        <f t="shared" si="48"/>
        <v>1</v>
      </c>
      <c r="AA32">
        <f t="shared" si="48"/>
        <v>1</v>
      </c>
      <c r="AB32">
        <f t="shared" si="48"/>
        <v>1</v>
      </c>
      <c r="AC32">
        <f t="shared" si="48"/>
        <v>1</v>
      </c>
      <c r="AD32">
        <f t="shared" si="48"/>
        <v>1</v>
      </c>
      <c r="AE32">
        <f t="shared" si="48"/>
        <v>1</v>
      </c>
      <c r="AF32">
        <f t="shared" si="48"/>
        <v>1</v>
      </c>
      <c r="AG32">
        <f t="shared" si="48"/>
        <v>1</v>
      </c>
    </row>
    <row r="33" spans="1:33" x14ac:dyDescent="0.25">
      <c r="A33" t="str">
        <f t="shared" si="46"/>
        <v>offset-animal0</v>
      </c>
      <c r="B33" t="str">
        <f t="shared" si="46"/>
        <v>Wildlife</v>
      </c>
      <c r="C33">
        <f>C15/E$14*100</f>
        <v>16.666666666666664</v>
      </c>
      <c r="D33">
        <f t="shared" ref="D33" si="49">D15/D$14*100</f>
        <v>90.909090909090907</v>
      </c>
      <c r="E33">
        <f>MIN(E15/C$14*100,100)</f>
        <v>100</v>
      </c>
      <c r="F33">
        <f t="shared" ref="F33:F34" si="50">IF($G15="%",F15*100,F15)</f>
        <v>100</v>
      </c>
      <c r="G33" t="str">
        <f t="shared" si="10"/>
        <v>%</v>
      </c>
      <c r="H33">
        <f t="shared" si="48"/>
        <v>0</v>
      </c>
      <c r="I33">
        <f t="shared" si="48"/>
        <v>0</v>
      </c>
      <c r="J33">
        <f t="shared" si="48"/>
        <v>0</v>
      </c>
      <c r="K33">
        <f t="shared" si="48"/>
        <v>0</v>
      </c>
      <c r="L33">
        <f t="shared" si="48"/>
        <v>0</v>
      </c>
      <c r="M33">
        <f t="shared" si="48"/>
        <v>0</v>
      </c>
      <c r="N33">
        <f t="shared" si="48"/>
        <v>0</v>
      </c>
      <c r="O33">
        <f t="shared" si="48"/>
        <v>0</v>
      </c>
      <c r="P33">
        <f t="shared" si="48"/>
        <v>0</v>
      </c>
      <c r="Q33">
        <f t="shared" si="48"/>
        <v>0</v>
      </c>
      <c r="R33">
        <f t="shared" si="48"/>
        <v>0</v>
      </c>
      <c r="S33">
        <f t="shared" si="48"/>
        <v>0</v>
      </c>
      <c r="T33">
        <f t="shared" si="48"/>
        <v>0</v>
      </c>
      <c r="U33">
        <f t="shared" si="48"/>
        <v>0</v>
      </c>
      <c r="V33">
        <f t="shared" si="48"/>
        <v>0</v>
      </c>
      <c r="W33">
        <f t="shared" si="48"/>
        <v>0</v>
      </c>
      <c r="X33">
        <f t="shared" si="48"/>
        <v>0</v>
      </c>
      <c r="Y33">
        <f t="shared" si="48"/>
        <v>0</v>
      </c>
      <c r="Z33">
        <f t="shared" si="48"/>
        <v>0</v>
      </c>
      <c r="AA33">
        <f t="shared" si="48"/>
        <v>3.0000000000000001E-3</v>
      </c>
      <c r="AB33">
        <f t="shared" si="48"/>
        <v>0</v>
      </c>
      <c r="AC33">
        <f t="shared" si="48"/>
        <v>1E-3</v>
      </c>
      <c r="AD33">
        <f t="shared" si="48"/>
        <v>1E-3</v>
      </c>
      <c r="AE33">
        <f t="shared" si="48"/>
        <v>2E-3</v>
      </c>
      <c r="AF33">
        <f t="shared" si="48"/>
        <v>0</v>
      </c>
      <c r="AG33">
        <f t="shared" si="48"/>
        <v>3.0000000000000001E-3</v>
      </c>
    </row>
    <row r="34" spans="1:33" x14ac:dyDescent="0.25">
      <c r="A34" t="str">
        <f t="shared" si="46"/>
        <v>offset-animal1</v>
      </c>
      <c r="B34" t="str">
        <f t="shared" si="46"/>
        <v>Farm animals</v>
      </c>
      <c r="C34">
        <f>C16/E$14*100</f>
        <v>1.6666666666666667</v>
      </c>
      <c r="D34">
        <f t="shared" ref="D34" si="51">D16/D$14*100</f>
        <v>9.0909090909090917</v>
      </c>
      <c r="E34">
        <f>MIN(E16/C$14*100,100)</f>
        <v>100</v>
      </c>
      <c r="F34">
        <f t="shared" si="50"/>
        <v>100</v>
      </c>
      <c r="G34" t="str">
        <f t="shared" si="10"/>
        <v>%</v>
      </c>
      <c r="H34">
        <f t="shared" si="48"/>
        <v>0</v>
      </c>
      <c r="I34">
        <f t="shared" si="48"/>
        <v>0</v>
      </c>
      <c r="J34">
        <f t="shared" si="48"/>
        <v>0</v>
      </c>
      <c r="K34">
        <f t="shared" si="48"/>
        <v>0</v>
      </c>
      <c r="L34">
        <f t="shared" si="48"/>
        <v>0</v>
      </c>
      <c r="M34">
        <f t="shared" si="48"/>
        <v>0</v>
      </c>
      <c r="N34">
        <f t="shared" si="48"/>
        <v>0</v>
      </c>
      <c r="O34">
        <f t="shared" si="48"/>
        <v>0</v>
      </c>
      <c r="P34">
        <f t="shared" si="48"/>
        <v>0</v>
      </c>
      <c r="Q34">
        <f t="shared" si="48"/>
        <v>0</v>
      </c>
      <c r="R34">
        <f t="shared" si="48"/>
        <v>0</v>
      </c>
      <c r="S34">
        <f t="shared" si="48"/>
        <v>0</v>
      </c>
      <c r="T34">
        <f t="shared" si="48"/>
        <v>0</v>
      </c>
      <c r="U34">
        <f t="shared" si="48"/>
        <v>0</v>
      </c>
      <c r="V34">
        <f t="shared" si="48"/>
        <v>0</v>
      </c>
      <c r="W34">
        <f t="shared" si="48"/>
        <v>0</v>
      </c>
      <c r="X34">
        <f t="shared" si="48"/>
        <v>0</v>
      </c>
      <c r="Y34">
        <f t="shared" si="48"/>
        <v>0</v>
      </c>
      <c r="Z34">
        <f t="shared" si="48"/>
        <v>0</v>
      </c>
      <c r="AA34">
        <f t="shared" si="48"/>
        <v>0</v>
      </c>
      <c r="AB34">
        <f t="shared" si="48"/>
        <v>0</v>
      </c>
      <c r="AC34">
        <f t="shared" si="48"/>
        <v>5.0000000000000001E-3</v>
      </c>
      <c r="AD34">
        <f t="shared" si="48"/>
        <v>5.0000000000000001E-3</v>
      </c>
      <c r="AE34">
        <f t="shared" si="48"/>
        <v>0</v>
      </c>
      <c r="AF34">
        <f t="shared" si="48"/>
        <v>0</v>
      </c>
      <c r="AG34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payments_old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2021-01-29T12:44:10Z</dcterms:created>
  <dcterms:modified xsi:type="dcterms:W3CDTF">2021-02-14T08:43:03Z</dcterms:modified>
</cp:coreProperties>
</file>