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a\programming\offset_me\calculations\"/>
    </mc:Choice>
  </mc:AlternateContent>
  <xr:revisionPtr revIDLastSave="0" documentId="13_ncr:1_{B9D41C3B-4A5F-40B4-A08B-4BEBFB6D776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yments" sheetId="2" r:id="rId1"/>
    <sheet name="payments_new_structure" sheetId="3" r:id="rId2"/>
    <sheet name="payments_ol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F2" i="2"/>
  <c r="E2" i="2"/>
  <c r="D2" i="2"/>
  <c r="B45" i="2" l="1"/>
  <c r="C45" i="2"/>
  <c r="D45" i="2"/>
  <c r="E45" i="2"/>
  <c r="F45" i="2"/>
  <c r="G45" i="2"/>
  <c r="H45" i="2"/>
  <c r="K45" i="2" s="1"/>
  <c r="A20" i="2"/>
  <c r="G16" i="2"/>
  <c r="Y45" i="2" l="1"/>
  <c r="Z45" i="2"/>
  <c r="X45" i="2"/>
  <c r="R45" i="2"/>
  <c r="Q45" i="2"/>
  <c r="AH45" i="2"/>
  <c r="P45" i="2"/>
  <c r="AG45" i="2"/>
  <c r="J45" i="2"/>
  <c r="AF45" i="2"/>
  <c r="I45" i="2"/>
  <c r="AE45" i="2"/>
  <c r="W45" i="2"/>
  <c r="O45" i="2"/>
  <c r="AD45" i="2"/>
  <c r="V45" i="2"/>
  <c r="N45" i="2"/>
  <c r="AC45" i="2"/>
  <c r="U45" i="2"/>
  <c r="M45" i="2"/>
  <c r="AB45" i="2"/>
  <c r="T45" i="2"/>
  <c r="L45" i="2"/>
  <c r="AI45" i="2"/>
  <c r="AA45" i="2"/>
  <c r="S45" i="2"/>
  <c r="H30" i="2" l="1"/>
  <c r="P30" i="2" s="1"/>
  <c r="H31" i="2"/>
  <c r="M31" i="2" s="1"/>
  <c r="H32" i="2"/>
  <c r="O32" i="2" s="1"/>
  <c r="H33" i="2"/>
  <c r="L33" i="2" s="1"/>
  <c r="H34" i="2"/>
  <c r="I34" i="2" s="1"/>
  <c r="H35" i="2"/>
  <c r="N35" i="2" s="1"/>
  <c r="H36" i="2"/>
  <c r="K36" i="2" s="1"/>
  <c r="H37" i="2"/>
  <c r="P37" i="2" s="1"/>
  <c r="H38" i="2"/>
  <c r="M38" i="2" s="1"/>
  <c r="H39" i="2"/>
  <c r="J39" i="2" s="1"/>
  <c r="H40" i="2"/>
  <c r="O40" i="2" s="1"/>
  <c r="H41" i="2"/>
  <c r="L41" i="2" s="1"/>
  <c r="H42" i="2"/>
  <c r="I42" i="2" s="1"/>
  <c r="H43" i="2"/>
  <c r="N43" i="2" s="1"/>
  <c r="H44" i="2"/>
  <c r="K44" i="2" s="1"/>
  <c r="H46" i="2"/>
  <c r="P46" i="2" s="1"/>
  <c r="H47" i="2"/>
  <c r="M47" i="2" s="1"/>
  <c r="H48" i="2"/>
  <c r="J48" i="2" s="1"/>
  <c r="H27" i="2"/>
  <c r="P27" i="2" s="1"/>
  <c r="H28" i="2"/>
  <c r="N28" i="2" s="1"/>
  <c r="H29" i="2"/>
  <c r="K29" i="2" s="1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2" i="2"/>
  <c r="G43" i="2"/>
  <c r="G44" i="2"/>
  <c r="G46" i="2"/>
  <c r="G47" i="2"/>
  <c r="G48" i="2"/>
  <c r="D29" i="2"/>
  <c r="F29" i="2"/>
  <c r="D30" i="2"/>
  <c r="F30" i="2"/>
  <c r="D31" i="2"/>
  <c r="F31" i="2"/>
  <c r="D43" i="2"/>
  <c r="E43" i="2"/>
  <c r="F43" i="2"/>
  <c r="D44" i="2"/>
  <c r="E44" i="2"/>
  <c r="F44" i="2"/>
  <c r="E26" i="2"/>
  <c r="F26" i="2"/>
  <c r="G26" i="2"/>
  <c r="H26" i="2"/>
  <c r="C26" i="2"/>
  <c r="D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B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6" i="2"/>
  <c r="C47" i="2"/>
  <c r="C48" i="2"/>
  <c r="B48" i="2"/>
  <c r="B44" i="2"/>
  <c r="B46" i="2"/>
  <c r="B4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27" i="2"/>
  <c r="E16" i="2"/>
  <c r="D42" i="2" s="1"/>
  <c r="F16" i="2"/>
  <c r="F41" i="2" s="1"/>
  <c r="G41" i="2"/>
  <c r="D16" i="2"/>
  <c r="D41" i="2" s="1"/>
  <c r="A21" i="2"/>
  <c r="A22" i="2"/>
  <c r="A23" i="2"/>
  <c r="F21" i="2"/>
  <c r="F46" i="2" s="1"/>
  <c r="E21" i="2"/>
  <c r="E47" i="2" s="1"/>
  <c r="D21" i="2"/>
  <c r="D46" i="2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" i="2"/>
  <c r="E6" i="2"/>
  <c r="E31" i="2" s="1"/>
  <c r="E5" i="2"/>
  <c r="E30" i="2" s="1"/>
  <c r="E4" i="2"/>
  <c r="E29" i="2" s="1"/>
  <c r="E9" i="2"/>
  <c r="F40" i="2" s="1"/>
  <c r="F9" i="2"/>
  <c r="F27" i="2" s="1"/>
  <c r="G9" i="2"/>
  <c r="G27" i="2" s="1"/>
  <c r="D9" i="2"/>
  <c r="F32" i="1"/>
  <c r="F27" i="1"/>
  <c r="F24" i="1"/>
  <c r="F21" i="1"/>
  <c r="F22" i="1"/>
  <c r="F23" i="1"/>
  <c r="F25" i="1"/>
  <c r="F26" i="1"/>
  <c r="F28" i="1"/>
  <c r="F29" i="1"/>
  <c r="F30" i="1"/>
  <c r="F31" i="1"/>
  <c r="F33" i="1"/>
  <c r="F34" i="1"/>
  <c r="F20" i="1"/>
  <c r="E32" i="1"/>
  <c r="D32" i="1"/>
  <c r="C32" i="1"/>
  <c r="E1" i="3" l="1" a="1"/>
  <c r="E1" i="3" s="1"/>
  <c r="T27" i="2"/>
  <c r="N48" i="2"/>
  <c r="AH44" i="2"/>
  <c r="U43" i="2"/>
  <c r="AI41" i="2"/>
  <c r="AD40" i="2"/>
  <c r="Y39" i="2"/>
  <c r="T37" i="2"/>
  <c r="O36" i="2"/>
  <c r="U34" i="2"/>
  <c r="P33" i="2"/>
  <c r="K32" i="2"/>
  <c r="AE30" i="2"/>
  <c r="Z29" i="2"/>
  <c r="O27" i="2"/>
  <c r="I48" i="2"/>
  <c r="AE44" i="2"/>
  <c r="M43" i="2"/>
  <c r="AF41" i="2"/>
  <c r="AA40" i="2"/>
  <c r="V39" i="2"/>
  <c r="O37" i="2"/>
  <c r="J36" i="2"/>
  <c r="P34" i="2"/>
  <c r="K33" i="2"/>
  <c r="AB30" i="2"/>
  <c r="W29" i="2"/>
  <c r="D27" i="2"/>
  <c r="E41" i="2"/>
  <c r="L27" i="2"/>
  <c r="AE46" i="2"/>
  <c r="Z44" i="2"/>
  <c r="AF42" i="2"/>
  <c r="AA41" i="2"/>
  <c r="V40" i="2"/>
  <c r="Q39" i="2"/>
  <c r="L37" i="2"/>
  <c r="AC35" i="2"/>
  <c r="M34" i="2"/>
  <c r="AI32" i="2"/>
  <c r="W30" i="2"/>
  <c r="R29" i="2"/>
  <c r="F48" i="2"/>
  <c r="AG48" i="2"/>
  <c r="AB46" i="2"/>
  <c r="W44" i="2"/>
  <c r="AC42" i="2"/>
  <c r="X41" i="2"/>
  <c r="S40" i="2"/>
  <c r="N39" i="2"/>
  <c r="AH36" i="2"/>
  <c r="U35" i="2"/>
  <c r="AI33" i="2"/>
  <c r="AD32" i="2"/>
  <c r="T30" i="2"/>
  <c r="O29" i="2"/>
  <c r="I27" i="2"/>
  <c r="AD48" i="2"/>
  <c r="W46" i="2"/>
  <c r="R44" i="2"/>
  <c r="X42" i="2"/>
  <c r="S41" i="2"/>
  <c r="N40" i="2"/>
  <c r="I39" i="2"/>
  <c r="AE36" i="2"/>
  <c r="M35" i="2"/>
  <c r="AF33" i="2"/>
  <c r="AA32" i="2"/>
  <c r="O30" i="2"/>
  <c r="J29" i="2"/>
  <c r="AE27" i="2"/>
  <c r="Y48" i="2"/>
  <c r="T46" i="2"/>
  <c r="O44" i="2"/>
  <c r="U42" i="2"/>
  <c r="P41" i="2"/>
  <c r="K40" i="2"/>
  <c r="AE37" i="2"/>
  <c r="Z36" i="2"/>
  <c r="AF34" i="2"/>
  <c r="AA33" i="2"/>
  <c r="V32" i="2"/>
  <c r="L30" i="2"/>
  <c r="AC28" i="2"/>
  <c r="AB27" i="2"/>
  <c r="V48" i="2"/>
  <c r="O46" i="2"/>
  <c r="J44" i="2"/>
  <c r="P42" i="2"/>
  <c r="K41" i="2"/>
  <c r="AG39" i="2"/>
  <c r="AB37" i="2"/>
  <c r="W36" i="2"/>
  <c r="AC34" i="2"/>
  <c r="X33" i="2"/>
  <c r="S32" i="2"/>
  <c r="AH29" i="2"/>
  <c r="U28" i="2"/>
  <c r="W27" i="2"/>
  <c r="Q48" i="2"/>
  <c r="L46" i="2"/>
  <c r="AC43" i="2"/>
  <c r="M42" i="2"/>
  <c r="AI40" i="2"/>
  <c r="AD39" i="2"/>
  <c r="W37" i="2"/>
  <c r="R36" i="2"/>
  <c r="X34" i="2"/>
  <c r="S33" i="2"/>
  <c r="N32" i="2"/>
  <c r="AE29" i="2"/>
  <c r="M28" i="2"/>
  <c r="E48" i="2"/>
  <c r="AD27" i="2"/>
  <c r="V27" i="2"/>
  <c r="N27" i="2"/>
  <c r="AF48" i="2"/>
  <c r="X48" i="2"/>
  <c r="P48" i="2"/>
  <c r="AI47" i="2"/>
  <c r="AA47" i="2"/>
  <c r="S47" i="2"/>
  <c r="K47" i="2"/>
  <c r="AD46" i="2"/>
  <c r="V46" i="2"/>
  <c r="N46" i="2"/>
  <c r="AG44" i="2"/>
  <c r="Y44" i="2"/>
  <c r="Q44" i="2"/>
  <c r="I44" i="2"/>
  <c r="AB43" i="2"/>
  <c r="T43" i="2"/>
  <c r="L43" i="2"/>
  <c r="AE42" i="2"/>
  <c r="W42" i="2"/>
  <c r="O42" i="2"/>
  <c r="AH41" i="2"/>
  <c r="Z41" i="2"/>
  <c r="R41" i="2"/>
  <c r="J41" i="2"/>
  <c r="AC40" i="2"/>
  <c r="U40" i="2"/>
  <c r="M40" i="2"/>
  <c r="AF39" i="2"/>
  <c r="X39" i="2"/>
  <c r="P39" i="2"/>
  <c r="AI38" i="2"/>
  <c r="AA38" i="2"/>
  <c r="S38" i="2"/>
  <c r="K38" i="2"/>
  <c r="AD37" i="2"/>
  <c r="V37" i="2"/>
  <c r="N37" i="2"/>
  <c r="AG36" i="2"/>
  <c r="Y36" i="2"/>
  <c r="Q36" i="2"/>
  <c r="I36" i="2"/>
  <c r="AB35" i="2"/>
  <c r="T35" i="2"/>
  <c r="L35" i="2"/>
  <c r="AE34" i="2"/>
  <c r="W34" i="2"/>
  <c r="O34" i="2"/>
  <c r="AH33" i="2"/>
  <c r="Z33" i="2"/>
  <c r="R33" i="2"/>
  <c r="J33" i="2"/>
  <c r="AC32" i="2"/>
  <c r="U32" i="2"/>
  <c r="M32" i="2"/>
  <c r="AI31" i="2"/>
  <c r="AA31" i="2"/>
  <c r="S31" i="2"/>
  <c r="K31" i="2"/>
  <c r="AD30" i="2"/>
  <c r="V30" i="2"/>
  <c r="N30" i="2"/>
  <c r="AG29" i="2"/>
  <c r="Y29" i="2"/>
  <c r="Q29" i="2"/>
  <c r="I29" i="2"/>
  <c r="AB28" i="2"/>
  <c r="T28" i="2"/>
  <c r="L28" i="2"/>
  <c r="L47" i="2"/>
  <c r="E46" i="2"/>
  <c r="E42" i="2"/>
  <c r="D48" i="2"/>
  <c r="AC27" i="2"/>
  <c r="U27" i="2"/>
  <c r="M27" i="2"/>
  <c r="AE48" i="2"/>
  <c r="W48" i="2"/>
  <c r="O48" i="2"/>
  <c r="AH47" i="2"/>
  <c r="Z47" i="2"/>
  <c r="R47" i="2"/>
  <c r="J47" i="2"/>
  <c r="AC46" i="2"/>
  <c r="U46" i="2"/>
  <c r="M46" i="2"/>
  <c r="AF44" i="2"/>
  <c r="X44" i="2"/>
  <c r="P44" i="2"/>
  <c r="AI43" i="2"/>
  <c r="AA43" i="2"/>
  <c r="S43" i="2"/>
  <c r="K43" i="2"/>
  <c r="AD42" i="2"/>
  <c r="V42" i="2"/>
  <c r="N42" i="2"/>
  <c r="AG41" i="2"/>
  <c r="Y41" i="2"/>
  <c r="Q41" i="2"/>
  <c r="I41" i="2"/>
  <c r="AB40" i="2"/>
  <c r="T40" i="2"/>
  <c r="L40" i="2"/>
  <c r="AE39" i="2"/>
  <c r="W39" i="2"/>
  <c r="O39" i="2"/>
  <c r="AH38" i="2"/>
  <c r="Z38" i="2"/>
  <c r="R38" i="2"/>
  <c r="J38" i="2"/>
  <c r="AC37" i="2"/>
  <c r="U37" i="2"/>
  <c r="M37" i="2"/>
  <c r="AF36" i="2"/>
  <c r="X36" i="2"/>
  <c r="P36" i="2"/>
  <c r="AI35" i="2"/>
  <c r="AA35" i="2"/>
  <c r="S35" i="2"/>
  <c r="K35" i="2"/>
  <c r="AD34" i="2"/>
  <c r="V34" i="2"/>
  <c r="N34" i="2"/>
  <c r="AG33" i="2"/>
  <c r="Y33" i="2"/>
  <c r="Q33" i="2"/>
  <c r="I33" i="2"/>
  <c r="AB32" i="2"/>
  <c r="T32" i="2"/>
  <c r="L32" i="2"/>
  <c r="AH31" i="2"/>
  <c r="Z31" i="2"/>
  <c r="R31" i="2"/>
  <c r="J31" i="2"/>
  <c r="AC30" i="2"/>
  <c r="U30" i="2"/>
  <c r="M30" i="2"/>
  <c r="AF29" i="2"/>
  <c r="X29" i="2"/>
  <c r="P29" i="2"/>
  <c r="AI28" i="2"/>
  <c r="AA28" i="2"/>
  <c r="S28" i="2"/>
  <c r="K28" i="2"/>
  <c r="T47" i="2"/>
  <c r="AB38" i="2"/>
  <c r="AB31" i="2"/>
  <c r="L31" i="2"/>
  <c r="AG47" i="2"/>
  <c r="I47" i="2"/>
  <c r="R43" i="2"/>
  <c r="AG38" i="2"/>
  <c r="Y38" i="2"/>
  <c r="Q38" i="2"/>
  <c r="I38" i="2"/>
  <c r="AH35" i="2"/>
  <c r="Z35" i="2"/>
  <c r="R35" i="2"/>
  <c r="J35" i="2"/>
  <c r="AG31" i="2"/>
  <c r="Y31" i="2"/>
  <c r="Q31" i="2"/>
  <c r="I31" i="2"/>
  <c r="AH28" i="2"/>
  <c r="Z28" i="2"/>
  <c r="R28" i="2"/>
  <c r="J28" i="2"/>
  <c r="F42" i="2"/>
  <c r="Y47" i="2"/>
  <c r="AH43" i="2"/>
  <c r="J43" i="2"/>
  <c r="AI27" i="2"/>
  <c r="AA27" i="2"/>
  <c r="S27" i="2"/>
  <c r="K27" i="2"/>
  <c r="AC48" i="2"/>
  <c r="U48" i="2"/>
  <c r="M48" i="2"/>
  <c r="AF47" i="2"/>
  <c r="X47" i="2"/>
  <c r="P47" i="2"/>
  <c r="AI46" i="2"/>
  <c r="AA46" i="2"/>
  <c r="S46" i="2"/>
  <c r="K46" i="2"/>
  <c r="AD44" i="2"/>
  <c r="V44" i="2"/>
  <c r="N44" i="2"/>
  <c r="AG43" i="2"/>
  <c r="Y43" i="2"/>
  <c r="Q43" i="2"/>
  <c r="I43" i="2"/>
  <c r="AB42" i="2"/>
  <c r="T42" i="2"/>
  <c r="L42" i="2"/>
  <c r="AE41" i="2"/>
  <c r="W41" i="2"/>
  <c r="O41" i="2"/>
  <c r="AH40" i="2"/>
  <c r="Z40" i="2"/>
  <c r="R40" i="2"/>
  <c r="J40" i="2"/>
  <c r="AC39" i="2"/>
  <c r="U39" i="2"/>
  <c r="M39" i="2"/>
  <c r="AF38" i="2"/>
  <c r="X38" i="2"/>
  <c r="P38" i="2"/>
  <c r="AI37" i="2"/>
  <c r="AA37" i="2"/>
  <c r="S37" i="2"/>
  <c r="K37" i="2"/>
  <c r="AD36" i="2"/>
  <c r="V36" i="2"/>
  <c r="N36" i="2"/>
  <c r="AG35" i="2"/>
  <c r="Y35" i="2"/>
  <c r="Q35" i="2"/>
  <c r="I35" i="2"/>
  <c r="AB34" i="2"/>
  <c r="T34" i="2"/>
  <c r="L34" i="2"/>
  <c r="AE33" i="2"/>
  <c r="W33" i="2"/>
  <c r="O33" i="2"/>
  <c r="AH32" i="2"/>
  <c r="Z32" i="2"/>
  <c r="R32" i="2"/>
  <c r="J32" i="2"/>
  <c r="AF31" i="2"/>
  <c r="X31" i="2"/>
  <c r="P31" i="2"/>
  <c r="AI30" i="2"/>
  <c r="AA30" i="2"/>
  <c r="S30" i="2"/>
  <c r="K30" i="2"/>
  <c r="AD29" i="2"/>
  <c r="V29" i="2"/>
  <c r="N29" i="2"/>
  <c r="AG28" i="2"/>
  <c r="Y28" i="2"/>
  <c r="Q28" i="2"/>
  <c r="I28" i="2"/>
  <c r="D47" i="2"/>
  <c r="AH27" i="2"/>
  <c r="Z27" i="2"/>
  <c r="R27" i="2"/>
  <c r="J27" i="2"/>
  <c r="AB48" i="2"/>
  <c r="T48" i="2"/>
  <c r="L48" i="2"/>
  <c r="AE47" i="2"/>
  <c r="W47" i="2"/>
  <c r="O47" i="2"/>
  <c r="AH46" i="2"/>
  <c r="Z46" i="2"/>
  <c r="R46" i="2"/>
  <c r="J46" i="2"/>
  <c r="AC44" i="2"/>
  <c r="U44" i="2"/>
  <c r="M44" i="2"/>
  <c r="AF43" i="2"/>
  <c r="X43" i="2"/>
  <c r="P43" i="2"/>
  <c r="AI42" i="2"/>
  <c r="AA42" i="2"/>
  <c r="S42" i="2"/>
  <c r="K42" i="2"/>
  <c r="AD41" i="2"/>
  <c r="V41" i="2"/>
  <c r="N41" i="2"/>
  <c r="AG40" i="2"/>
  <c r="Y40" i="2"/>
  <c r="Q40" i="2"/>
  <c r="I40" i="2"/>
  <c r="AB39" i="2"/>
  <c r="T39" i="2"/>
  <c r="L39" i="2"/>
  <c r="AE38" i="2"/>
  <c r="W38" i="2"/>
  <c r="O38" i="2"/>
  <c r="AH37" i="2"/>
  <c r="Z37" i="2"/>
  <c r="R37" i="2"/>
  <c r="J37" i="2"/>
  <c r="AC36" i="2"/>
  <c r="U36" i="2"/>
  <c r="M36" i="2"/>
  <c r="AF35" i="2"/>
  <c r="X35" i="2"/>
  <c r="P35" i="2"/>
  <c r="AI34" i="2"/>
  <c r="AA34" i="2"/>
  <c r="S34" i="2"/>
  <c r="K34" i="2"/>
  <c r="AD33" i="2"/>
  <c r="V33" i="2"/>
  <c r="N33" i="2"/>
  <c r="AG32" i="2"/>
  <c r="Y32" i="2"/>
  <c r="Q32" i="2"/>
  <c r="I32" i="2"/>
  <c r="AE31" i="2"/>
  <c r="W31" i="2"/>
  <c r="O31" i="2"/>
  <c r="AH30" i="2"/>
  <c r="Z30" i="2"/>
  <c r="R30" i="2"/>
  <c r="J30" i="2"/>
  <c r="AC29" i="2"/>
  <c r="U29" i="2"/>
  <c r="M29" i="2"/>
  <c r="AF28" i="2"/>
  <c r="X28" i="2"/>
  <c r="P28" i="2"/>
  <c r="D35" i="2"/>
  <c r="AB47" i="2"/>
  <c r="T38" i="2"/>
  <c r="T31" i="2"/>
  <c r="F47" i="2"/>
  <c r="AG27" i="2"/>
  <c r="Y27" i="2"/>
  <c r="Q27" i="2"/>
  <c r="AI48" i="2"/>
  <c r="AA48" i="2"/>
  <c r="S48" i="2"/>
  <c r="K48" i="2"/>
  <c r="AD47" i="2"/>
  <c r="V47" i="2"/>
  <c r="N47" i="2"/>
  <c r="AG46" i="2"/>
  <c r="Y46" i="2"/>
  <c r="Q46" i="2"/>
  <c r="I46" i="2"/>
  <c r="AB44" i="2"/>
  <c r="T44" i="2"/>
  <c r="L44" i="2"/>
  <c r="AE43" i="2"/>
  <c r="W43" i="2"/>
  <c r="O43" i="2"/>
  <c r="AH42" i="2"/>
  <c r="Z42" i="2"/>
  <c r="R42" i="2"/>
  <c r="J42" i="2"/>
  <c r="AC41" i="2"/>
  <c r="U41" i="2"/>
  <c r="M41" i="2"/>
  <c r="AF40" i="2"/>
  <c r="X40" i="2"/>
  <c r="P40" i="2"/>
  <c r="AI39" i="2"/>
  <c r="AA39" i="2"/>
  <c r="S39" i="2"/>
  <c r="K39" i="2"/>
  <c r="AD38" i="2"/>
  <c r="V38" i="2"/>
  <c r="N38" i="2"/>
  <c r="AG37" i="2"/>
  <c r="Y37" i="2"/>
  <c r="Q37" i="2"/>
  <c r="I37" i="2"/>
  <c r="AB36" i="2"/>
  <c r="T36" i="2"/>
  <c r="L36" i="2"/>
  <c r="AE35" i="2"/>
  <c r="W35" i="2"/>
  <c r="O35" i="2"/>
  <c r="AH34" i="2"/>
  <c r="Z34" i="2"/>
  <c r="R34" i="2"/>
  <c r="J34" i="2"/>
  <c r="AC33" i="2"/>
  <c r="U33" i="2"/>
  <c r="M33" i="2"/>
  <c r="AF32" i="2"/>
  <c r="X32" i="2"/>
  <c r="P32" i="2"/>
  <c r="AD31" i="2"/>
  <c r="V31" i="2"/>
  <c r="N31" i="2"/>
  <c r="AG30" i="2"/>
  <c r="Y30" i="2"/>
  <c r="Q30" i="2"/>
  <c r="I30" i="2"/>
  <c r="AB29" i="2"/>
  <c r="T29" i="2"/>
  <c r="L29" i="2"/>
  <c r="AE28" i="2"/>
  <c r="W28" i="2"/>
  <c r="O28" i="2"/>
  <c r="E36" i="2"/>
  <c r="L38" i="2"/>
  <c r="Q47" i="2"/>
  <c r="Z43" i="2"/>
  <c r="AF27" i="2"/>
  <c r="X27" i="2"/>
  <c r="AH48" i="2"/>
  <c r="Z48" i="2"/>
  <c r="R48" i="2"/>
  <c r="AC47" i="2"/>
  <c r="U47" i="2"/>
  <c r="AF46" i="2"/>
  <c r="X46" i="2"/>
  <c r="AI44" i="2"/>
  <c r="AA44" i="2"/>
  <c r="S44" i="2"/>
  <c r="AD43" i="2"/>
  <c r="V43" i="2"/>
  <c r="AG42" i="2"/>
  <c r="Y42" i="2"/>
  <c r="Q42" i="2"/>
  <c r="AB41" i="2"/>
  <c r="T41" i="2"/>
  <c r="AE40" i="2"/>
  <c r="W40" i="2"/>
  <c r="AH39" i="2"/>
  <c r="Z39" i="2"/>
  <c r="R39" i="2"/>
  <c r="AC38" i="2"/>
  <c r="U38" i="2"/>
  <c r="AF37" i="2"/>
  <c r="X37" i="2"/>
  <c r="AI36" i="2"/>
  <c r="AA36" i="2"/>
  <c r="S36" i="2"/>
  <c r="AD35" i="2"/>
  <c r="V35" i="2"/>
  <c r="AG34" i="2"/>
  <c r="Y34" i="2"/>
  <c r="Q34" i="2"/>
  <c r="AB33" i="2"/>
  <c r="T33" i="2"/>
  <c r="AE32" i="2"/>
  <c r="W32" i="2"/>
  <c r="AC31" i="2"/>
  <c r="U31" i="2"/>
  <c r="AF30" i="2"/>
  <c r="X30" i="2"/>
  <c r="AI29" i="2"/>
  <c r="AA29" i="2"/>
  <c r="S29" i="2"/>
  <c r="AD28" i="2"/>
  <c r="V28" i="2"/>
  <c r="D36" i="2"/>
  <c r="E38" i="2"/>
  <c r="F33" i="2"/>
  <c r="D28" i="2"/>
  <c r="F28" i="2"/>
  <c r="F38" i="2"/>
  <c r="E27" i="2"/>
  <c r="F32" i="2"/>
  <c r="D40" i="2"/>
  <c r="F37" i="2"/>
  <c r="D33" i="2"/>
  <c r="E40" i="2"/>
  <c r="E35" i="2"/>
  <c r="E32" i="2"/>
  <c r="F39" i="2"/>
  <c r="E37" i="2"/>
  <c r="D34" i="2"/>
  <c r="E33" i="2"/>
  <c r="F34" i="2"/>
  <c r="D32" i="2"/>
  <c r="E39" i="2"/>
  <c r="D37" i="2"/>
  <c r="E34" i="2"/>
  <c r="D38" i="2"/>
  <c r="D39" i="2"/>
  <c r="F36" i="2"/>
  <c r="E28" i="2"/>
  <c r="F35" i="2"/>
  <c r="E29" i="1"/>
  <c r="E30" i="1"/>
  <c r="E31" i="1"/>
  <c r="E28" i="1"/>
  <c r="C31" i="1"/>
  <c r="C29" i="1"/>
  <c r="C30" i="1"/>
  <c r="C28" i="1"/>
  <c r="D14" i="1"/>
  <c r="D33" i="1" s="1"/>
  <c r="E14" i="1"/>
  <c r="C14" i="1"/>
  <c r="E34" i="1" s="1"/>
  <c r="D28" i="1"/>
  <c r="D24" i="1"/>
  <c r="E24" i="1"/>
  <c r="C24" i="1"/>
  <c r="D20" i="1"/>
  <c r="E20" i="1"/>
  <c r="C20" i="1"/>
  <c r="D9" i="1"/>
  <c r="D27" i="1" s="1"/>
  <c r="E9" i="1"/>
  <c r="C9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0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34" i="1"/>
  <c r="B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E34" i="1"/>
  <c r="AF34" i="1"/>
  <c r="AG34" i="1"/>
  <c r="A33" i="1"/>
  <c r="B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E33" i="1"/>
  <c r="AF33" i="1"/>
  <c r="AG33" i="1"/>
  <c r="A28" i="1"/>
  <c r="B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E28" i="1"/>
  <c r="AF28" i="1"/>
  <c r="AG28" i="1"/>
  <c r="A29" i="1"/>
  <c r="B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E29" i="1"/>
  <c r="AF29" i="1"/>
  <c r="AG29" i="1"/>
  <c r="A30" i="1"/>
  <c r="B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E30" i="1"/>
  <c r="AF30" i="1"/>
  <c r="AG30" i="1"/>
  <c r="A31" i="1"/>
  <c r="B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E31" i="1"/>
  <c r="AF31" i="1"/>
  <c r="AG31" i="1"/>
  <c r="A32" i="1"/>
  <c r="B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E32" i="1"/>
  <c r="AF32" i="1"/>
  <c r="AG32" i="1"/>
  <c r="A20" i="1"/>
  <c r="B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E20" i="1"/>
  <c r="AF20" i="1"/>
  <c r="AG20" i="1"/>
  <c r="A21" i="1"/>
  <c r="B21" i="1"/>
  <c r="C21" i="1"/>
  <c r="E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E21" i="1"/>
  <c r="AF21" i="1"/>
  <c r="AG21" i="1"/>
  <c r="A22" i="1"/>
  <c r="B22" i="1"/>
  <c r="C22" i="1"/>
  <c r="E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E22" i="1"/>
  <c r="AF22" i="1"/>
  <c r="AG22" i="1"/>
  <c r="A23" i="1"/>
  <c r="B23" i="1"/>
  <c r="C23" i="1"/>
  <c r="E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E23" i="1"/>
  <c r="AF23" i="1"/>
  <c r="AG23" i="1"/>
  <c r="A24" i="1"/>
  <c r="B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E24" i="1"/>
  <c r="AF24" i="1"/>
  <c r="AG24" i="1"/>
  <c r="A25" i="1"/>
  <c r="B25" i="1"/>
  <c r="C25" i="1"/>
  <c r="D25" i="1"/>
  <c r="E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E25" i="1"/>
  <c r="AF25" i="1"/>
  <c r="AG25" i="1"/>
  <c r="A26" i="1"/>
  <c r="B26" i="1"/>
  <c r="C26" i="1"/>
  <c r="D26" i="1"/>
  <c r="E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E26" i="1"/>
  <c r="AF26" i="1"/>
  <c r="AG26" i="1"/>
  <c r="A27" i="1"/>
  <c r="B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E27" i="1"/>
  <c r="AF27" i="1"/>
  <c r="AG27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E19" i="1"/>
  <c r="AF19" i="1"/>
  <c r="AG19" i="1"/>
  <c r="D19" i="1"/>
  <c r="E19" i="1"/>
  <c r="F19" i="1"/>
  <c r="A19" i="1"/>
  <c r="B19" i="1"/>
  <c r="C19" i="1"/>
  <c r="H19" i="1"/>
  <c r="C33" i="1" l="1"/>
  <c r="C34" i="1"/>
  <c r="E33" i="1"/>
  <c r="D34" i="1"/>
  <c r="D31" i="1"/>
  <c r="D29" i="1"/>
  <c r="D30" i="1"/>
  <c r="C27" i="1"/>
  <c r="E27" i="1"/>
  <c r="D5" i="1"/>
  <c r="D23" i="1" s="1"/>
  <c r="D4" i="1"/>
  <c r="D22" i="1" s="1"/>
  <c r="D3" i="1"/>
  <c r="D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<sst xmlns="http://schemas.openxmlformats.org/spreadsheetml/2006/main" count="230" uniqueCount="108">
  <si>
    <t>ID</t>
  </si>
  <si>
    <t>Name</t>
  </si>
  <si>
    <t>Low</t>
  </si>
  <si>
    <t>Mid</t>
  </si>
  <si>
    <t>High</t>
  </si>
  <si>
    <t>Max</t>
  </si>
  <si>
    <t>Malaria Consortium</t>
  </si>
  <si>
    <t>Against Malaria Foundation</t>
  </si>
  <si>
    <t>Deworm the World</t>
  </si>
  <si>
    <t>Helen Keller International</t>
  </si>
  <si>
    <t>New Incentives</t>
  </si>
  <si>
    <t>GiveDirectly</t>
  </si>
  <si>
    <t>Sightsavers</t>
  </si>
  <si>
    <t>Village Enterprise</t>
  </si>
  <si>
    <t>Seva</t>
  </si>
  <si>
    <t>JAAGO Foundation</t>
  </si>
  <si>
    <t>UNICEF south africa</t>
  </si>
  <si>
    <t>Lola Karimova-Tillyaeva</t>
  </si>
  <si>
    <t>Plan vivo</t>
  </si>
  <si>
    <t>Climate change fund</t>
  </si>
  <si>
    <t>Clean air taskforce</t>
  </si>
  <si>
    <t>Rewild our world</t>
  </si>
  <si>
    <t>Cool earth</t>
  </si>
  <si>
    <t>Oceana</t>
  </si>
  <si>
    <t>Environmental Working Group</t>
  </si>
  <si>
    <t>Rainforest alliance</t>
  </si>
  <si>
    <t>offset-carbon</t>
  </si>
  <si>
    <t>Carbon</t>
  </si>
  <si>
    <t>offset-carbon0</t>
  </si>
  <si>
    <t>Nature based offsets</t>
  </si>
  <si>
    <t>offset-carbon1</t>
  </si>
  <si>
    <t>Reducing emissions</t>
  </si>
  <si>
    <t>offset-carbon2</t>
  </si>
  <si>
    <t>offset-poverty</t>
  </si>
  <si>
    <t>Povery labour</t>
  </si>
  <si>
    <t>offset-poverty0</t>
  </si>
  <si>
    <t>Correct distribution</t>
  </si>
  <si>
    <t>offset-poverty1</t>
  </si>
  <si>
    <t>Most needing people</t>
  </si>
  <si>
    <t>offset-ecosystems</t>
  </si>
  <si>
    <t>Local ecosystems</t>
  </si>
  <si>
    <t>offset-animal</t>
  </si>
  <si>
    <t>Animal walfare</t>
  </si>
  <si>
    <t>Sustainable technology R&amp;D</t>
  </si>
  <si>
    <t>Gold Standard</t>
  </si>
  <si>
    <t>ACE's Recommended Charity Fund</t>
  </si>
  <si>
    <t>Cambodian Children's Fund</t>
  </si>
  <si>
    <t>SCI Foundation</t>
  </si>
  <si>
    <t>The END Fund</t>
  </si>
  <si>
    <t>£</t>
  </si>
  <si>
    <t>%</t>
  </si>
  <si>
    <t>Unit</t>
  </si>
  <si>
    <t>Farm animals</t>
  </si>
  <si>
    <t>offset-animal1</t>
  </si>
  <si>
    <t>Wildlife</t>
  </si>
  <si>
    <t>offset-animal0</t>
  </si>
  <si>
    <t>Plastics &amp; other waste</t>
  </si>
  <si>
    <t>Soil demage</t>
  </si>
  <si>
    <t>Forrest and wilderness loss</t>
  </si>
  <si>
    <t>Overfishing</t>
  </si>
  <si>
    <t>offset-ecosystems0</t>
  </si>
  <si>
    <t>offset-ecosystems1</t>
  </si>
  <si>
    <t>offset-ecosystems2</t>
  </si>
  <si>
    <t>offset-ecosystems3</t>
  </si>
  <si>
    <t>Sustainable Food Trust</t>
  </si>
  <si>
    <t>New Harvest</t>
  </si>
  <si>
    <t>offset-planetary</t>
  </si>
  <si>
    <t>offset-planetary0</t>
  </si>
  <si>
    <t>offset-planetary2</t>
  </si>
  <si>
    <t>offset-planetary4</t>
  </si>
  <si>
    <t>Planetary boundaries</t>
  </si>
  <si>
    <t>Climate crisis</t>
  </si>
  <si>
    <t>Freshwater use</t>
  </si>
  <si>
    <t>Deforestation and other land changes</t>
  </si>
  <si>
    <t>Biodiversity loss</t>
  </si>
  <si>
    <t>Chemical pollution</t>
  </si>
  <si>
    <t>offset-planetary5</t>
  </si>
  <si>
    <t>offset-planetary6</t>
  </si>
  <si>
    <t>offset-planetary7</t>
  </si>
  <si>
    <t>offset-planetary8</t>
  </si>
  <si>
    <t>offset-planetary51</t>
  </si>
  <si>
    <t>offset-planetary50</t>
  </si>
  <si>
    <t>offset-planetary52</t>
  </si>
  <si>
    <t>offset-human</t>
  </si>
  <si>
    <t>Primary forest loss</t>
  </si>
  <si>
    <t>Secondary forest loss</t>
  </si>
  <si>
    <t>Other land changes</t>
  </si>
  <si>
    <t>offset-planetary00</t>
  </si>
  <si>
    <t>offset-planetary01</t>
  </si>
  <si>
    <t>offset-planetary02</t>
  </si>
  <si>
    <t>offset-human0</t>
  </si>
  <si>
    <t>offset-human00</t>
  </si>
  <si>
    <t>offset-human01</t>
  </si>
  <si>
    <t>Human rights violations</t>
  </si>
  <si>
    <t>Poverty labour</t>
  </si>
  <si>
    <t>Particle pollution</t>
  </si>
  <si>
    <t>Nitrogen and phosphorus cycle</t>
  </si>
  <si>
    <t>WILD Foundation</t>
  </si>
  <si>
    <t>Founders Pledge Climate change fund</t>
  </si>
  <si>
    <t>Clean Air Task Force</t>
  </si>
  <si>
    <t>Animal welfare damage</t>
  </si>
  <si>
    <t>level0</t>
  </si>
  <si>
    <t>level1</t>
  </si>
  <si>
    <t>level2</t>
  </si>
  <si>
    <t>level3</t>
  </si>
  <si>
    <t>Correct country distribution</t>
  </si>
  <si>
    <t>Direct donations</t>
  </si>
  <si>
    <t>offset-human02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</si>
</sst>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D887-92D5-48D4-A2E3-CF1AF56E27C5}">
  <dimension ref="A1:AI48"/>
  <sheetViews>
    <sheetView tabSelected="1" workbookViewId="0">
      <selection activeCell="G3" sqref="G3"/>
    </sheetView>
  </sheetViews>
  <sheetFormatPr defaultRowHeight="15" x14ac:dyDescent="0.25"/>
  <cols>
    <col min="2" max="2" width="19.85546875" customWidth="1"/>
    <col min="3" max="3" width="24.85546875" customWidth="1"/>
  </cols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48</v>
      </c>
      <c r="P1" t="s">
        <v>47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46</v>
      </c>
      <c r="X1" t="s">
        <v>18</v>
      </c>
      <c r="Y1" t="s">
        <v>44</v>
      </c>
      <c r="Z1" t="s">
        <v>98</v>
      </c>
      <c r="AA1" t="s">
        <v>99</v>
      </c>
      <c r="AB1" t="s">
        <v>97</v>
      </c>
      <c r="AC1" t="s">
        <v>22</v>
      </c>
      <c r="AD1" t="s">
        <v>45</v>
      </c>
      <c r="AE1" t="s">
        <v>65</v>
      </c>
      <c r="AF1" t="s">
        <v>23</v>
      </c>
      <c r="AG1" t="s">
        <v>24</v>
      </c>
      <c r="AH1" t="s">
        <v>25</v>
      </c>
      <c r="AI1" t="s">
        <v>64</v>
      </c>
    </row>
    <row r="2" spans="1:35" x14ac:dyDescent="0.25">
      <c r="A2">
        <f>SUM(I2:ZZ2)</f>
        <v>12</v>
      </c>
      <c r="B2" t="s">
        <v>66</v>
      </c>
      <c r="C2" t="s">
        <v>70</v>
      </c>
      <c r="D2">
        <f>SUM(D3,D7,D8,D9,D13,D14,D15)</f>
        <v>42.171933345538569</v>
      </c>
      <c r="E2">
        <f>SUM(E3,E7,E8,E9,E13,E14,E15)</f>
        <v>172.95389999880729</v>
      </c>
      <c r="F2">
        <f>SUM(F3,F7,F8,F9,F13,F14,F15)</f>
        <v>327.81668476801588</v>
      </c>
      <c r="G2">
        <f>SUM(G3,G7,G8,G9,G13,G14,G15)</f>
        <v>550</v>
      </c>
      <c r="H2" t="s">
        <v>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>
        <f>SUM(I3:ZZ3)</f>
        <v>12</v>
      </c>
      <c r="B3" t="s">
        <v>67</v>
      </c>
      <c r="C3" t="s">
        <v>71</v>
      </c>
      <c r="D3">
        <v>31.714285714285715</v>
      </c>
      <c r="E3">
        <v>133.23330832708177</v>
      </c>
      <c r="F3">
        <v>217.46974350291185</v>
      </c>
      <c r="G3">
        <v>300</v>
      </c>
      <c r="H3" t="s">
        <v>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>
        <f>SUM(I4:ZZ4)</f>
        <v>1</v>
      </c>
      <c r="B4" t="s">
        <v>87</v>
      </c>
      <c r="C4" t="s">
        <v>29</v>
      </c>
      <c r="D4">
        <v>0</v>
      </c>
      <c r="E4">
        <f>1/3</f>
        <v>0.33333333333333331</v>
      </c>
      <c r="F4">
        <v>1</v>
      </c>
      <c r="G4">
        <v>1</v>
      </c>
      <c r="H4" t="s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0.1</v>
      </c>
      <c r="Z4">
        <v>0</v>
      </c>
      <c r="AA4">
        <v>0</v>
      </c>
      <c r="AB4">
        <v>0.2</v>
      </c>
      <c r="AC4">
        <v>0.2</v>
      </c>
      <c r="AD4">
        <v>0</v>
      </c>
      <c r="AE4">
        <v>0</v>
      </c>
      <c r="AF4">
        <v>0</v>
      </c>
      <c r="AG4">
        <v>0</v>
      </c>
      <c r="AH4">
        <v>0.2</v>
      </c>
      <c r="AI4">
        <v>0</v>
      </c>
    </row>
    <row r="5" spans="1:35" x14ac:dyDescent="0.25">
      <c r="A5">
        <f>SUM(I5:ZZ5)</f>
        <v>1</v>
      </c>
      <c r="B5" t="s">
        <v>88</v>
      </c>
      <c r="C5" t="s">
        <v>31</v>
      </c>
      <c r="D5">
        <v>0</v>
      </c>
      <c r="E5">
        <f>1/3</f>
        <v>0.33333333333333331</v>
      </c>
      <c r="F5">
        <v>1</v>
      </c>
      <c r="G5">
        <v>1</v>
      </c>
      <c r="H5" t="s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0.6</v>
      </c>
      <c r="Z5">
        <v>0.2</v>
      </c>
      <c r="AA5">
        <v>0.2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>
        <f>SUM(I6:ZZ6)</f>
        <v>1</v>
      </c>
      <c r="B6" t="s">
        <v>89</v>
      </c>
      <c r="C6" t="s">
        <v>43</v>
      </c>
      <c r="D6">
        <v>0</v>
      </c>
      <c r="E6">
        <f>1/3</f>
        <v>0.33333333333333331</v>
      </c>
      <c r="F6">
        <v>0.5</v>
      </c>
      <c r="G6">
        <v>1</v>
      </c>
      <c r="H6" t="s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0.7</v>
      </c>
      <c r="AA6">
        <v>0.3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>
        <f>SUM(I7:ZZ7)</f>
        <v>1</v>
      </c>
      <c r="B7" t="s">
        <v>68</v>
      </c>
      <c r="C7" t="s">
        <v>96</v>
      </c>
      <c r="D7">
        <v>0</v>
      </c>
      <c r="E7">
        <v>0</v>
      </c>
      <c r="F7">
        <v>0</v>
      </c>
      <c r="G7">
        <v>20</v>
      </c>
      <c r="H7" t="s">
        <v>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0.1</v>
      </c>
      <c r="AE7">
        <v>0.1</v>
      </c>
      <c r="AF7">
        <v>0.2</v>
      </c>
      <c r="AG7">
        <v>0.2</v>
      </c>
      <c r="AH7">
        <v>0</v>
      </c>
      <c r="AI7">
        <v>0.4</v>
      </c>
    </row>
    <row r="8" spans="1:35" x14ac:dyDescent="0.25">
      <c r="A8">
        <f>SUM(I8:ZZ8)</f>
        <v>1</v>
      </c>
      <c r="B8" t="s">
        <v>69</v>
      </c>
      <c r="C8" t="s">
        <v>72</v>
      </c>
      <c r="D8">
        <v>0</v>
      </c>
      <c r="E8">
        <v>0</v>
      </c>
      <c r="F8">
        <v>0</v>
      </c>
      <c r="G8">
        <v>20</v>
      </c>
      <c r="H8" t="s">
        <v>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</v>
      </c>
      <c r="Y8">
        <v>0</v>
      </c>
      <c r="Z8">
        <v>0</v>
      </c>
      <c r="AA8">
        <v>0</v>
      </c>
      <c r="AB8">
        <v>0</v>
      </c>
      <c r="AC8">
        <v>0</v>
      </c>
      <c r="AD8">
        <v>0.2</v>
      </c>
      <c r="AE8">
        <v>0.2</v>
      </c>
      <c r="AF8">
        <v>0</v>
      </c>
      <c r="AG8">
        <v>0</v>
      </c>
      <c r="AH8">
        <v>0</v>
      </c>
      <c r="AI8">
        <v>0.4</v>
      </c>
    </row>
    <row r="9" spans="1:35" x14ac:dyDescent="0.25">
      <c r="A9">
        <f>SUM(I9:ZZ9)</f>
        <v>12</v>
      </c>
      <c r="B9" t="s">
        <v>76</v>
      </c>
      <c r="C9" t="s">
        <v>73</v>
      </c>
      <c r="D9">
        <f>SUM(D10:D12)</f>
        <v>9.7996944390290412</v>
      </c>
      <c r="E9">
        <f>SUM(E10:E12)</f>
        <v>34.805294294524046</v>
      </c>
      <c r="F9">
        <f>SUM(F10:F12)</f>
        <v>95.601049133499657</v>
      </c>
      <c r="G9">
        <f>SUM(G10:G12)</f>
        <v>150</v>
      </c>
      <c r="H9" t="s">
        <v>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>
        <f>SUM(I10:ZZ10)</f>
        <v>1</v>
      </c>
      <c r="B10" t="s">
        <v>81</v>
      </c>
      <c r="C10" t="s">
        <v>84</v>
      </c>
      <c r="D10">
        <v>1.50334197686672</v>
      </c>
      <c r="E10">
        <v>6.8008327524923047</v>
      </c>
      <c r="F10">
        <v>27.203331009969219</v>
      </c>
      <c r="G10">
        <v>50</v>
      </c>
      <c r="H10" t="s">
        <v>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</v>
      </c>
      <c r="AC10">
        <v>0.3</v>
      </c>
      <c r="AD10">
        <v>0.1</v>
      </c>
      <c r="AE10">
        <v>0.1</v>
      </c>
      <c r="AF10">
        <v>0</v>
      </c>
      <c r="AG10">
        <v>0</v>
      </c>
      <c r="AH10">
        <v>0.4</v>
      </c>
      <c r="AI10">
        <v>0</v>
      </c>
    </row>
    <row r="11" spans="1:35" x14ac:dyDescent="0.25">
      <c r="A11">
        <f>SUM(I11:ZZ11)</f>
        <v>1</v>
      </c>
      <c r="B11" t="s">
        <v>80</v>
      </c>
      <c r="C11" t="s">
        <v>85</v>
      </c>
      <c r="D11">
        <v>7.8078332512823936</v>
      </c>
      <c r="E11">
        <v>15.615666502564787</v>
      </c>
      <c r="F11">
        <v>31.231333005129574</v>
      </c>
      <c r="G11">
        <v>50</v>
      </c>
      <c r="H11" t="s">
        <v>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0.9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f>SUM(I12:ZZ12)</f>
        <v>1</v>
      </c>
      <c r="B12" t="s">
        <v>82</v>
      </c>
      <c r="C12" t="s">
        <v>86</v>
      </c>
      <c r="D12">
        <v>0.48851921087992645</v>
      </c>
      <c r="E12">
        <v>12.388795039466954</v>
      </c>
      <c r="F12">
        <v>37.166385118400868</v>
      </c>
      <c r="G12">
        <v>50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</v>
      </c>
      <c r="AC12">
        <v>0</v>
      </c>
      <c r="AD12">
        <v>0.2</v>
      </c>
      <c r="AE12">
        <v>0.2</v>
      </c>
      <c r="AF12">
        <v>0.2</v>
      </c>
      <c r="AG12">
        <v>0</v>
      </c>
      <c r="AH12">
        <v>0</v>
      </c>
      <c r="AI12">
        <v>0</v>
      </c>
    </row>
    <row r="13" spans="1:35" x14ac:dyDescent="0.25">
      <c r="A13">
        <f>SUM(I13:ZZ13)</f>
        <v>1</v>
      </c>
      <c r="B13" t="s">
        <v>77</v>
      </c>
      <c r="C13" t="s">
        <v>74</v>
      </c>
      <c r="D13">
        <v>0.65795319222381687</v>
      </c>
      <c r="E13">
        <v>4.9152973772014557</v>
      </c>
      <c r="F13">
        <v>14.745892131604368</v>
      </c>
      <c r="G13">
        <v>20</v>
      </c>
      <c r="H13" t="s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</v>
      </c>
      <c r="AC13">
        <v>0</v>
      </c>
      <c r="AD13">
        <v>0</v>
      </c>
      <c r="AE13">
        <v>0</v>
      </c>
      <c r="AF13">
        <v>0.4</v>
      </c>
      <c r="AG13">
        <v>0</v>
      </c>
      <c r="AH13">
        <v>0.2</v>
      </c>
      <c r="AI13">
        <v>0</v>
      </c>
    </row>
    <row r="14" spans="1:35" x14ac:dyDescent="0.25">
      <c r="A14">
        <f>SUM(I14:ZZ14)</f>
        <v>1</v>
      </c>
      <c r="B14" t="s">
        <v>78</v>
      </c>
      <c r="C14" t="s">
        <v>95</v>
      </c>
      <c r="D14">
        <v>0</v>
      </c>
      <c r="E14">
        <v>0</v>
      </c>
      <c r="F14">
        <v>0</v>
      </c>
      <c r="G14">
        <v>20</v>
      </c>
      <c r="H14" t="s">
        <v>49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</v>
      </c>
      <c r="AG14">
        <v>0.8</v>
      </c>
      <c r="AH14">
        <v>0</v>
      </c>
      <c r="AI14">
        <v>0</v>
      </c>
    </row>
    <row r="15" spans="1:35" x14ac:dyDescent="0.25">
      <c r="A15">
        <f>SUM(I15:ZZ15)</f>
        <v>1</v>
      </c>
      <c r="B15" t="s">
        <v>79</v>
      </c>
      <c r="C15" t="s">
        <v>75</v>
      </c>
      <c r="D15">
        <v>0</v>
      </c>
      <c r="E15">
        <v>0</v>
      </c>
      <c r="F15">
        <v>0</v>
      </c>
      <c r="G15">
        <v>20</v>
      </c>
      <c r="H15" t="s">
        <v>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</v>
      </c>
      <c r="AH15">
        <v>0</v>
      </c>
      <c r="AI15">
        <v>0.5</v>
      </c>
    </row>
    <row r="16" spans="1:35" x14ac:dyDescent="0.25">
      <c r="A16">
        <f>SUM(I16:ZZ16)</f>
        <v>15</v>
      </c>
      <c r="B16" t="s">
        <v>83</v>
      </c>
      <c r="C16" t="s">
        <v>93</v>
      </c>
      <c r="D16">
        <f>D17</f>
        <v>11.729956478704269</v>
      </c>
      <c r="E16">
        <f>E17</f>
        <v>50.293104319262156</v>
      </c>
      <c r="F16">
        <f>F17</f>
        <v>197.08711452235428</v>
      </c>
      <c r="G16">
        <f>G17</f>
        <v>240</v>
      </c>
      <c r="H16" t="s">
        <v>49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>
        <f>SUM(I17:ZZ17)</f>
        <v>15</v>
      </c>
      <c r="B17" t="s">
        <v>90</v>
      </c>
      <c r="C17" t="s">
        <v>94</v>
      </c>
      <c r="D17">
        <v>11.729956478704269</v>
      </c>
      <c r="E17">
        <v>50.293104319262156</v>
      </c>
      <c r="F17">
        <v>197.08711452235428</v>
      </c>
      <c r="G17">
        <v>240</v>
      </c>
      <c r="H17" t="s">
        <v>49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>
        <f>SUM(I18:ZZ18)</f>
        <v>0.99999999999999989</v>
      </c>
      <c r="B18" t="s">
        <v>91</v>
      </c>
      <c r="C18" t="s">
        <v>105</v>
      </c>
      <c r="D18">
        <v>0</v>
      </c>
      <c r="E18">
        <v>0.4</v>
      </c>
      <c r="F18">
        <v>1</v>
      </c>
      <c r="G18">
        <v>1</v>
      </c>
      <c r="H18" t="s">
        <v>50</v>
      </c>
      <c r="I18">
        <v>2.5337837837837843E-2</v>
      </c>
      <c r="J18">
        <v>3.3783783783783793E-2</v>
      </c>
      <c r="K18">
        <v>0.14358108108108111</v>
      </c>
      <c r="L18">
        <v>5.9121621621621628E-2</v>
      </c>
      <c r="M18">
        <v>5.4898648648648657E-2</v>
      </c>
      <c r="N18">
        <v>1.6891891891891896E-2</v>
      </c>
      <c r="O18">
        <v>2.5337837837837843E-2</v>
      </c>
      <c r="P18">
        <v>4.2229729729729736E-2</v>
      </c>
      <c r="Q18">
        <v>0.11824324324324326</v>
      </c>
      <c r="R18">
        <v>1.6891891891891896E-2</v>
      </c>
      <c r="S18">
        <v>6.7567567567567585E-2</v>
      </c>
      <c r="T18">
        <v>0.15625000000000003</v>
      </c>
      <c r="U18">
        <v>0.15625000000000003</v>
      </c>
      <c r="V18">
        <v>5.9121621621621628E-2</v>
      </c>
      <c r="W18">
        <v>2.4493243243243246E-2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f>SUM(I19:ZZ19)</f>
        <v>1.0000000010000001</v>
      </c>
      <c r="B19" t="s">
        <v>92</v>
      </c>
      <c r="C19" t="s">
        <v>38</v>
      </c>
      <c r="D19">
        <v>0</v>
      </c>
      <c r="E19">
        <v>0.4</v>
      </c>
      <c r="F19">
        <v>1</v>
      </c>
      <c r="G19">
        <v>1</v>
      </c>
      <c r="H19" t="s">
        <v>50</v>
      </c>
      <c r="I19">
        <v>9.0909090999999997E-2</v>
      </c>
      <c r="J19">
        <v>9.0909090999999997E-2</v>
      </c>
      <c r="K19">
        <v>9.0909090999999997E-2</v>
      </c>
      <c r="L19">
        <v>9.0909090999999997E-2</v>
      </c>
      <c r="M19">
        <v>9.0909090999999997E-2</v>
      </c>
      <c r="N19">
        <v>9.0909090999999997E-2</v>
      </c>
      <c r="O19">
        <v>9.0909090999999997E-2</v>
      </c>
      <c r="P19">
        <v>9.0909090999999997E-2</v>
      </c>
      <c r="Q19">
        <v>9.0909090999999997E-2</v>
      </c>
      <c r="R19">
        <v>9.0909090999999997E-2</v>
      </c>
      <c r="S19">
        <v>9.0909090999999997E-2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>
        <f>SUM(I20:ZZ20)</f>
        <v>1</v>
      </c>
      <c r="B20" t="s">
        <v>107</v>
      </c>
      <c r="C20" t="s">
        <v>106</v>
      </c>
      <c r="D20">
        <v>0</v>
      </c>
      <c r="E20">
        <v>0.2</v>
      </c>
      <c r="F20">
        <v>1</v>
      </c>
      <c r="G20">
        <v>1</v>
      </c>
      <c r="H20" t="s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0.5</v>
      </c>
      <c r="O20">
        <v>0</v>
      </c>
      <c r="P20">
        <v>0</v>
      </c>
      <c r="Q20">
        <v>0</v>
      </c>
      <c r="R20">
        <v>0.5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>
        <f>SUM(I21:ZZ21)</f>
        <v>12</v>
      </c>
      <c r="B21" t="s">
        <v>41</v>
      </c>
      <c r="C21" t="s">
        <v>100</v>
      </c>
      <c r="D21">
        <f>SUM(D22:D23)</f>
        <v>0.5</v>
      </c>
      <c r="E21">
        <f>SUM(E22:E23)</f>
        <v>1</v>
      </c>
      <c r="F21">
        <f>SUM(F22:F23)</f>
        <v>10</v>
      </c>
      <c r="G21">
        <v>50</v>
      </c>
      <c r="H21" t="s">
        <v>49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 x14ac:dyDescent="0.25">
      <c r="A22">
        <f>SUM(I22:ZZ22)</f>
        <v>1</v>
      </c>
      <c r="B22" t="s">
        <v>55</v>
      </c>
      <c r="C22" t="s">
        <v>54</v>
      </c>
      <c r="D22">
        <v>0</v>
      </c>
      <c r="E22">
        <v>0</v>
      </c>
      <c r="F22">
        <v>0</v>
      </c>
      <c r="G22">
        <v>1</v>
      </c>
      <c r="H22" t="s">
        <v>49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0.3</v>
      </c>
      <c r="AC22">
        <v>0</v>
      </c>
      <c r="AD22">
        <v>0.1</v>
      </c>
      <c r="AE22">
        <v>0.1</v>
      </c>
      <c r="AF22">
        <v>0.2</v>
      </c>
      <c r="AG22">
        <v>0</v>
      </c>
      <c r="AH22">
        <v>0.3</v>
      </c>
      <c r="AI22">
        <v>0</v>
      </c>
    </row>
    <row r="23" spans="1:35" x14ac:dyDescent="0.25">
      <c r="A23">
        <f>SUM(I23:ZZ23)</f>
        <v>1</v>
      </c>
      <c r="B23" t="s">
        <v>53</v>
      </c>
      <c r="C23" t="s">
        <v>52</v>
      </c>
      <c r="D23">
        <v>0.5</v>
      </c>
      <c r="E23">
        <v>1</v>
      </c>
      <c r="F23">
        <v>10</v>
      </c>
      <c r="G23">
        <v>1</v>
      </c>
      <c r="H23" t="s">
        <v>49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0.5</v>
      </c>
      <c r="AE23">
        <v>0.5</v>
      </c>
      <c r="AF23">
        <v>0</v>
      </c>
      <c r="AG23">
        <v>0</v>
      </c>
      <c r="AH23">
        <v>0</v>
      </c>
      <c r="AI23">
        <v>0</v>
      </c>
    </row>
    <row r="26" spans="1:35" x14ac:dyDescent="0.25">
      <c r="B26" t="str">
        <f>B1</f>
        <v>ID</v>
      </c>
      <c r="C26" t="str">
        <f>C1</f>
        <v>Name</v>
      </c>
      <c r="D26" t="str">
        <f>D1</f>
        <v>Low</v>
      </c>
      <c r="E26" t="str">
        <f>E1</f>
        <v>Mid</v>
      </c>
      <c r="F26" t="str">
        <f>F1</f>
        <v>High</v>
      </c>
      <c r="G26" t="str">
        <f>G1</f>
        <v>Max</v>
      </c>
      <c r="H26" t="str">
        <f>H1</f>
        <v>Unit</v>
      </c>
      <c r="I26" t="str">
        <f>I1</f>
        <v>Malaria Consortium</v>
      </c>
      <c r="J26" t="str">
        <f>J1</f>
        <v>Against Malaria Foundation</v>
      </c>
      <c r="K26" t="str">
        <f>K1</f>
        <v>Deworm the World</v>
      </c>
      <c r="L26" t="str">
        <f>L1</f>
        <v>Helen Keller International</v>
      </c>
      <c r="M26" t="str">
        <f>M1</f>
        <v>New Incentives</v>
      </c>
      <c r="N26" t="str">
        <f>N1</f>
        <v>GiveDirectly</v>
      </c>
      <c r="O26" t="str">
        <f>O1</f>
        <v>The END Fund</v>
      </c>
      <c r="P26" t="str">
        <f>P1</f>
        <v>SCI Foundation</v>
      </c>
      <c r="Q26" t="str">
        <f>Q1</f>
        <v>Sightsavers</v>
      </c>
      <c r="R26" t="str">
        <f>R1</f>
        <v>Village Enterprise</v>
      </c>
      <c r="S26" t="str">
        <f>S1</f>
        <v>Seva</v>
      </c>
      <c r="T26" t="str">
        <f>T1</f>
        <v>JAAGO Foundation</v>
      </c>
      <c r="U26" t="str">
        <f>U1</f>
        <v>UNICEF south africa</v>
      </c>
      <c r="V26" t="str">
        <f>V1</f>
        <v>Lola Karimova-Tillyaeva</v>
      </c>
      <c r="W26" t="str">
        <f>W1</f>
        <v>Cambodian Children's Fund</v>
      </c>
      <c r="X26" t="str">
        <f>X1</f>
        <v>Plan vivo</v>
      </c>
      <c r="Y26" t="str">
        <f>Y1</f>
        <v>Gold Standard</v>
      </c>
      <c r="Z26" t="str">
        <f>Z1</f>
        <v>Founders Pledge Climate change fund</v>
      </c>
      <c r="AA26" t="str">
        <f>AA1</f>
        <v>Clean Air Task Force</v>
      </c>
      <c r="AB26" t="str">
        <f>AB1</f>
        <v>WILD Foundation</v>
      </c>
      <c r="AC26" t="str">
        <f>AC1</f>
        <v>Cool earth</v>
      </c>
      <c r="AD26" t="str">
        <f>AD1</f>
        <v>ACE's Recommended Charity Fund</v>
      </c>
      <c r="AE26" t="str">
        <f>AE1</f>
        <v>New Harvest</v>
      </c>
      <c r="AF26" t="str">
        <f>AF1</f>
        <v>Oceana</v>
      </c>
      <c r="AG26" t="str">
        <f>AG1</f>
        <v>Environmental Working Group</v>
      </c>
      <c r="AH26" t="str">
        <f>AH1</f>
        <v>Rainforest alliance</v>
      </c>
      <c r="AI26" t="str">
        <f>AI1</f>
        <v>Sustainable Food Trust</v>
      </c>
    </row>
    <row r="27" spans="1:35" x14ac:dyDescent="0.25">
      <c r="B27" t="str">
        <f>B2</f>
        <v>offset-planetary</v>
      </c>
      <c r="C27" t="str">
        <f>C2</f>
        <v>Planetary boundaries</v>
      </c>
      <c r="D27">
        <f>IF($H2="%",D2*100,D2/12)</f>
        <v>3.5143277787948808</v>
      </c>
      <c r="E27">
        <f>IF($H2="%",E2*100,E2/12)</f>
        <v>14.412824999900607</v>
      </c>
      <c r="F27">
        <f>IF($H2="%",F2*100,F2/12)</f>
        <v>27.318057064001323</v>
      </c>
      <c r="G27">
        <f>IF(NOT(ISERROR(_xlfn.NUMBERVALUE(RIGHT(B2,1)))),100,ROUND(G2/12, 1 - _xlfn.CEILING.MATH(LOG10(G2/12))))</f>
        <v>50</v>
      </c>
      <c r="H27" t="str">
        <f>IF(ISERROR(_xlfn.NUMBERVALUE(RIGHT(B2,1))),"$","%")</f>
        <v>$</v>
      </c>
      <c r="I27">
        <f>IF($H27="%",I2/100,I2)</f>
        <v>0</v>
      </c>
      <c r="J27">
        <f>IF($H27="%",J2/100,J2)</f>
        <v>0</v>
      </c>
      <c r="K27">
        <f>IF($H27="%",K2/100,K2)</f>
        <v>0</v>
      </c>
      <c r="L27">
        <f>IF($H27="%",L2/100,L2)</f>
        <v>0</v>
      </c>
      <c r="M27">
        <f>IF($H27="%",M2/100,M2)</f>
        <v>0</v>
      </c>
      <c r="N27">
        <f>IF($H27="%",N2/100,N2)</f>
        <v>0</v>
      </c>
      <c r="O27">
        <f>IF($H27="%",O2/100,O2)</f>
        <v>0</v>
      </c>
      <c r="P27">
        <f>IF($H27="%",P2/100,P2)</f>
        <v>0</v>
      </c>
      <c r="Q27">
        <f>IF($H27="%",Q2/100,Q2)</f>
        <v>0</v>
      </c>
      <c r="R27">
        <f>IF($H27="%",R2/100,R2)</f>
        <v>0</v>
      </c>
      <c r="S27">
        <f>IF($H27="%",S2/100,S2)</f>
        <v>0</v>
      </c>
      <c r="T27">
        <f>IF($H27="%",T2/100,T2)</f>
        <v>0</v>
      </c>
      <c r="U27">
        <f>IF($H27="%",U2/100,U2)</f>
        <v>0</v>
      </c>
      <c r="V27">
        <f>IF($H27="%",V2/100,V2)</f>
        <v>0</v>
      </c>
      <c r="W27">
        <f>IF($H27="%",W2/100,W2)</f>
        <v>0</v>
      </c>
      <c r="X27">
        <f>IF($H27="%",X2/100,X2)</f>
        <v>1</v>
      </c>
      <c r="Y27">
        <f>IF($H27="%",Y2/100,Y2)</f>
        <v>1</v>
      </c>
      <c r="Z27">
        <f>IF($H27="%",Z2/100,Z2)</f>
        <v>1</v>
      </c>
      <c r="AA27">
        <f>IF($H27="%",AA2/100,AA2)</f>
        <v>1</v>
      </c>
      <c r="AB27">
        <f>IF($H27="%",AB2/100,AB2)</f>
        <v>1</v>
      </c>
      <c r="AC27">
        <f>IF($H27="%",AC2/100,AC2)</f>
        <v>1</v>
      </c>
      <c r="AD27">
        <f>IF($H27="%",AD2/100,AD2)</f>
        <v>1</v>
      </c>
      <c r="AE27">
        <f>IF($H27="%",AE2/100,AE2)</f>
        <v>1</v>
      </c>
      <c r="AF27">
        <f>IF($H27="%",AF2/100,AF2)</f>
        <v>1</v>
      </c>
      <c r="AG27">
        <f>IF($H27="%",AG2/100,AG2)</f>
        <v>1</v>
      </c>
      <c r="AH27">
        <f>IF($H27="%",AH2/100,AH2)</f>
        <v>1</v>
      </c>
      <c r="AI27">
        <f>IF($H27="%",AI2/100,AI2)</f>
        <v>1</v>
      </c>
    </row>
    <row r="28" spans="1:35" x14ac:dyDescent="0.25">
      <c r="B28" t="str">
        <f>B3</f>
        <v>offset-planetary0</v>
      </c>
      <c r="C28" t="str">
        <f>C3</f>
        <v>Climate crisis</v>
      </c>
      <c r="D28">
        <f>MIN(D3/($E$2-$E3+D3)*100, 100)</f>
        <v>44.396080562876669</v>
      </c>
      <c r="E28">
        <f>MIN(E3/($E$2-$E3+E3)*100, 100)</f>
        <v>77.034000579345459</v>
      </c>
      <c r="F28">
        <f>MIN(F3/($E$2-$E3+F3)*100, 100)</f>
        <v>84.555954777711833</v>
      </c>
      <c r="G28">
        <f>IF(NOT(ISERROR(_xlfn.NUMBERVALUE(RIGHT(B3,1)))),100,ROUND(G3/12, 1 - _xlfn.CEILING.MATH(LOG10(G3/12))))</f>
        <v>100</v>
      </c>
      <c r="H28" t="str">
        <f>IF(ISERROR(_xlfn.NUMBERVALUE(RIGHT(B3,1))),"$","%")</f>
        <v>%</v>
      </c>
      <c r="I28">
        <f>IF($H28="%",I3/100,I3)</f>
        <v>0</v>
      </c>
      <c r="J28">
        <f>IF($H28="%",J3/100,J3)</f>
        <v>0</v>
      </c>
      <c r="K28">
        <f>IF($H28="%",K3/100,K3)</f>
        <v>0</v>
      </c>
      <c r="L28">
        <f>IF($H28="%",L3/100,L3)</f>
        <v>0</v>
      </c>
      <c r="M28">
        <f>IF($H28="%",M3/100,M3)</f>
        <v>0</v>
      </c>
      <c r="N28">
        <f>IF($H28="%",N3/100,N3)</f>
        <v>0</v>
      </c>
      <c r="O28">
        <f>IF($H28="%",O3/100,O3)</f>
        <v>0</v>
      </c>
      <c r="P28">
        <f>IF($H28="%",P3/100,P3)</f>
        <v>0</v>
      </c>
      <c r="Q28">
        <f>IF($H28="%",Q3/100,Q3)</f>
        <v>0</v>
      </c>
      <c r="R28">
        <f>IF($H28="%",R3/100,R3)</f>
        <v>0</v>
      </c>
      <c r="S28">
        <f>IF($H28="%",S3/100,S3)</f>
        <v>0</v>
      </c>
      <c r="T28">
        <f>IF($H28="%",T3/100,T3)</f>
        <v>0</v>
      </c>
      <c r="U28">
        <f>IF($H28="%",U3/100,U3)</f>
        <v>0</v>
      </c>
      <c r="V28">
        <f>IF($H28="%",V3/100,V3)</f>
        <v>0</v>
      </c>
      <c r="W28">
        <f>IF($H28="%",W3/100,W3)</f>
        <v>0</v>
      </c>
      <c r="X28">
        <f>IF($H28="%",X3/100,X3)</f>
        <v>0.01</v>
      </c>
      <c r="Y28">
        <f>IF($H28="%",Y3/100,Y3)</f>
        <v>0.01</v>
      </c>
      <c r="Z28">
        <f>IF($H28="%",Z3/100,Z3)</f>
        <v>0.01</v>
      </c>
      <c r="AA28">
        <f>IF($H28="%",AA3/100,AA3)</f>
        <v>0.01</v>
      </c>
      <c r="AB28">
        <f>IF($H28="%",AB3/100,AB3)</f>
        <v>0.01</v>
      </c>
      <c r="AC28">
        <f>IF($H28="%",AC3/100,AC3)</f>
        <v>0.01</v>
      </c>
      <c r="AD28">
        <f>IF($H28="%",AD3/100,AD3)</f>
        <v>0.01</v>
      </c>
      <c r="AE28">
        <f>IF($H28="%",AE3/100,AE3)</f>
        <v>0.01</v>
      </c>
      <c r="AF28">
        <f>IF($H28="%",AF3/100,AF3)</f>
        <v>0.01</v>
      </c>
      <c r="AG28">
        <f>IF($H28="%",AG3/100,AG3)</f>
        <v>0.01</v>
      </c>
      <c r="AH28">
        <f>IF($H28="%",AH3/100,AH3)</f>
        <v>0.01</v>
      </c>
      <c r="AI28">
        <f>IF($H28="%",AI3/100,AI3)</f>
        <v>0.01</v>
      </c>
    </row>
    <row r="29" spans="1:35" x14ac:dyDescent="0.25">
      <c r="B29" t="str">
        <f>B4</f>
        <v>offset-planetary00</v>
      </c>
      <c r="C29" t="str">
        <f>C4</f>
        <v>Nature based offsets</v>
      </c>
      <c r="D29">
        <f>IF($H4="%",D4*100,D4/12)</f>
        <v>0</v>
      </c>
      <c r="E29">
        <f>IF($H4="%",E4*100,E4/12)</f>
        <v>33.333333333333329</v>
      </c>
      <c r="F29">
        <f>IF($H4="%",F4*100,F4/12)</f>
        <v>100</v>
      </c>
      <c r="G29">
        <f>IF(NOT(ISERROR(_xlfn.NUMBERVALUE(RIGHT(B4,1)))),100,ROUND(G4/12, 1 - _xlfn.CEILING.MATH(LOG10(G4/12))))</f>
        <v>100</v>
      </c>
      <c r="H29" t="str">
        <f>IF(ISERROR(_xlfn.NUMBERVALUE(RIGHT(B4,1))),"$","%")</f>
        <v>%</v>
      </c>
      <c r="I29">
        <f>IF($H29="%",I4/100,I4)</f>
        <v>0</v>
      </c>
      <c r="J29">
        <f>IF($H29="%",J4/100,J4)</f>
        <v>0</v>
      </c>
      <c r="K29">
        <f>IF($H29="%",K4/100,K4)</f>
        <v>0</v>
      </c>
      <c r="L29">
        <f>IF($H29="%",L4/100,L4)</f>
        <v>0</v>
      </c>
      <c r="M29">
        <f>IF($H29="%",M4/100,M4)</f>
        <v>0</v>
      </c>
      <c r="N29">
        <f>IF($H29="%",N4/100,N4)</f>
        <v>0</v>
      </c>
      <c r="O29">
        <f>IF($H29="%",O4/100,O4)</f>
        <v>0</v>
      </c>
      <c r="P29">
        <f>IF($H29="%",P4/100,P4)</f>
        <v>0</v>
      </c>
      <c r="Q29">
        <f>IF($H29="%",Q4/100,Q4)</f>
        <v>0</v>
      </c>
      <c r="R29">
        <f>IF($H29="%",R4/100,R4)</f>
        <v>0</v>
      </c>
      <c r="S29">
        <f>IF($H29="%",S4/100,S4)</f>
        <v>0</v>
      </c>
      <c r="T29">
        <f>IF($H29="%",T4/100,T4)</f>
        <v>0</v>
      </c>
      <c r="U29">
        <f>IF($H29="%",U4/100,U4)</f>
        <v>0</v>
      </c>
      <c r="V29">
        <f>IF($H29="%",V4/100,V4)</f>
        <v>0</v>
      </c>
      <c r="W29">
        <f>IF($H29="%",W4/100,W4)</f>
        <v>0</v>
      </c>
      <c r="X29">
        <f>IF($H29="%",X4/100,X4)</f>
        <v>3.0000000000000001E-3</v>
      </c>
      <c r="Y29">
        <f>IF($H29="%",Y4/100,Y4)</f>
        <v>1E-3</v>
      </c>
      <c r="Z29">
        <f>IF($H29="%",Z4/100,Z4)</f>
        <v>0</v>
      </c>
      <c r="AA29">
        <f>IF($H29="%",AA4/100,AA4)</f>
        <v>0</v>
      </c>
      <c r="AB29">
        <f>IF($H29="%",AB4/100,AB4)</f>
        <v>2E-3</v>
      </c>
      <c r="AC29">
        <f>IF($H29="%",AC4/100,AC4)</f>
        <v>2E-3</v>
      </c>
      <c r="AD29">
        <f>IF($H29="%",AD4/100,AD4)</f>
        <v>0</v>
      </c>
      <c r="AE29">
        <f>IF($H29="%",AE4/100,AE4)</f>
        <v>0</v>
      </c>
      <c r="AF29">
        <f>IF($H29="%",AF4/100,AF4)</f>
        <v>0</v>
      </c>
      <c r="AG29">
        <f>IF($H29="%",AG4/100,AG4)</f>
        <v>0</v>
      </c>
      <c r="AH29">
        <f>IF($H29="%",AH4/100,AH4)</f>
        <v>2E-3</v>
      </c>
      <c r="AI29">
        <f>IF($H29="%",AI4/100,AI4)</f>
        <v>0</v>
      </c>
    </row>
    <row r="30" spans="1:35" x14ac:dyDescent="0.25">
      <c r="B30" t="str">
        <f>B5</f>
        <v>offset-planetary01</v>
      </c>
      <c r="C30" t="str">
        <f>C5</f>
        <v>Reducing emissions</v>
      </c>
      <c r="D30">
        <f>IF($H5="%",D5*100,D5/12)</f>
        <v>0</v>
      </c>
      <c r="E30">
        <f>IF($H5="%",E5*100,E5/12)</f>
        <v>33.333333333333329</v>
      </c>
      <c r="F30">
        <f>IF($H5="%",F5*100,F5/12)</f>
        <v>100</v>
      </c>
      <c r="G30">
        <f>IF(NOT(ISERROR(_xlfn.NUMBERVALUE(RIGHT(B5,1)))),100,ROUND(G5/12, 1 - _xlfn.CEILING.MATH(LOG10(G5/12))))</f>
        <v>100</v>
      </c>
      <c r="H30" t="str">
        <f>IF(ISERROR(_xlfn.NUMBERVALUE(RIGHT(B5,1))),"$","%")</f>
        <v>%</v>
      </c>
      <c r="I30">
        <f>IF($H30="%",I5/100,I5)</f>
        <v>0</v>
      </c>
      <c r="J30">
        <f>IF($H30="%",J5/100,J5)</f>
        <v>0</v>
      </c>
      <c r="K30">
        <f>IF($H30="%",K5/100,K5)</f>
        <v>0</v>
      </c>
      <c r="L30">
        <f>IF($H30="%",L5/100,L5)</f>
        <v>0</v>
      </c>
      <c r="M30">
        <f>IF($H30="%",M5/100,M5)</f>
        <v>0</v>
      </c>
      <c r="N30">
        <f>IF($H30="%",N5/100,N5)</f>
        <v>0</v>
      </c>
      <c r="O30">
        <f>IF($H30="%",O5/100,O5)</f>
        <v>0</v>
      </c>
      <c r="P30">
        <f>IF($H30="%",P5/100,P5)</f>
        <v>0</v>
      </c>
      <c r="Q30">
        <f>IF($H30="%",Q5/100,Q5)</f>
        <v>0</v>
      </c>
      <c r="R30">
        <f>IF($H30="%",R5/100,R5)</f>
        <v>0</v>
      </c>
      <c r="S30">
        <f>IF($H30="%",S5/100,S5)</f>
        <v>0</v>
      </c>
      <c r="T30">
        <f>IF($H30="%",T5/100,T5)</f>
        <v>0</v>
      </c>
      <c r="U30">
        <f>IF($H30="%",U5/100,U5)</f>
        <v>0</v>
      </c>
      <c r="V30">
        <f>IF($H30="%",V5/100,V5)</f>
        <v>0</v>
      </c>
      <c r="W30">
        <f>IF($H30="%",W5/100,W5)</f>
        <v>0</v>
      </c>
      <c r="X30">
        <f>IF($H30="%",X5/100,X5)</f>
        <v>0</v>
      </c>
      <c r="Y30">
        <f>IF($H30="%",Y5/100,Y5)</f>
        <v>6.0000000000000001E-3</v>
      </c>
      <c r="Z30">
        <f>IF($H30="%",Z5/100,Z5)</f>
        <v>2E-3</v>
      </c>
      <c r="AA30">
        <f>IF($H30="%",AA5/100,AA5)</f>
        <v>2E-3</v>
      </c>
      <c r="AB30">
        <f>IF($H30="%",AB5/100,AB5)</f>
        <v>0</v>
      </c>
      <c r="AC30">
        <f>IF($H30="%",AC5/100,AC5)</f>
        <v>0</v>
      </c>
      <c r="AD30">
        <f>IF($H30="%",AD5/100,AD5)</f>
        <v>0</v>
      </c>
      <c r="AE30">
        <f>IF($H30="%",AE5/100,AE5)</f>
        <v>0</v>
      </c>
      <c r="AF30">
        <f>IF($H30="%",AF5/100,AF5)</f>
        <v>0</v>
      </c>
      <c r="AG30">
        <f>IF($H30="%",AG5/100,AG5)</f>
        <v>0</v>
      </c>
      <c r="AH30">
        <f>IF($H30="%",AH5/100,AH5)</f>
        <v>0</v>
      </c>
      <c r="AI30">
        <f>IF($H30="%",AI5/100,AI5)</f>
        <v>0</v>
      </c>
    </row>
    <row r="31" spans="1:35" x14ac:dyDescent="0.25">
      <c r="B31" t="str">
        <f>B6</f>
        <v>offset-planetary02</v>
      </c>
      <c r="C31" t="str">
        <f>C6</f>
        <v>Sustainable technology R&amp;D</v>
      </c>
      <c r="D31">
        <f>IF($H6="%",D6*100,D6/12)</f>
        <v>0</v>
      </c>
      <c r="E31">
        <f>IF($H6="%",E6*100,E6/12)</f>
        <v>33.333333333333329</v>
      </c>
      <c r="F31">
        <f>IF($H6="%",F6*100,F6/12)</f>
        <v>50</v>
      </c>
      <c r="G31">
        <f>IF(NOT(ISERROR(_xlfn.NUMBERVALUE(RIGHT(B6,1)))),100,ROUND(G6/12, 1 - _xlfn.CEILING.MATH(LOG10(G6/12))))</f>
        <v>100</v>
      </c>
      <c r="H31" t="str">
        <f>IF(ISERROR(_xlfn.NUMBERVALUE(RIGHT(B6,1))),"$","%")</f>
        <v>%</v>
      </c>
      <c r="I31">
        <f>IF($H31="%",I6/100,I6)</f>
        <v>0</v>
      </c>
      <c r="J31">
        <f>IF($H31="%",J6/100,J6)</f>
        <v>0</v>
      </c>
      <c r="K31">
        <f>IF($H31="%",K6/100,K6)</f>
        <v>0</v>
      </c>
      <c r="L31">
        <f>IF($H31="%",L6/100,L6)</f>
        <v>0</v>
      </c>
      <c r="M31">
        <f>IF($H31="%",M6/100,M6)</f>
        <v>0</v>
      </c>
      <c r="N31">
        <f>IF($H31="%",N6/100,N6)</f>
        <v>0</v>
      </c>
      <c r="O31">
        <f>IF($H31="%",O6/100,O6)</f>
        <v>0</v>
      </c>
      <c r="P31">
        <f>IF($H31="%",P6/100,P6)</f>
        <v>0</v>
      </c>
      <c r="Q31">
        <f>IF($H31="%",Q6/100,Q6)</f>
        <v>0</v>
      </c>
      <c r="R31">
        <f>IF($H31="%",R6/100,R6)</f>
        <v>0</v>
      </c>
      <c r="S31">
        <f>IF($H31="%",S6/100,S6)</f>
        <v>0</v>
      </c>
      <c r="T31">
        <f>IF($H31="%",T6/100,T6)</f>
        <v>0</v>
      </c>
      <c r="U31">
        <f>IF($H31="%",U6/100,U6)</f>
        <v>0</v>
      </c>
      <c r="V31">
        <f>IF($H31="%",V6/100,V6)</f>
        <v>0</v>
      </c>
      <c r="W31">
        <f>IF($H31="%",W6/100,W6)</f>
        <v>0</v>
      </c>
      <c r="X31">
        <f>IF($H31="%",X6/100,X6)</f>
        <v>0</v>
      </c>
      <c r="Y31">
        <f>IF($H31="%",Y6/100,Y6)</f>
        <v>0</v>
      </c>
      <c r="Z31">
        <f>IF($H31="%",Z6/100,Z6)</f>
        <v>6.9999999999999993E-3</v>
      </c>
      <c r="AA31">
        <f>IF($H31="%",AA6/100,AA6)</f>
        <v>3.0000000000000001E-3</v>
      </c>
      <c r="AB31">
        <f>IF($H31="%",AB6/100,AB6)</f>
        <v>0</v>
      </c>
      <c r="AC31">
        <f>IF($H31="%",AC6/100,AC6)</f>
        <v>0</v>
      </c>
      <c r="AD31">
        <f>IF($H31="%",AD6/100,AD6)</f>
        <v>0</v>
      </c>
      <c r="AE31">
        <f>IF($H31="%",AE6/100,AE6)</f>
        <v>0</v>
      </c>
      <c r="AF31">
        <f>IF($H31="%",AF6/100,AF6)</f>
        <v>0</v>
      </c>
      <c r="AG31">
        <f>IF($H31="%",AG6/100,AG6)</f>
        <v>0</v>
      </c>
      <c r="AH31">
        <f>IF($H31="%",AH6/100,AH6)</f>
        <v>0</v>
      </c>
      <c r="AI31">
        <f>IF($H31="%",AI6/100,AI6)</f>
        <v>0</v>
      </c>
    </row>
    <row r="32" spans="1:35" x14ac:dyDescent="0.25">
      <c r="B32" t="str">
        <f>B7</f>
        <v>offset-planetary2</v>
      </c>
      <c r="C32" t="str">
        <f>C7</f>
        <v>Nitrogen and phosphorus cycle</v>
      </c>
      <c r="D32">
        <f>MIN(D7/($E$2-$E7+D7)*100, 100)</f>
        <v>0</v>
      </c>
      <c r="E32">
        <f>MIN(E7/($E$2-$E7+E7)*100, 100)</f>
        <v>0</v>
      </c>
      <c r="F32">
        <f>MIN(F7/($E$2-$E7+F7)*100, 100)</f>
        <v>0</v>
      </c>
      <c r="G32">
        <f>IF(NOT(ISERROR(_xlfn.NUMBERVALUE(RIGHT(B7,1)))),100,ROUND(G7/12, 1 - _xlfn.CEILING.MATH(LOG10(G7/12))))</f>
        <v>100</v>
      </c>
      <c r="H32" t="str">
        <f>IF(ISERROR(_xlfn.NUMBERVALUE(RIGHT(B7,1))),"$","%")</f>
        <v>%</v>
      </c>
      <c r="I32">
        <f>IF($H32="%",I7/100,I7)</f>
        <v>0</v>
      </c>
      <c r="J32">
        <f>IF($H32="%",J7/100,J7)</f>
        <v>0</v>
      </c>
      <c r="K32">
        <f>IF($H32="%",K7/100,K7)</f>
        <v>0</v>
      </c>
      <c r="L32">
        <f>IF($H32="%",L7/100,L7)</f>
        <v>0</v>
      </c>
      <c r="M32">
        <f>IF($H32="%",M7/100,M7)</f>
        <v>0</v>
      </c>
      <c r="N32">
        <f>IF($H32="%",N7/100,N7)</f>
        <v>0</v>
      </c>
      <c r="O32">
        <f>IF($H32="%",O7/100,O7)</f>
        <v>0</v>
      </c>
      <c r="P32">
        <f>IF($H32="%",P7/100,P7)</f>
        <v>0</v>
      </c>
      <c r="Q32">
        <f>IF($H32="%",Q7/100,Q7)</f>
        <v>0</v>
      </c>
      <c r="R32">
        <f>IF($H32="%",R7/100,R7)</f>
        <v>0</v>
      </c>
      <c r="S32">
        <f>IF($H32="%",S7/100,S7)</f>
        <v>0</v>
      </c>
      <c r="T32">
        <f>IF($H32="%",T7/100,T7)</f>
        <v>0</v>
      </c>
      <c r="U32">
        <f>IF($H32="%",U7/100,U7)</f>
        <v>0</v>
      </c>
      <c r="V32">
        <f>IF($H32="%",V7/100,V7)</f>
        <v>0</v>
      </c>
      <c r="W32">
        <f>IF($H32="%",W7/100,W7)</f>
        <v>0</v>
      </c>
      <c r="X32">
        <f>IF($H32="%",X7/100,X7)</f>
        <v>0</v>
      </c>
      <c r="Y32">
        <f>IF($H32="%",Y7/100,Y7)</f>
        <v>0</v>
      </c>
      <c r="Z32">
        <f>IF($H32="%",Z7/100,Z7)</f>
        <v>0</v>
      </c>
      <c r="AA32">
        <f>IF($H32="%",AA7/100,AA7)</f>
        <v>0</v>
      </c>
      <c r="AB32">
        <f>IF($H32="%",AB7/100,AB7)</f>
        <v>0</v>
      </c>
      <c r="AC32">
        <f>IF($H32="%",AC7/100,AC7)</f>
        <v>0</v>
      </c>
      <c r="AD32">
        <f>IF($H32="%",AD7/100,AD7)</f>
        <v>1E-3</v>
      </c>
      <c r="AE32">
        <f>IF($H32="%",AE7/100,AE7)</f>
        <v>1E-3</v>
      </c>
      <c r="AF32">
        <f>IF($H32="%",AF7/100,AF7)</f>
        <v>2E-3</v>
      </c>
      <c r="AG32">
        <f>IF($H32="%",AG7/100,AG7)</f>
        <v>2E-3</v>
      </c>
      <c r="AH32">
        <f>IF($H32="%",AH7/100,AH7)</f>
        <v>0</v>
      </c>
      <c r="AI32">
        <f>IF($H32="%",AI7/100,AI7)</f>
        <v>4.0000000000000001E-3</v>
      </c>
    </row>
    <row r="33" spans="2:35" x14ac:dyDescent="0.25">
      <c r="B33" t="str">
        <f>B8</f>
        <v>offset-planetary4</v>
      </c>
      <c r="C33" t="str">
        <f>C8</f>
        <v>Freshwater use</v>
      </c>
      <c r="D33">
        <f>MIN(D8/($E$2-$E8+D8)*100, 100)</f>
        <v>0</v>
      </c>
      <c r="E33">
        <f>MIN(E8/($E$2-$E8+E8)*100, 100)</f>
        <v>0</v>
      </c>
      <c r="F33">
        <f>MIN(F8/($E$2-$E8+F8)*100, 100)</f>
        <v>0</v>
      </c>
      <c r="G33">
        <f>IF(NOT(ISERROR(_xlfn.NUMBERVALUE(RIGHT(B8,1)))),100,ROUND(G8/12, 1 - _xlfn.CEILING.MATH(LOG10(G8/12))))</f>
        <v>100</v>
      </c>
      <c r="H33" t="str">
        <f>IF(ISERROR(_xlfn.NUMBERVALUE(RIGHT(B8,1))),"$","%")</f>
        <v>%</v>
      </c>
      <c r="I33">
        <f>IF($H33="%",I8/100,I8)</f>
        <v>0</v>
      </c>
      <c r="J33">
        <f>IF($H33="%",J8/100,J8)</f>
        <v>0</v>
      </c>
      <c r="K33">
        <f>IF($H33="%",K8/100,K8)</f>
        <v>0</v>
      </c>
      <c r="L33">
        <f>IF($H33="%",L8/100,L8)</f>
        <v>0</v>
      </c>
      <c r="M33">
        <f>IF($H33="%",M8/100,M8)</f>
        <v>0</v>
      </c>
      <c r="N33">
        <f>IF($H33="%",N8/100,N8)</f>
        <v>0</v>
      </c>
      <c r="O33">
        <f>IF($H33="%",O8/100,O8)</f>
        <v>0</v>
      </c>
      <c r="P33">
        <f>IF($H33="%",P8/100,P8)</f>
        <v>0</v>
      </c>
      <c r="Q33">
        <f>IF($H33="%",Q8/100,Q8)</f>
        <v>0</v>
      </c>
      <c r="R33">
        <f>IF($H33="%",R8/100,R8)</f>
        <v>0</v>
      </c>
      <c r="S33">
        <f>IF($H33="%",S8/100,S8)</f>
        <v>0</v>
      </c>
      <c r="T33">
        <f>IF($H33="%",T8/100,T8)</f>
        <v>0</v>
      </c>
      <c r="U33">
        <f>IF($H33="%",U8/100,U8)</f>
        <v>0</v>
      </c>
      <c r="V33">
        <f>IF($H33="%",V8/100,V8)</f>
        <v>0</v>
      </c>
      <c r="W33">
        <f>IF($H33="%",W8/100,W8)</f>
        <v>0</v>
      </c>
      <c r="X33">
        <f>IF($H33="%",X8/100,X8)</f>
        <v>2E-3</v>
      </c>
      <c r="Y33">
        <f>IF($H33="%",Y8/100,Y8)</f>
        <v>0</v>
      </c>
      <c r="Z33">
        <f>IF($H33="%",Z8/100,Z8)</f>
        <v>0</v>
      </c>
      <c r="AA33">
        <f>IF($H33="%",AA8/100,AA8)</f>
        <v>0</v>
      </c>
      <c r="AB33">
        <f>IF($H33="%",AB8/100,AB8)</f>
        <v>0</v>
      </c>
      <c r="AC33">
        <f>IF($H33="%",AC8/100,AC8)</f>
        <v>0</v>
      </c>
      <c r="AD33">
        <f>IF($H33="%",AD8/100,AD8)</f>
        <v>2E-3</v>
      </c>
      <c r="AE33">
        <f>IF($H33="%",AE8/100,AE8)</f>
        <v>2E-3</v>
      </c>
      <c r="AF33">
        <f>IF($H33="%",AF8/100,AF8)</f>
        <v>0</v>
      </c>
      <c r="AG33">
        <f>IF($H33="%",AG8/100,AG8)</f>
        <v>0</v>
      </c>
      <c r="AH33">
        <f>IF($H33="%",AH8/100,AH8)</f>
        <v>0</v>
      </c>
      <c r="AI33">
        <f>IF($H33="%",AI8/100,AI8)</f>
        <v>4.0000000000000001E-3</v>
      </c>
    </row>
    <row r="34" spans="2:35" x14ac:dyDescent="0.25">
      <c r="B34" t="str">
        <f>B9</f>
        <v>offset-planetary5</v>
      </c>
      <c r="C34" t="str">
        <f>C9</f>
        <v>Deforestation and other land changes</v>
      </c>
      <c r="D34">
        <f>MIN(D9/($E$2-$E9+D9)*100, 100)</f>
        <v>6.6237289847442815</v>
      </c>
      <c r="E34">
        <f>MIN(E9/($E$2-$E9+E9)*100, 100)</f>
        <v>20.124029752878698</v>
      </c>
      <c r="F34">
        <f>MIN(F9/($E$2-$E9+F9)*100, 100)</f>
        <v>40.898904941632821</v>
      </c>
      <c r="G34">
        <f>IF(NOT(ISERROR(_xlfn.NUMBERVALUE(RIGHT(B9,1)))),100,ROUND(G9/12, 1 - _xlfn.CEILING.MATH(LOG10(G9/12))))</f>
        <v>100</v>
      </c>
      <c r="H34" t="str">
        <f>IF(ISERROR(_xlfn.NUMBERVALUE(RIGHT(B9,1))),"$","%")</f>
        <v>%</v>
      </c>
      <c r="I34">
        <f>IF($H34="%",I9/100,I9)</f>
        <v>0</v>
      </c>
      <c r="J34">
        <f>IF($H34="%",J9/100,J9)</f>
        <v>0</v>
      </c>
      <c r="K34">
        <f>IF($H34="%",K9/100,K9)</f>
        <v>0</v>
      </c>
      <c r="L34">
        <f>IF($H34="%",L9/100,L9)</f>
        <v>0</v>
      </c>
      <c r="M34">
        <f>IF($H34="%",M9/100,M9)</f>
        <v>0</v>
      </c>
      <c r="N34">
        <f>IF($H34="%",N9/100,N9)</f>
        <v>0</v>
      </c>
      <c r="O34">
        <f>IF($H34="%",O9/100,O9)</f>
        <v>0</v>
      </c>
      <c r="P34">
        <f>IF($H34="%",P9/100,P9)</f>
        <v>0</v>
      </c>
      <c r="Q34">
        <f>IF($H34="%",Q9/100,Q9)</f>
        <v>0</v>
      </c>
      <c r="R34">
        <f>IF($H34="%",R9/100,R9)</f>
        <v>0</v>
      </c>
      <c r="S34">
        <f>IF($H34="%",S9/100,S9)</f>
        <v>0</v>
      </c>
      <c r="T34">
        <f>IF($H34="%",T9/100,T9)</f>
        <v>0</v>
      </c>
      <c r="U34">
        <f>IF($H34="%",U9/100,U9)</f>
        <v>0</v>
      </c>
      <c r="V34">
        <f>IF($H34="%",V9/100,V9)</f>
        <v>0</v>
      </c>
      <c r="W34">
        <f>IF($H34="%",W9/100,W9)</f>
        <v>0</v>
      </c>
      <c r="X34">
        <f>IF($H34="%",X9/100,X9)</f>
        <v>0.01</v>
      </c>
      <c r="Y34">
        <f>IF($H34="%",Y9/100,Y9)</f>
        <v>0.01</v>
      </c>
      <c r="Z34">
        <f>IF($H34="%",Z9/100,Z9)</f>
        <v>0.01</v>
      </c>
      <c r="AA34">
        <f>IF($H34="%",AA9/100,AA9)</f>
        <v>0.01</v>
      </c>
      <c r="AB34">
        <f>IF($H34="%",AB9/100,AB9)</f>
        <v>0.01</v>
      </c>
      <c r="AC34">
        <f>IF($H34="%",AC9/100,AC9)</f>
        <v>0.01</v>
      </c>
      <c r="AD34">
        <f>IF($H34="%",AD9/100,AD9)</f>
        <v>0.01</v>
      </c>
      <c r="AE34">
        <f>IF($H34="%",AE9/100,AE9)</f>
        <v>0.01</v>
      </c>
      <c r="AF34">
        <f>IF($H34="%",AF9/100,AF9)</f>
        <v>0.01</v>
      </c>
      <c r="AG34">
        <f>IF($H34="%",AG9/100,AG9)</f>
        <v>0.01</v>
      </c>
      <c r="AH34">
        <f>IF($H34="%",AH9/100,AH9)</f>
        <v>0.01</v>
      </c>
      <c r="AI34">
        <f>IF($H34="%",AI9/100,AI9)</f>
        <v>0.01</v>
      </c>
    </row>
    <row r="35" spans="2:35" x14ac:dyDescent="0.25">
      <c r="B35" t="str">
        <f>B10</f>
        <v>offset-planetary50</v>
      </c>
      <c r="C35" t="str">
        <f>C10</f>
        <v>Primary forest loss</v>
      </c>
      <c r="D35">
        <f>MIN(D10/($E$9-$E10+D10)*100, 100)</f>
        <v>5.0947268098213243</v>
      </c>
      <c r="E35">
        <f>MIN(E10/($E$9-$E10+E10)*100, 100)</f>
        <v>19.539650189259529</v>
      </c>
      <c r="F35">
        <f>MIN(F10/($E$9-$E10+F10)*100, 100)</f>
        <v>49.274440712959198</v>
      </c>
      <c r="G35">
        <f>IF(NOT(ISERROR(_xlfn.NUMBERVALUE(RIGHT(B10,1)))),100,ROUND(G10/12, 1 - _xlfn.CEILING.MATH(LOG10(G10/12))))</f>
        <v>100</v>
      </c>
      <c r="H35" t="str">
        <f>IF(ISERROR(_xlfn.NUMBERVALUE(RIGHT(B10,1))),"$","%")</f>
        <v>%</v>
      </c>
      <c r="I35">
        <f>IF($H35="%",I10/100,I10)</f>
        <v>0</v>
      </c>
      <c r="J35">
        <f>IF($H35="%",J10/100,J10)</f>
        <v>0</v>
      </c>
      <c r="K35">
        <f>IF($H35="%",K10/100,K10)</f>
        <v>0</v>
      </c>
      <c r="L35">
        <f>IF($H35="%",L10/100,L10)</f>
        <v>0</v>
      </c>
      <c r="M35">
        <f>IF($H35="%",M10/100,M10)</f>
        <v>0</v>
      </c>
      <c r="N35">
        <f>IF($H35="%",N10/100,N10)</f>
        <v>0</v>
      </c>
      <c r="O35">
        <f>IF($H35="%",O10/100,O10)</f>
        <v>0</v>
      </c>
      <c r="P35">
        <f>IF($H35="%",P10/100,P10)</f>
        <v>0</v>
      </c>
      <c r="Q35">
        <f>IF($H35="%",Q10/100,Q10)</f>
        <v>0</v>
      </c>
      <c r="R35">
        <f>IF($H35="%",R10/100,R10)</f>
        <v>0</v>
      </c>
      <c r="S35">
        <f>IF($H35="%",S10/100,S10)</f>
        <v>0</v>
      </c>
      <c r="T35">
        <f>IF($H35="%",T10/100,T10)</f>
        <v>0</v>
      </c>
      <c r="U35">
        <f>IF($H35="%",U10/100,U10)</f>
        <v>0</v>
      </c>
      <c r="V35">
        <f>IF($H35="%",V10/100,V10)</f>
        <v>0</v>
      </c>
      <c r="W35">
        <f>IF($H35="%",W10/100,W10)</f>
        <v>0</v>
      </c>
      <c r="X35">
        <f>IF($H35="%",X10/100,X10)</f>
        <v>0</v>
      </c>
      <c r="Y35">
        <f>IF($H35="%",Y10/100,Y10)</f>
        <v>0</v>
      </c>
      <c r="Z35">
        <f>IF($H35="%",Z10/100,Z10)</f>
        <v>0</v>
      </c>
      <c r="AA35">
        <f>IF($H35="%",AA10/100,AA10)</f>
        <v>0</v>
      </c>
      <c r="AB35">
        <f>IF($H35="%",AB10/100,AB10)</f>
        <v>1E-3</v>
      </c>
      <c r="AC35">
        <f>IF($H35="%",AC10/100,AC10)</f>
        <v>3.0000000000000001E-3</v>
      </c>
      <c r="AD35">
        <f>IF($H35="%",AD10/100,AD10)</f>
        <v>1E-3</v>
      </c>
      <c r="AE35">
        <f>IF($H35="%",AE10/100,AE10)</f>
        <v>1E-3</v>
      </c>
      <c r="AF35">
        <f>IF($H35="%",AF10/100,AF10)</f>
        <v>0</v>
      </c>
      <c r="AG35">
        <f>IF($H35="%",AG10/100,AG10)</f>
        <v>0</v>
      </c>
      <c r="AH35">
        <f>IF($H35="%",AH10/100,AH10)</f>
        <v>4.0000000000000001E-3</v>
      </c>
      <c r="AI35">
        <f>IF($H35="%",AI10/100,AI10)</f>
        <v>0</v>
      </c>
    </row>
    <row r="36" spans="2:35" x14ac:dyDescent="0.25">
      <c r="B36" t="str">
        <f>B11</f>
        <v>offset-planetary51</v>
      </c>
      <c r="C36" t="str">
        <f>C11</f>
        <v>Secondary forest loss</v>
      </c>
      <c r="D36">
        <f>MIN(D11/($E$9-$E11+D11)*100, 100)</f>
        <v>28.920620493818433</v>
      </c>
      <c r="E36">
        <f>MIN(E11/($E$9-$E11+E11)*100, 100)</f>
        <v>44.865779241583994</v>
      </c>
      <c r="F36">
        <f>MIN(F11/($E$9-$E11+F11)*100, 100)</f>
        <v>61.941169924974503</v>
      </c>
      <c r="G36">
        <f>IF(NOT(ISERROR(_xlfn.NUMBERVALUE(RIGHT(B11,1)))),100,ROUND(G11/12, 1 - _xlfn.CEILING.MATH(LOG10(G11/12))))</f>
        <v>100</v>
      </c>
      <c r="H36" t="str">
        <f>IF(ISERROR(_xlfn.NUMBERVALUE(RIGHT(B11,1))),"$","%")</f>
        <v>%</v>
      </c>
      <c r="I36">
        <f>IF($H36="%",I11/100,I11)</f>
        <v>0</v>
      </c>
      <c r="J36">
        <f>IF($H36="%",J11/100,J11)</f>
        <v>0</v>
      </c>
      <c r="K36">
        <f>IF($H36="%",K11/100,K11)</f>
        <v>0</v>
      </c>
      <c r="L36">
        <f>IF($H36="%",L11/100,L11)</f>
        <v>0</v>
      </c>
      <c r="M36">
        <f>IF($H36="%",M11/100,M11)</f>
        <v>0</v>
      </c>
      <c r="N36">
        <f>IF($H36="%",N11/100,N11)</f>
        <v>0</v>
      </c>
      <c r="O36">
        <f>IF($H36="%",O11/100,O11)</f>
        <v>0</v>
      </c>
      <c r="P36">
        <f>IF($H36="%",P11/100,P11)</f>
        <v>0</v>
      </c>
      <c r="Q36">
        <f>IF($H36="%",Q11/100,Q11)</f>
        <v>0</v>
      </c>
      <c r="R36">
        <f>IF($H36="%",R11/100,R11)</f>
        <v>0</v>
      </c>
      <c r="S36">
        <f>IF($H36="%",S11/100,S11)</f>
        <v>0</v>
      </c>
      <c r="T36">
        <f>IF($H36="%",T11/100,T11)</f>
        <v>0</v>
      </c>
      <c r="U36">
        <f>IF($H36="%",U11/100,U11)</f>
        <v>0</v>
      </c>
      <c r="V36">
        <f>IF($H36="%",V11/100,V11)</f>
        <v>0</v>
      </c>
      <c r="W36">
        <f>IF($H36="%",W11/100,W11)</f>
        <v>0</v>
      </c>
      <c r="X36">
        <f>IF($H36="%",X11/100,X11)</f>
        <v>9.0000000000000011E-3</v>
      </c>
      <c r="Y36">
        <f>IF($H36="%",Y11/100,Y11)</f>
        <v>1E-3</v>
      </c>
      <c r="Z36">
        <f>IF($H36="%",Z11/100,Z11)</f>
        <v>0</v>
      </c>
      <c r="AA36">
        <f>IF($H36="%",AA11/100,AA11)</f>
        <v>0</v>
      </c>
      <c r="AB36">
        <f>IF($H36="%",AB11/100,AB11)</f>
        <v>0</v>
      </c>
      <c r="AC36">
        <f>IF($H36="%",AC11/100,AC11)</f>
        <v>0</v>
      </c>
      <c r="AD36">
        <f>IF($H36="%",AD11/100,AD11)</f>
        <v>0</v>
      </c>
      <c r="AE36">
        <f>IF($H36="%",AE11/100,AE11)</f>
        <v>0</v>
      </c>
      <c r="AF36">
        <f>IF($H36="%",AF11/100,AF11)</f>
        <v>0</v>
      </c>
      <c r="AG36">
        <f>IF($H36="%",AG11/100,AG11)</f>
        <v>0</v>
      </c>
      <c r="AH36">
        <f>IF($H36="%",AH11/100,AH11)</f>
        <v>0</v>
      </c>
      <c r="AI36">
        <f>IF($H36="%",AI11/100,AI11)</f>
        <v>0</v>
      </c>
    </row>
    <row r="37" spans="2:35" x14ac:dyDescent="0.25">
      <c r="B37" t="str">
        <f>B12</f>
        <v>offset-planetary52</v>
      </c>
      <c r="C37" t="str">
        <f>C12</f>
        <v>Other land changes</v>
      </c>
      <c r="D37">
        <f>MIN(D12/($E$9-$E12+D12)*100, 100)</f>
        <v>2.1328042656085313</v>
      </c>
      <c r="E37">
        <f>MIN(E12/($E$9-$E12+E12)*100, 100)</f>
        <v>35.594570569156474</v>
      </c>
      <c r="F37">
        <f>MIN(F12/($E$9-$E12+F12)*100, 100)</f>
        <v>62.377619863863387</v>
      </c>
      <c r="G37">
        <f>IF(NOT(ISERROR(_xlfn.NUMBERVALUE(RIGHT(B12,1)))),100,ROUND(G12/12, 1 - _xlfn.CEILING.MATH(LOG10(G12/12))))</f>
        <v>100</v>
      </c>
      <c r="H37" t="str">
        <f>IF(ISERROR(_xlfn.NUMBERVALUE(RIGHT(B12,1))),"$","%")</f>
        <v>%</v>
      </c>
      <c r="I37">
        <f>IF($H37="%",I12/100,I12)</f>
        <v>0</v>
      </c>
      <c r="J37">
        <f>IF($H37="%",J12/100,J12)</f>
        <v>0</v>
      </c>
      <c r="K37">
        <f>IF($H37="%",K12/100,K12)</f>
        <v>0</v>
      </c>
      <c r="L37">
        <f>IF($H37="%",L12/100,L12)</f>
        <v>0</v>
      </c>
      <c r="M37">
        <f>IF($H37="%",M12/100,M12)</f>
        <v>0</v>
      </c>
      <c r="N37">
        <f>IF($H37="%",N12/100,N12)</f>
        <v>0</v>
      </c>
      <c r="O37">
        <f>IF($H37="%",O12/100,O12)</f>
        <v>0</v>
      </c>
      <c r="P37">
        <f>IF($H37="%",P12/100,P12)</f>
        <v>0</v>
      </c>
      <c r="Q37">
        <f>IF($H37="%",Q12/100,Q12)</f>
        <v>0</v>
      </c>
      <c r="R37">
        <f>IF($H37="%",R12/100,R12)</f>
        <v>0</v>
      </c>
      <c r="S37">
        <f>IF($H37="%",S12/100,S12)</f>
        <v>0</v>
      </c>
      <c r="T37">
        <f>IF($H37="%",T12/100,T12)</f>
        <v>0</v>
      </c>
      <c r="U37">
        <f>IF($H37="%",U12/100,U12)</f>
        <v>0</v>
      </c>
      <c r="V37">
        <f>IF($H37="%",V12/100,V12)</f>
        <v>0</v>
      </c>
      <c r="W37">
        <f>IF($H37="%",W12/100,W12)</f>
        <v>0</v>
      </c>
      <c r="X37">
        <f>IF($H37="%",X12/100,X12)</f>
        <v>0</v>
      </c>
      <c r="Y37">
        <f>IF($H37="%",Y12/100,Y12)</f>
        <v>0</v>
      </c>
      <c r="Z37">
        <f>IF($H37="%",Z12/100,Z12)</f>
        <v>0</v>
      </c>
      <c r="AA37">
        <f>IF($H37="%",AA12/100,AA12)</f>
        <v>0</v>
      </c>
      <c r="AB37">
        <f>IF($H37="%",AB12/100,AB12)</f>
        <v>4.0000000000000001E-3</v>
      </c>
      <c r="AC37">
        <f>IF($H37="%",AC12/100,AC12)</f>
        <v>0</v>
      </c>
      <c r="AD37">
        <f>IF($H37="%",AD12/100,AD12)</f>
        <v>2E-3</v>
      </c>
      <c r="AE37">
        <f>IF($H37="%",AE12/100,AE12)</f>
        <v>2E-3</v>
      </c>
      <c r="AF37">
        <f>IF($H37="%",AF12/100,AF12)</f>
        <v>2E-3</v>
      </c>
      <c r="AG37">
        <f>IF($H37="%",AG12/100,AG12)</f>
        <v>0</v>
      </c>
      <c r="AH37">
        <f>IF($H37="%",AH12/100,AH12)</f>
        <v>0</v>
      </c>
      <c r="AI37">
        <f>IF($H37="%",AI12/100,AI12)</f>
        <v>0</v>
      </c>
    </row>
    <row r="38" spans="2:35" x14ac:dyDescent="0.25">
      <c r="B38" t="str">
        <f>B13</f>
        <v>offset-planetary6</v>
      </c>
      <c r="C38" t="str">
        <f>C13</f>
        <v>Biodiversity loss</v>
      </c>
      <c r="D38">
        <f>MIN(D13/($E$2-$E13+D13)*100, 100)</f>
        <v>0.39002171031275923</v>
      </c>
      <c r="E38">
        <f>MIN(E13/($E$2-$E13+E13)*100, 100)</f>
        <v>2.8419696677758366</v>
      </c>
      <c r="F38">
        <f>MIN(F13/($E$2-$E13+F13)*100, 100)</f>
        <v>8.0673648777013618</v>
      </c>
      <c r="G38">
        <f>IF(NOT(ISERROR(_xlfn.NUMBERVALUE(RIGHT(B13,1)))),100,ROUND(G13/12, 1 - _xlfn.CEILING.MATH(LOG10(G13/12))))</f>
        <v>100</v>
      </c>
      <c r="H38" t="str">
        <f>IF(ISERROR(_xlfn.NUMBERVALUE(RIGHT(B13,1))),"$","%")</f>
        <v>%</v>
      </c>
      <c r="I38">
        <f>IF($H38="%",I13/100,I13)</f>
        <v>0</v>
      </c>
      <c r="J38">
        <f>IF($H38="%",J13/100,J13)</f>
        <v>0</v>
      </c>
      <c r="K38">
        <f>IF($H38="%",K13/100,K13)</f>
        <v>0</v>
      </c>
      <c r="L38">
        <f>IF($H38="%",L13/100,L13)</f>
        <v>0</v>
      </c>
      <c r="M38">
        <f>IF($H38="%",M13/100,M13)</f>
        <v>0</v>
      </c>
      <c r="N38">
        <f>IF($H38="%",N13/100,N13)</f>
        <v>0</v>
      </c>
      <c r="O38">
        <f>IF($H38="%",O13/100,O13)</f>
        <v>0</v>
      </c>
      <c r="P38">
        <f>IF($H38="%",P13/100,P13)</f>
        <v>0</v>
      </c>
      <c r="Q38">
        <f>IF($H38="%",Q13/100,Q13)</f>
        <v>0</v>
      </c>
      <c r="R38">
        <f>IF($H38="%",R13/100,R13)</f>
        <v>0</v>
      </c>
      <c r="S38">
        <f>IF($H38="%",S13/100,S13)</f>
        <v>0</v>
      </c>
      <c r="T38">
        <f>IF($H38="%",T13/100,T13)</f>
        <v>0</v>
      </c>
      <c r="U38">
        <f>IF($H38="%",U13/100,U13)</f>
        <v>0</v>
      </c>
      <c r="V38">
        <f>IF($H38="%",V13/100,V13)</f>
        <v>0</v>
      </c>
      <c r="W38">
        <f>IF($H38="%",W13/100,W13)</f>
        <v>0</v>
      </c>
      <c r="X38">
        <f>IF($H38="%",X13/100,X13)</f>
        <v>0</v>
      </c>
      <c r="Y38">
        <f>IF($H38="%",Y13/100,Y13)</f>
        <v>0</v>
      </c>
      <c r="Z38">
        <f>IF($H38="%",Z13/100,Z13)</f>
        <v>0</v>
      </c>
      <c r="AA38">
        <f>IF($H38="%",AA13/100,AA13)</f>
        <v>0</v>
      </c>
      <c r="AB38">
        <f>IF($H38="%",AB13/100,AB13)</f>
        <v>4.0000000000000001E-3</v>
      </c>
      <c r="AC38">
        <f>IF($H38="%",AC13/100,AC13)</f>
        <v>0</v>
      </c>
      <c r="AD38">
        <f>IF($H38="%",AD13/100,AD13)</f>
        <v>0</v>
      </c>
      <c r="AE38">
        <f>IF($H38="%",AE13/100,AE13)</f>
        <v>0</v>
      </c>
      <c r="AF38">
        <f>IF($H38="%",AF13/100,AF13)</f>
        <v>4.0000000000000001E-3</v>
      </c>
      <c r="AG38">
        <f>IF($H38="%",AG13/100,AG13)</f>
        <v>0</v>
      </c>
      <c r="AH38">
        <f>IF($H38="%",AH13/100,AH13)</f>
        <v>2E-3</v>
      </c>
      <c r="AI38">
        <f>IF($H38="%",AI13/100,AI13)</f>
        <v>0</v>
      </c>
    </row>
    <row r="39" spans="2:35" x14ac:dyDescent="0.25">
      <c r="B39" t="str">
        <f>B14</f>
        <v>offset-planetary7</v>
      </c>
      <c r="C39" t="str">
        <f>C14</f>
        <v>Particle pollution</v>
      </c>
      <c r="D39">
        <f>MIN(D14/($E$2-$E14+D14)*100, 100)</f>
        <v>0</v>
      </c>
      <c r="E39">
        <f>MIN(E14/($E$2-$E14+E14)*100, 100)</f>
        <v>0</v>
      </c>
      <c r="F39">
        <f>MIN(F14/($E$2-$E14+F14)*100, 100)</f>
        <v>0</v>
      </c>
      <c r="G39">
        <f>IF(NOT(ISERROR(_xlfn.NUMBERVALUE(RIGHT(B14,1)))),100,ROUND(G14/12, 1 - _xlfn.CEILING.MATH(LOG10(G14/12))))</f>
        <v>100</v>
      </c>
      <c r="H39" t="str">
        <f>IF(ISERROR(_xlfn.NUMBERVALUE(RIGHT(B14,1))),"$","%")</f>
        <v>%</v>
      </c>
      <c r="I39">
        <f>IF($H39="%",I14/100,I14)</f>
        <v>0</v>
      </c>
      <c r="J39">
        <f>IF($H39="%",J14/100,J14)</f>
        <v>0</v>
      </c>
      <c r="K39">
        <f>IF($H39="%",K14/100,K14)</f>
        <v>0</v>
      </c>
      <c r="L39">
        <f>IF($H39="%",L14/100,L14)</f>
        <v>0</v>
      </c>
      <c r="M39">
        <f>IF($H39="%",M14/100,M14)</f>
        <v>0</v>
      </c>
      <c r="N39">
        <f>IF($H39="%",N14/100,N14)</f>
        <v>0</v>
      </c>
      <c r="O39">
        <f>IF($H39="%",O14/100,O14)</f>
        <v>0</v>
      </c>
      <c r="P39">
        <f>IF($H39="%",P14/100,P14)</f>
        <v>0</v>
      </c>
      <c r="Q39">
        <f>IF($H39="%",Q14/100,Q14)</f>
        <v>0</v>
      </c>
      <c r="R39">
        <f>IF($H39="%",R14/100,R14)</f>
        <v>0</v>
      </c>
      <c r="S39">
        <f>IF($H39="%",S14/100,S14)</f>
        <v>0</v>
      </c>
      <c r="T39">
        <f>IF($H39="%",T14/100,T14)</f>
        <v>0</v>
      </c>
      <c r="U39">
        <f>IF($H39="%",U14/100,U14)</f>
        <v>0</v>
      </c>
      <c r="V39">
        <f>IF($H39="%",V14/100,V14)</f>
        <v>0</v>
      </c>
      <c r="W39">
        <f>IF($H39="%",W14/100,W14)</f>
        <v>0</v>
      </c>
      <c r="X39">
        <f>IF($H39="%",X14/100,X14)</f>
        <v>0</v>
      </c>
      <c r="Y39">
        <f>IF($H39="%",Y14/100,Y14)</f>
        <v>0</v>
      </c>
      <c r="Z39">
        <f>IF($H39="%",Z14/100,Z14)</f>
        <v>0</v>
      </c>
      <c r="AA39">
        <f>IF($H39="%",AA14/100,AA14)</f>
        <v>0</v>
      </c>
      <c r="AB39">
        <f>IF($H39="%",AB14/100,AB14)</f>
        <v>0</v>
      </c>
      <c r="AC39">
        <f>IF($H39="%",AC14/100,AC14)</f>
        <v>0</v>
      </c>
      <c r="AD39">
        <f>IF($H39="%",AD14/100,AD14)</f>
        <v>0</v>
      </c>
      <c r="AE39">
        <f>IF($H39="%",AE14/100,AE14)</f>
        <v>0</v>
      </c>
      <c r="AF39">
        <f>IF($H39="%",AF14/100,AF14)</f>
        <v>2E-3</v>
      </c>
      <c r="AG39">
        <f>IF($H39="%",AG14/100,AG14)</f>
        <v>8.0000000000000002E-3</v>
      </c>
      <c r="AH39">
        <f>IF($H39="%",AH14/100,AH14)</f>
        <v>0</v>
      </c>
      <c r="AI39">
        <f>IF($H39="%",AI14/100,AI14)</f>
        <v>0</v>
      </c>
    </row>
    <row r="40" spans="2:35" x14ac:dyDescent="0.25">
      <c r="B40" t="str">
        <f>B15</f>
        <v>offset-planetary8</v>
      </c>
      <c r="C40" t="str">
        <f>C15</f>
        <v>Chemical pollution</v>
      </c>
      <c r="D40">
        <f>MIN(D15/($E$2-$E15+D15)*100, 100)</f>
        <v>0</v>
      </c>
      <c r="E40">
        <f>MIN(E15/($E$2-$E15+E15)*100, 100)</f>
        <v>0</v>
      </c>
      <c r="F40">
        <f>MIN(F15/($E$2-$E15+F15)*100, 100)</f>
        <v>0</v>
      </c>
      <c r="G40">
        <f>IF(NOT(ISERROR(_xlfn.NUMBERVALUE(RIGHT(B15,1)))),100,ROUND(G15/12, 1 - _xlfn.CEILING.MATH(LOG10(G15/12))))</f>
        <v>100</v>
      </c>
      <c r="H40" t="str">
        <f>IF(ISERROR(_xlfn.NUMBERVALUE(RIGHT(B15,1))),"$","%")</f>
        <v>%</v>
      </c>
      <c r="I40">
        <f>IF($H40="%",I15/100,I15)</f>
        <v>0</v>
      </c>
      <c r="J40">
        <f>IF($H40="%",J15/100,J15)</f>
        <v>0</v>
      </c>
      <c r="K40">
        <f>IF($H40="%",K15/100,K15)</f>
        <v>0</v>
      </c>
      <c r="L40">
        <f>IF($H40="%",L15/100,L15)</f>
        <v>0</v>
      </c>
      <c r="M40">
        <f>IF($H40="%",M15/100,M15)</f>
        <v>0</v>
      </c>
      <c r="N40">
        <f>IF($H40="%",N15/100,N15)</f>
        <v>0</v>
      </c>
      <c r="O40">
        <f>IF($H40="%",O15/100,O15)</f>
        <v>0</v>
      </c>
      <c r="P40">
        <f>IF($H40="%",P15/100,P15)</f>
        <v>0</v>
      </c>
      <c r="Q40">
        <f>IF($H40="%",Q15/100,Q15)</f>
        <v>0</v>
      </c>
      <c r="R40">
        <f>IF($H40="%",R15/100,R15)</f>
        <v>0</v>
      </c>
      <c r="S40">
        <f>IF($H40="%",S15/100,S15)</f>
        <v>0</v>
      </c>
      <c r="T40">
        <f>IF($H40="%",T15/100,T15)</f>
        <v>0</v>
      </c>
      <c r="U40">
        <f>IF($H40="%",U15/100,U15)</f>
        <v>0</v>
      </c>
      <c r="V40">
        <f>IF($H40="%",V15/100,V15)</f>
        <v>0</v>
      </c>
      <c r="W40">
        <f>IF($H40="%",W15/100,W15)</f>
        <v>0</v>
      </c>
      <c r="X40">
        <f>IF($H40="%",X15/100,X15)</f>
        <v>0</v>
      </c>
      <c r="Y40">
        <f>IF($H40="%",Y15/100,Y15)</f>
        <v>0</v>
      </c>
      <c r="Z40">
        <f>IF($H40="%",Z15/100,Z15)</f>
        <v>0</v>
      </c>
      <c r="AA40">
        <f>IF($H40="%",AA15/100,AA15)</f>
        <v>0</v>
      </c>
      <c r="AB40">
        <f>IF($H40="%",AB15/100,AB15)</f>
        <v>0</v>
      </c>
      <c r="AC40">
        <f>IF($H40="%",AC15/100,AC15)</f>
        <v>0</v>
      </c>
      <c r="AD40">
        <f>IF($H40="%",AD15/100,AD15)</f>
        <v>0</v>
      </c>
      <c r="AE40">
        <f>IF($H40="%",AE15/100,AE15)</f>
        <v>0</v>
      </c>
      <c r="AF40">
        <f>IF($H40="%",AF15/100,AF15)</f>
        <v>0</v>
      </c>
      <c r="AG40">
        <f>IF($H40="%",AG15/100,AG15)</f>
        <v>5.0000000000000001E-3</v>
      </c>
      <c r="AH40">
        <f>IF($H40="%",AH15/100,AH15)</f>
        <v>0</v>
      </c>
      <c r="AI40">
        <f>IF($H40="%",AI15/100,AI15)</f>
        <v>5.0000000000000001E-3</v>
      </c>
    </row>
    <row r="41" spans="2:35" x14ac:dyDescent="0.25">
      <c r="B41" t="str">
        <f>B16</f>
        <v>offset-human</v>
      </c>
      <c r="C41" t="str">
        <f>C16</f>
        <v>Human rights violations</v>
      </c>
      <c r="D41">
        <f>IF($H16="%",D16*100,D16/12)</f>
        <v>0.97749637322535576</v>
      </c>
      <c r="E41">
        <f>IF($H16="%",E16*100,E16/12)</f>
        <v>4.1910920266051797</v>
      </c>
      <c r="F41">
        <f>IF($H16="%",F16*100,F16/12)</f>
        <v>16.423926210196189</v>
      </c>
      <c r="G41">
        <f>IF(NOT(ISERROR(_xlfn.NUMBERVALUE(RIGHT(B16,1)))),100,ROUND(G16/12, 1 - _xlfn.CEILING.MATH(LOG10(G16/12))))</f>
        <v>20</v>
      </c>
      <c r="H41" t="str">
        <f>IF(ISERROR(_xlfn.NUMBERVALUE(RIGHT(B16,1))),"$","%")</f>
        <v>$</v>
      </c>
      <c r="I41">
        <f>IF($H41="%",I16/100,I16)</f>
        <v>1</v>
      </c>
      <c r="J41">
        <f>IF($H41="%",J16/100,J16)</f>
        <v>1</v>
      </c>
      <c r="K41">
        <f>IF($H41="%",K16/100,K16)</f>
        <v>1</v>
      </c>
      <c r="L41">
        <f>IF($H41="%",L16/100,L16)</f>
        <v>1</v>
      </c>
      <c r="M41">
        <f>IF($H41="%",M16/100,M16)</f>
        <v>1</v>
      </c>
      <c r="N41">
        <f>IF($H41="%",N16/100,N16)</f>
        <v>1</v>
      </c>
      <c r="O41">
        <f>IF($H41="%",O16/100,O16)</f>
        <v>1</v>
      </c>
      <c r="P41">
        <f>IF($H41="%",P16/100,P16)</f>
        <v>1</v>
      </c>
      <c r="Q41">
        <f>IF($H41="%",Q16/100,Q16)</f>
        <v>1</v>
      </c>
      <c r="R41">
        <f>IF($H41="%",R16/100,R16)</f>
        <v>1</v>
      </c>
      <c r="S41">
        <f>IF($H41="%",S16/100,S16)</f>
        <v>1</v>
      </c>
      <c r="T41">
        <f>IF($H41="%",T16/100,T16)</f>
        <v>1</v>
      </c>
      <c r="U41">
        <f>IF($H41="%",U16/100,U16)</f>
        <v>1</v>
      </c>
      <c r="V41">
        <f>IF($H41="%",V16/100,V16)</f>
        <v>1</v>
      </c>
      <c r="W41">
        <f>IF($H41="%",W16/100,W16)</f>
        <v>1</v>
      </c>
      <c r="X41">
        <f>IF($H41="%",X16/100,X16)</f>
        <v>0</v>
      </c>
      <c r="Y41">
        <f>IF($H41="%",Y16/100,Y16)</f>
        <v>0</v>
      </c>
      <c r="Z41">
        <f>IF($H41="%",Z16/100,Z16)</f>
        <v>0</v>
      </c>
      <c r="AA41">
        <f>IF($H41="%",AA16/100,AA16)</f>
        <v>0</v>
      </c>
      <c r="AB41">
        <f>IF($H41="%",AB16/100,AB16)</f>
        <v>0</v>
      </c>
      <c r="AC41">
        <f>IF($H41="%",AC16/100,AC16)</f>
        <v>0</v>
      </c>
      <c r="AD41">
        <f>IF($H41="%",AD16/100,AD16)</f>
        <v>0</v>
      </c>
      <c r="AE41">
        <f>IF($H41="%",AE16/100,AE16)</f>
        <v>0</v>
      </c>
      <c r="AF41">
        <f>IF($H41="%",AF16/100,AF16)</f>
        <v>0</v>
      </c>
      <c r="AG41">
        <f>IF($H41="%",AG16/100,AG16)</f>
        <v>0</v>
      </c>
      <c r="AH41">
        <f>IF($H41="%",AH16/100,AH16)</f>
        <v>0</v>
      </c>
      <c r="AI41">
        <f>IF($H41="%",AI16/100,AI16)</f>
        <v>0</v>
      </c>
    </row>
    <row r="42" spans="2:35" x14ac:dyDescent="0.25">
      <c r="B42" t="str">
        <f>B17</f>
        <v>offset-human0</v>
      </c>
      <c r="C42" t="str">
        <f>C17</f>
        <v>Poverty labour</v>
      </c>
      <c r="D42">
        <f>MIN(D17/($E$16-$E17+D17)*100, 100)</f>
        <v>100</v>
      </c>
      <c r="E42">
        <f>MIN(E17/($E$16-$E17+E17)*100, 100)</f>
        <v>100</v>
      </c>
      <c r="F42">
        <f>MIN(F17/($E$16-$E17+F17)*100, 100)</f>
        <v>100</v>
      </c>
      <c r="G42">
        <f>IF(NOT(ISERROR(_xlfn.NUMBERVALUE(RIGHT(B17,1)))),100,ROUND(G17/12, 1 - _xlfn.CEILING.MATH(LOG10(G17/12))))</f>
        <v>100</v>
      </c>
      <c r="H42" t="str">
        <f>IF(ISERROR(_xlfn.NUMBERVALUE(RIGHT(B17,1))),"$","%")</f>
        <v>%</v>
      </c>
      <c r="I42">
        <f>IF($H42="%",I17/100,I17)</f>
        <v>0.01</v>
      </c>
      <c r="J42">
        <f>IF($H42="%",J17/100,J17)</f>
        <v>0.01</v>
      </c>
      <c r="K42">
        <f>IF($H42="%",K17/100,K17)</f>
        <v>0.01</v>
      </c>
      <c r="L42">
        <f>IF($H42="%",L17/100,L17)</f>
        <v>0.01</v>
      </c>
      <c r="M42">
        <f>IF($H42="%",M17/100,M17)</f>
        <v>0.01</v>
      </c>
      <c r="N42">
        <f>IF($H42="%",N17/100,N17)</f>
        <v>0.01</v>
      </c>
      <c r="O42">
        <f>IF($H42="%",O17/100,O17)</f>
        <v>0.01</v>
      </c>
      <c r="P42">
        <f>IF($H42="%",P17/100,P17)</f>
        <v>0.01</v>
      </c>
      <c r="Q42">
        <f>IF($H42="%",Q17/100,Q17)</f>
        <v>0.01</v>
      </c>
      <c r="R42">
        <f>IF($H42="%",R17/100,R17)</f>
        <v>0.01</v>
      </c>
      <c r="S42">
        <f>IF($H42="%",S17/100,S17)</f>
        <v>0.01</v>
      </c>
      <c r="T42">
        <f>IF($H42="%",T17/100,T17)</f>
        <v>0.01</v>
      </c>
      <c r="U42">
        <f>IF($H42="%",U17/100,U17)</f>
        <v>0.01</v>
      </c>
      <c r="V42">
        <f>IF($H42="%",V17/100,V17)</f>
        <v>0.01</v>
      </c>
      <c r="W42">
        <f>IF($H42="%",W17/100,W17)</f>
        <v>0.01</v>
      </c>
      <c r="X42">
        <f>IF($H42="%",X17/100,X17)</f>
        <v>0</v>
      </c>
      <c r="Y42">
        <f>IF($H42="%",Y17/100,Y17)</f>
        <v>0</v>
      </c>
      <c r="Z42">
        <f>IF($H42="%",Z17/100,Z17)</f>
        <v>0</v>
      </c>
      <c r="AA42">
        <f>IF($H42="%",AA17/100,AA17)</f>
        <v>0</v>
      </c>
      <c r="AB42">
        <f>IF($H42="%",AB17/100,AB17)</f>
        <v>0</v>
      </c>
      <c r="AC42">
        <f>IF($H42="%",AC17/100,AC17)</f>
        <v>0</v>
      </c>
      <c r="AD42">
        <f>IF($H42="%",AD17/100,AD17)</f>
        <v>0</v>
      </c>
      <c r="AE42">
        <f>IF($H42="%",AE17/100,AE17)</f>
        <v>0</v>
      </c>
      <c r="AF42">
        <f>IF($H42="%",AF17/100,AF17)</f>
        <v>0</v>
      </c>
      <c r="AG42">
        <f>IF($H42="%",AG17/100,AG17)</f>
        <v>0</v>
      </c>
      <c r="AH42">
        <f>IF($H42="%",AH17/100,AH17)</f>
        <v>0</v>
      </c>
      <c r="AI42">
        <f>IF($H42="%",AI17/100,AI17)</f>
        <v>0</v>
      </c>
    </row>
    <row r="43" spans="2:35" x14ac:dyDescent="0.25">
      <c r="B43" t="str">
        <f>B18</f>
        <v>offset-human00</v>
      </c>
      <c r="C43" t="str">
        <f>C18</f>
        <v>Correct country distribution</v>
      </c>
      <c r="D43">
        <f>IF($H18="%",D18*100,D18/12)</f>
        <v>0</v>
      </c>
      <c r="E43">
        <f>IF($H18="%",E18*100,E18/12)</f>
        <v>40</v>
      </c>
      <c r="F43">
        <f>IF($H18="%",F18*100,F18/12)</f>
        <v>100</v>
      </c>
      <c r="G43">
        <f>IF(NOT(ISERROR(_xlfn.NUMBERVALUE(RIGHT(B18,1)))),100,ROUND(G18/12, 1 - _xlfn.CEILING.MATH(LOG10(G18/12))))</f>
        <v>100</v>
      </c>
      <c r="H43" t="str">
        <f>IF(ISERROR(_xlfn.NUMBERVALUE(RIGHT(B18,1))),"$","%")</f>
        <v>%</v>
      </c>
      <c r="I43">
        <f>IF($H43="%",I18/100,I18)</f>
        <v>2.5337837837837845E-4</v>
      </c>
      <c r="J43">
        <f>IF($H43="%",J18/100,J18)</f>
        <v>3.3783783783783791E-4</v>
      </c>
      <c r="K43">
        <f>IF($H43="%",K18/100,K18)</f>
        <v>1.4358108108108111E-3</v>
      </c>
      <c r="L43">
        <f>IF($H43="%",L18/100,L18)</f>
        <v>5.9121621621621625E-4</v>
      </c>
      <c r="M43">
        <f>IF($H43="%",M18/100,M18)</f>
        <v>5.4898648648648652E-4</v>
      </c>
      <c r="N43">
        <f>IF($H43="%",N18/100,N18)</f>
        <v>1.6891891891891896E-4</v>
      </c>
      <c r="O43">
        <f>IF($H43="%",O18/100,O18)</f>
        <v>2.5337837837837845E-4</v>
      </c>
      <c r="P43">
        <f>IF($H43="%",P18/100,P18)</f>
        <v>4.2229729729729737E-4</v>
      </c>
      <c r="Q43">
        <f>IF($H43="%",Q18/100,Q18)</f>
        <v>1.1824324324324325E-3</v>
      </c>
      <c r="R43">
        <f>IF($H43="%",R18/100,R18)</f>
        <v>1.6891891891891896E-4</v>
      </c>
      <c r="S43">
        <f>IF($H43="%",S18/100,S18)</f>
        <v>6.7567567567567582E-4</v>
      </c>
      <c r="T43">
        <f>IF($H43="%",T18/100,T18)</f>
        <v>1.5625000000000003E-3</v>
      </c>
      <c r="U43">
        <f>IF($H43="%",U18/100,U18)</f>
        <v>1.5625000000000003E-3</v>
      </c>
      <c r="V43">
        <f>IF($H43="%",V18/100,V18)</f>
        <v>5.9121621621621625E-4</v>
      </c>
      <c r="W43">
        <f>IF($H43="%",W18/100,W18)</f>
        <v>2.4493243243243248E-4</v>
      </c>
      <c r="X43">
        <f>IF($H43="%",X18/100,X18)</f>
        <v>0</v>
      </c>
      <c r="Y43">
        <f>IF($H43="%",Y18/100,Y18)</f>
        <v>0</v>
      </c>
      <c r="Z43">
        <f>IF($H43="%",Z18/100,Z18)</f>
        <v>0</v>
      </c>
      <c r="AA43">
        <f>IF($H43="%",AA18/100,AA18)</f>
        <v>0</v>
      </c>
      <c r="AB43">
        <f>IF($H43="%",AB18/100,AB18)</f>
        <v>0</v>
      </c>
      <c r="AC43">
        <f>IF($H43="%",AC18/100,AC18)</f>
        <v>0</v>
      </c>
      <c r="AD43">
        <f>IF($H43="%",AD18/100,AD18)</f>
        <v>0</v>
      </c>
      <c r="AE43">
        <f>IF($H43="%",AE18/100,AE18)</f>
        <v>0</v>
      </c>
      <c r="AF43">
        <f>IF($H43="%",AF18/100,AF18)</f>
        <v>0</v>
      </c>
      <c r="AG43">
        <f>IF($H43="%",AG18/100,AG18)</f>
        <v>0</v>
      </c>
      <c r="AH43">
        <f>IF($H43="%",AH18/100,AH18)</f>
        <v>0</v>
      </c>
      <c r="AI43">
        <f>IF($H43="%",AI18/100,AI18)</f>
        <v>0</v>
      </c>
    </row>
    <row r="44" spans="2:35" x14ac:dyDescent="0.25">
      <c r="B44" t="str">
        <f>B19</f>
        <v>offset-human01</v>
      </c>
      <c r="C44" t="str">
        <f>C19</f>
        <v>Most needing people</v>
      </c>
      <c r="D44">
        <f>IF($H19="%",D19*100,D19/12)</f>
        <v>0</v>
      </c>
      <c r="E44">
        <f>IF($H19="%",E19*100,E19/12)</f>
        <v>40</v>
      </c>
      <c r="F44">
        <f>IF($H19="%",F19*100,F19/12)</f>
        <v>100</v>
      </c>
      <c r="G44">
        <f>IF(NOT(ISERROR(_xlfn.NUMBERVALUE(RIGHT(B19,1)))),100,ROUND(G19/12, 1 - _xlfn.CEILING.MATH(LOG10(G19/12))))</f>
        <v>100</v>
      </c>
      <c r="H44" t="str">
        <f>IF(ISERROR(_xlfn.NUMBERVALUE(RIGHT(B19,1))),"$","%")</f>
        <v>%</v>
      </c>
      <c r="I44">
        <f>IF($H44="%",I19/100,I19)</f>
        <v>9.0909090999999993E-4</v>
      </c>
      <c r="J44">
        <f>IF($H44="%",J19/100,J19)</f>
        <v>9.0909090999999993E-4</v>
      </c>
      <c r="K44">
        <f>IF($H44="%",K19/100,K19)</f>
        <v>9.0909090999999993E-4</v>
      </c>
      <c r="L44">
        <f>IF($H44="%",L19/100,L19)</f>
        <v>9.0909090999999993E-4</v>
      </c>
      <c r="M44">
        <f>IF($H44="%",M19/100,M19)</f>
        <v>9.0909090999999993E-4</v>
      </c>
      <c r="N44">
        <f>IF($H44="%",N19/100,N19)</f>
        <v>9.0909090999999993E-4</v>
      </c>
      <c r="O44">
        <f>IF($H44="%",O19/100,O19)</f>
        <v>9.0909090999999993E-4</v>
      </c>
      <c r="P44">
        <f>IF($H44="%",P19/100,P19)</f>
        <v>9.0909090999999993E-4</v>
      </c>
      <c r="Q44">
        <f>IF($H44="%",Q19/100,Q19)</f>
        <v>9.0909090999999993E-4</v>
      </c>
      <c r="R44">
        <f>IF($H44="%",R19/100,R19)</f>
        <v>9.0909090999999993E-4</v>
      </c>
      <c r="S44">
        <f>IF($H44="%",S19/100,S19)</f>
        <v>9.0909090999999993E-4</v>
      </c>
      <c r="T44">
        <f>IF($H44="%",T19/100,T19)</f>
        <v>0</v>
      </c>
      <c r="U44">
        <f>IF($H44="%",U19/100,U19)</f>
        <v>0</v>
      </c>
      <c r="V44">
        <f>IF($H44="%",V19/100,V19)</f>
        <v>0</v>
      </c>
      <c r="W44">
        <f>IF($H44="%",W19/100,W19)</f>
        <v>0</v>
      </c>
      <c r="X44">
        <f>IF($H44="%",X19/100,X19)</f>
        <v>0</v>
      </c>
      <c r="Y44">
        <f>IF($H44="%",Y19/100,Y19)</f>
        <v>0</v>
      </c>
      <c r="Z44">
        <f>IF($H44="%",Z19/100,Z19)</f>
        <v>0</v>
      </c>
      <c r="AA44">
        <f>IF($H44="%",AA19/100,AA19)</f>
        <v>0</v>
      </c>
      <c r="AB44">
        <f>IF($H44="%",AB19/100,AB19)</f>
        <v>0</v>
      </c>
      <c r="AC44">
        <f>IF($H44="%",AC19/100,AC19)</f>
        <v>0</v>
      </c>
      <c r="AD44">
        <f>IF($H44="%",AD19/100,AD19)</f>
        <v>0</v>
      </c>
      <c r="AE44">
        <f>IF($H44="%",AE19/100,AE19)</f>
        <v>0</v>
      </c>
      <c r="AF44">
        <f>IF($H44="%",AF19/100,AF19)</f>
        <v>0</v>
      </c>
      <c r="AG44">
        <f>IF($H44="%",AG19/100,AG19)</f>
        <v>0</v>
      </c>
      <c r="AH44">
        <f>IF($H44="%",AH19/100,AH19)</f>
        <v>0</v>
      </c>
      <c r="AI44">
        <f>IF($H44="%",AI19/100,AI19)</f>
        <v>0</v>
      </c>
    </row>
    <row r="45" spans="2:35" x14ac:dyDescent="0.25">
      <c r="B45" t="str">
        <f>B20</f>
        <v>offset-human02</v>
      </c>
      <c r="C45" t="str">
        <f>C20</f>
        <v>Direct donations</v>
      </c>
      <c r="D45">
        <f>IF($H20="%",D20*100,D20/12)</f>
        <v>0</v>
      </c>
      <c r="E45">
        <f>IF($H20="%",E20*100,E20/12)</f>
        <v>20</v>
      </c>
      <c r="F45">
        <f>IF($H20="%",F20*100,F20/12)</f>
        <v>100</v>
      </c>
      <c r="G45">
        <f>IF(NOT(ISERROR(_xlfn.NUMBERVALUE(RIGHT(B20,1)))),100,ROUND(G20/12, 1 - _xlfn.CEILING.MATH(LOG10(G20/12))))</f>
        <v>100</v>
      </c>
      <c r="H45" t="str">
        <f>IF(ISERROR(_xlfn.NUMBERVALUE(RIGHT(B20,1))),"$","%")</f>
        <v>%</v>
      </c>
      <c r="I45">
        <f>IF($H45="%",I20/100,I20)</f>
        <v>0</v>
      </c>
      <c r="J45">
        <f>IF($H45="%",J20/100,J20)</f>
        <v>0</v>
      </c>
      <c r="K45">
        <f>IF($H45="%",K20/100,K20)</f>
        <v>0</v>
      </c>
      <c r="L45">
        <f>IF($H45="%",L20/100,L20)</f>
        <v>0</v>
      </c>
      <c r="M45">
        <f>IF($H45="%",M20/100,M20)</f>
        <v>0</v>
      </c>
      <c r="N45">
        <f>IF($H45="%",N20/100,N20)</f>
        <v>5.0000000000000001E-3</v>
      </c>
      <c r="O45">
        <f>IF($H45="%",O20/100,O20)</f>
        <v>0</v>
      </c>
      <c r="P45">
        <f>IF($H45="%",P20/100,P20)</f>
        <v>0</v>
      </c>
      <c r="Q45">
        <f>IF($H45="%",Q20/100,Q20)</f>
        <v>0</v>
      </c>
      <c r="R45">
        <f>IF($H45="%",R20/100,R20)</f>
        <v>5.0000000000000001E-3</v>
      </c>
      <c r="S45">
        <f>IF($H45="%",S20/100,S20)</f>
        <v>0</v>
      </c>
      <c r="T45">
        <f>IF($H45="%",T20/100,T20)</f>
        <v>0</v>
      </c>
      <c r="U45">
        <f>IF($H45="%",U20/100,U20)</f>
        <v>0</v>
      </c>
      <c r="V45">
        <f>IF($H45="%",V20/100,V20)</f>
        <v>0</v>
      </c>
      <c r="W45">
        <f>IF($H45="%",W20/100,W20)</f>
        <v>0</v>
      </c>
      <c r="X45">
        <f>IF($H45="%",X20/100,X20)</f>
        <v>0</v>
      </c>
      <c r="Y45">
        <f>IF($H45="%",Y20/100,Y20)</f>
        <v>0</v>
      </c>
      <c r="Z45">
        <f>IF($H45="%",Z20/100,Z20)</f>
        <v>0</v>
      </c>
      <c r="AA45">
        <f>IF($H45="%",AA20/100,AA20)</f>
        <v>0</v>
      </c>
      <c r="AB45">
        <f>IF($H45="%",AB20/100,AB20)</f>
        <v>0</v>
      </c>
      <c r="AC45">
        <f>IF($H45="%",AC20/100,AC20)</f>
        <v>0</v>
      </c>
      <c r="AD45">
        <f>IF($H45="%",AD20/100,AD20)</f>
        <v>0</v>
      </c>
      <c r="AE45">
        <f>IF($H45="%",AE20/100,AE20)</f>
        <v>0</v>
      </c>
      <c r="AF45">
        <f>IF($H45="%",AF20/100,AF20)</f>
        <v>0</v>
      </c>
      <c r="AG45">
        <f>IF($H45="%",AG20/100,AG20)</f>
        <v>0</v>
      </c>
      <c r="AH45">
        <f>IF($H45="%",AH20/100,AH20)</f>
        <v>0</v>
      </c>
      <c r="AI45">
        <f>IF($H45="%",AI20/100,AI20)</f>
        <v>0</v>
      </c>
    </row>
    <row r="46" spans="2:35" x14ac:dyDescent="0.25">
      <c r="B46" t="str">
        <f>B21</f>
        <v>offset-animal</v>
      </c>
      <c r="C46" t="str">
        <f>C21</f>
        <v>Animal welfare damage</v>
      </c>
      <c r="D46">
        <f>IF($H21="%",D21*100,D21/12)</f>
        <v>4.1666666666666664E-2</v>
      </c>
      <c r="E46">
        <f>IF($H21="%",E21*100,E21/12)</f>
        <v>8.3333333333333329E-2</v>
      </c>
      <c r="F46">
        <f>IF($H21="%",F21*100,F21/12)</f>
        <v>0.83333333333333337</v>
      </c>
      <c r="G46">
        <f>IF(NOT(ISERROR(_xlfn.NUMBERVALUE(RIGHT(B21,1)))),100,ROUND(G21/12, 1 - _xlfn.CEILING.MATH(LOG10(G21/12))))</f>
        <v>4</v>
      </c>
      <c r="H46" t="str">
        <f>IF(ISERROR(_xlfn.NUMBERVALUE(RIGHT(B21,1))),"$","%")</f>
        <v>$</v>
      </c>
      <c r="I46">
        <f>IF($H46="%",I21/100,I21)</f>
        <v>0</v>
      </c>
      <c r="J46">
        <f>IF($H46="%",J21/100,J21)</f>
        <v>0</v>
      </c>
      <c r="K46">
        <f>IF($H46="%",K21/100,K21)</f>
        <v>0</v>
      </c>
      <c r="L46">
        <f>IF($H46="%",L21/100,L21)</f>
        <v>0</v>
      </c>
      <c r="M46">
        <f>IF($H46="%",M21/100,M21)</f>
        <v>0</v>
      </c>
      <c r="N46">
        <f>IF($H46="%",N21/100,N21)</f>
        <v>0</v>
      </c>
      <c r="O46">
        <f>IF($H46="%",O21/100,O21)</f>
        <v>0</v>
      </c>
      <c r="P46">
        <f>IF($H46="%",P21/100,P21)</f>
        <v>0</v>
      </c>
      <c r="Q46">
        <f>IF($H46="%",Q21/100,Q21)</f>
        <v>0</v>
      </c>
      <c r="R46">
        <f>IF($H46="%",R21/100,R21)</f>
        <v>0</v>
      </c>
      <c r="S46">
        <f>IF($H46="%",S21/100,S21)</f>
        <v>0</v>
      </c>
      <c r="T46">
        <f>IF($H46="%",T21/100,T21)</f>
        <v>0</v>
      </c>
      <c r="U46">
        <f>IF($H46="%",U21/100,U21)</f>
        <v>0</v>
      </c>
      <c r="V46">
        <f>IF($H46="%",V21/100,V21)</f>
        <v>0</v>
      </c>
      <c r="W46">
        <f>IF($H46="%",W21/100,W21)</f>
        <v>0</v>
      </c>
      <c r="X46">
        <f>IF($H46="%",X21/100,X21)</f>
        <v>1</v>
      </c>
      <c r="Y46">
        <f>IF($H46="%",Y21/100,Y21)</f>
        <v>1</v>
      </c>
      <c r="Z46">
        <f>IF($H46="%",Z21/100,Z21)</f>
        <v>1</v>
      </c>
      <c r="AA46">
        <f>IF($H46="%",AA21/100,AA21)</f>
        <v>1</v>
      </c>
      <c r="AB46">
        <f>IF($H46="%",AB21/100,AB21)</f>
        <v>1</v>
      </c>
      <c r="AC46">
        <f>IF($H46="%",AC21/100,AC21)</f>
        <v>1</v>
      </c>
      <c r="AD46">
        <f>IF($H46="%",AD21/100,AD21)</f>
        <v>1</v>
      </c>
      <c r="AE46">
        <f>IF($H46="%",AE21/100,AE21)</f>
        <v>1</v>
      </c>
      <c r="AF46">
        <f>IF($H46="%",AF21/100,AF21)</f>
        <v>1</v>
      </c>
      <c r="AG46">
        <f>IF($H46="%",AG21/100,AG21)</f>
        <v>1</v>
      </c>
      <c r="AH46">
        <f>IF($H46="%",AH21/100,AH21)</f>
        <v>1</v>
      </c>
      <c r="AI46">
        <f>IF($H46="%",AI21/100,AI21)</f>
        <v>1</v>
      </c>
    </row>
    <row r="47" spans="2:35" x14ac:dyDescent="0.25">
      <c r="B47" t="str">
        <f>B22</f>
        <v>offset-animal0</v>
      </c>
      <c r="C47" t="str">
        <f>C22</f>
        <v>Wildlife</v>
      </c>
      <c r="D47">
        <f>MIN(D22/($E$21-$E22+D22)*100, 100)</f>
        <v>0</v>
      </c>
      <c r="E47">
        <f>MIN(E22/($E$21-$E22+E22)*100, 100)</f>
        <v>0</v>
      </c>
      <c r="F47">
        <f>MIN(F22/($E$21-$E22+F22)*100, 100)</f>
        <v>0</v>
      </c>
      <c r="G47">
        <f>IF(NOT(ISERROR(_xlfn.NUMBERVALUE(RIGHT(B22,1)))),100,ROUND(G22/12, 1 - _xlfn.CEILING.MATH(LOG10(G22/12))))</f>
        <v>100</v>
      </c>
      <c r="H47" t="str">
        <f>IF(ISERROR(_xlfn.NUMBERVALUE(RIGHT(B22,1))),"$","%")</f>
        <v>%</v>
      </c>
      <c r="I47">
        <f>IF($H47="%",I22/100,I22)</f>
        <v>0</v>
      </c>
      <c r="J47">
        <f>IF($H47="%",J22/100,J22)</f>
        <v>0</v>
      </c>
      <c r="K47">
        <f>IF($H47="%",K22/100,K22)</f>
        <v>0</v>
      </c>
      <c r="L47">
        <f>IF($H47="%",L22/100,L22)</f>
        <v>0</v>
      </c>
      <c r="M47">
        <f>IF($H47="%",M22/100,M22)</f>
        <v>0</v>
      </c>
      <c r="N47">
        <f>IF($H47="%",N22/100,N22)</f>
        <v>0</v>
      </c>
      <c r="O47">
        <f>IF($H47="%",O22/100,O22)</f>
        <v>0</v>
      </c>
      <c r="P47">
        <f>IF($H47="%",P22/100,P22)</f>
        <v>0</v>
      </c>
      <c r="Q47">
        <f>IF($H47="%",Q22/100,Q22)</f>
        <v>0</v>
      </c>
      <c r="R47">
        <f>IF($H47="%",R22/100,R22)</f>
        <v>0</v>
      </c>
      <c r="S47">
        <f>IF($H47="%",S22/100,S22)</f>
        <v>0</v>
      </c>
      <c r="T47">
        <f>IF($H47="%",T22/100,T22)</f>
        <v>0</v>
      </c>
      <c r="U47">
        <f>IF($H47="%",U22/100,U22)</f>
        <v>0</v>
      </c>
      <c r="V47">
        <f>IF($H47="%",V22/100,V22)</f>
        <v>0</v>
      </c>
      <c r="W47">
        <f>IF($H47="%",W22/100,W22)</f>
        <v>0</v>
      </c>
      <c r="X47">
        <f>IF($H47="%",X22/100,X22)</f>
        <v>0</v>
      </c>
      <c r="Y47">
        <f>IF($H47="%",Y22/100,Y22)</f>
        <v>0</v>
      </c>
      <c r="Z47">
        <f>IF($H47="%",Z22/100,Z22)</f>
        <v>0</v>
      </c>
      <c r="AA47">
        <f>IF($H47="%",AA22/100,AA22)</f>
        <v>0</v>
      </c>
      <c r="AB47">
        <f>IF($H47="%",AB22/100,AB22)</f>
        <v>3.0000000000000001E-3</v>
      </c>
      <c r="AC47">
        <f>IF($H47="%",AC22/100,AC22)</f>
        <v>0</v>
      </c>
      <c r="AD47">
        <f>IF($H47="%",AD22/100,AD22)</f>
        <v>1E-3</v>
      </c>
      <c r="AE47">
        <f>IF($H47="%",AE22/100,AE22)</f>
        <v>1E-3</v>
      </c>
      <c r="AF47">
        <f>IF($H47="%",AF22/100,AF22)</f>
        <v>2E-3</v>
      </c>
      <c r="AG47">
        <f>IF($H47="%",AG22/100,AG22)</f>
        <v>0</v>
      </c>
      <c r="AH47">
        <f>IF($H47="%",AH22/100,AH22)</f>
        <v>3.0000000000000001E-3</v>
      </c>
      <c r="AI47">
        <f>IF($H47="%",AI22/100,AI22)</f>
        <v>0</v>
      </c>
    </row>
    <row r="48" spans="2:35" x14ac:dyDescent="0.25">
      <c r="B48" t="str">
        <f>B23</f>
        <v>offset-animal1</v>
      </c>
      <c r="C48" t="str">
        <f>C23</f>
        <v>Farm animals</v>
      </c>
      <c r="D48">
        <f>MIN(D23/($E$21-$E23+D23)*100, 100)</f>
        <v>100</v>
      </c>
      <c r="E48">
        <f>MIN(E23/($E$21-$E23+E23)*100, 100)</f>
        <v>100</v>
      </c>
      <c r="F48">
        <f>MIN(F23/($E$21-$E23+F23)*100, 100)</f>
        <v>100</v>
      </c>
      <c r="G48">
        <f>IF(NOT(ISERROR(_xlfn.NUMBERVALUE(RIGHT(B23,1)))),100,ROUND(G23/12, 1 - _xlfn.CEILING.MATH(LOG10(G23/12))))</f>
        <v>100</v>
      </c>
      <c r="H48" t="str">
        <f>IF(ISERROR(_xlfn.NUMBERVALUE(RIGHT(B23,1))),"$","%")</f>
        <v>%</v>
      </c>
      <c r="I48">
        <f>IF($H48="%",I23/100,I23)</f>
        <v>0</v>
      </c>
      <c r="J48">
        <f>IF($H48="%",J23/100,J23)</f>
        <v>0</v>
      </c>
      <c r="K48">
        <f>IF($H48="%",K23/100,K23)</f>
        <v>0</v>
      </c>
      <c r="L48">
        <f>IF($H48="%",L23/100,L23)</f>
        <v>0</v>
      </c>
      <c r="M48">
        <f>IF($H48="%",M23/100,M23)</f>
        <v>0</v>
      </c>
      <c r="N48">
        <f>IF($H48="%",N23/100,N23)</f>
        <v>0</v>
      </c>
      <c r="O48">
        <f>IF($H48="%",O23/100,O23)</f>
        <v>0</v>
      </c>
      <c r="P48">
        <f>IF($H48="%",P23/100,P23)</f>
        <v>0</v>
      </c>
      <c r="Q48">
        <f>IF($H48="%",Q23/100,Q23)</f>
        <v>0</v>
      </c>
      <c r="R48">
        <f>IF($H48="%",R23/100,R23)</f>
        <v>0</v>
      </c>
      <c r="S48">
        <f>IF($H48="%",S23/100,S23)</f>
        <v>0</v>
      </c>
      <c r="T48">
        <f>IF($H48="%",T23/100,T23)</f>
        <v>0</v>
      </c>
      <c r="U48">
        <f>IF($H48="%",U23/100,U23)</f>
        <v>0</v>
      </c>
      <c r="V48">
        <f>IF($H48="%",V23/100,V23)</f>
        <v>0</v>
      </c>
      <c r="W48">
        <f>IF($H48="%",W23/100,W23)</f>
        <v>0</v>
      </c>
      <c r="X48">
        <f>IF($H48="%",X23/100,X23)</f>
        <v>0</v>
      </c>
      <c r="Y48">
        <f>IF($H48="%",Y23/100,Y23)</f>
        <v>0</v>
      </c>
      <c r="Z48">
        <f>IF($H48="%",Z23/100,Z23)</f>
        <v>0</v>
      </c>
      <c r="AA48">
        <f>IF($H48="%",AA23/100,AA23)</f>
        <v>0</v>
      </c>
      <c r="AB48">
        <f>IF($H48="%",AB23/100,AB23)</f>
        <v>0</v>
      </c>
      <c r="AC48">
        <f>IF($H48="%",AC23/100,AC23)</f>
        <v>0</v>
      </c>
      <c r="AD48">
        <f>IF($H48="%",AD23/100,AD23)</f>
        <v>5.0000000000000001E-3</v>
      </c>
      <c r="AE48">
        <f>IF($H48="%",AE23/100,AE23)</f>
        <v>5.0000000000000001E-3</v>
      </c>
      <c r="AF48">
        <f>IF($H48="%",AF23/100,AF23)</f>
        <v>0</v>
      </c>
      <c r="AG48">
        <f>IF($H48="%",AG23/100,AG23)</f>
        <v>0</v>
      </c>
      <c r="AH48">
        <f>IF($H48="%",AH23/100,AH23)</f>
        <v>0</v>
      </c>
      <c r="AI48">
        <f>IF($H48="%",AI23/100,AI23)</f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06CF-5557-4B21-A947-723F3A530508}">
  <dimension ref="A1:AAB23"/>
  <sheetViews>
    <sheetView workbookViewId="0">
      <selection activeCell="D8" sqref="D8"/>
    </sheetView>
  </sheetViews>
  <sheetFormatPr defaultRowHeight="15" x14ac:dyDescent="0.25"/>
  <cols>
    <col min="5" max="5" width="24.140625" customWidth="1"/>
  </cols>
  <sheetData>
    <row r="1" spans="1:704" x14ac:dyDescent="0.25">
      <c r="A1" t="s">
        <v>101</v>
      </c>
      <c r="B1" t="s">
        <v>102</v>
      </c>
      <c r="C1" t="s">
        <v>103</v>
      </c>
      <c r="D1" t="s">
        <v>104</v>
      </c>
      <c r="E1" t="str" cm="1">
        <f t="array" ref="E1:AAB23">payments!C1:ZZ23</f>
        <v>Name</v>
      </c>
      <c r="F1" t="str">
        <v>Low</v>
      </c>
      <c r="G1" t="str">
        <v>Mid</v>
      </c>
      <c r="H1" t="str">
        <v>High</v>
      </c>
      <c r="I1" t="str">
        <v>Max</v>
      </c>
      <c r="J1" t="str">
        <v>Unit</v>
      </c>
      <c r="K1" t="str">
        <v>Malaria Consortium</v>
      </c>
      <c r="L1" t="str">
        <v>Against Malaria Foundation</v>
      </c>
      <c r="M1" t="str">
        <v>Deworm the World</v>
      </c>
      <c r="N1" t="str">
        <v>Helen Keller International</v>
      </c>
      <c r="O1" t="str">
        <v>New Incentives</v>
      </c>
      <c r="P1" t="str">
        <v>GiveDirectly</v>
      </c>
      <c r="Q1" t="str">
        <v>The END Fund</v>
      </c>
      <c r="R1" t="str">
        <v>SCI Foundation</v>
      </c>
      <c r="S1" t="str">
        <v>Sightsavers</v>
      </c>
      <c r="T1" t="str">
        <v>Village Enterprise</v>
      </c>
      <c r="U1" t="str">
        <v>Seva</v>
      </c>
      <c r="V1" t="str">
        <v>JAAGO Foundation</v>
      </c>
      <c r="W1" t="str">
        <v>UNICEF south africa</v>
      </c>
      <c r="X1" t="str">
        <v>Lola Karimova-Tillyaeva</v>
      </c>
      <c r="Y1" t="str">
        <v>Cambodian Children's Fund</v>
      </c>
      <c r="Z1" t="str">
        <v>Plan vivo</v>
      </c>
      <c r="AA1" t="str">
        <v>Gold Standard</v>
      </c>
      <c r="AB1" t="str">
        <v>Founders Pledge Climate change fund</v>
      </c>
      <c r="AC1" t="str">
        <v>Clean Air Task Force</v>
      </c>
      <c r="AD1" t="str">
        <v>WILD Foundation</v>
      </c>
      <c r="AE1" t="str">
        <v>Cool earth</v>
      </c>
      <c r="AF1" t="str">
        <v>ACE's Recommended Charity Fund</v>
      </c>
      <c r="AG1" t="str">
        <v>New Harvest</v>
      </c>
      <c r="AH1" t="str">
        <v>Oceana</v>
      </c>
      <c r="AI1" t="str">
        <v>Environmental Working Group</v>
      </c>
      <c r="AJ1" t="str">
        <v>Rainforest alliance</v>
      </c>
      <c r="AK1" t="str">
        <v>Sustainable Food Trust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</row>
    <row r="2" spans="1:704" x14ac:dyDescent="0.25">
      <c r="A2" t="s">
        <v>70</v>
      </c>
      <c r="E2" t="str">
        <v>Planetary boundaries</v>
      </c>
      <c r="F2">
        <v>42.171933345538569</v>
      </c>
      <c r="G2">
        <v>172.95389999880729</v>
      </c>
      <c r="H2">
        <v>327.81668476801588</v>
      </c>
      <c r="I2">
        <v>550</v>
      </c>
      <c r="J2" t="str">
        <v>£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</row>
    <row r="3" spans="1:704" x14ac:dyDescent="0.25">
      <c r="A3" t="s">
        <v>70</v>
      </c>
      <c r="B3" t="s">
        <v>71</v>
      </c>
      <c r="E3" t="str">
        <v>Climate crisis</v>
      </c>
      <c r="F3">
        <v>31.714285714285715</v>
      </c>
      <c r="G3">
        <v>133.23330832708177</v>
      </c>
      <c r="H3">
        <v>217.46974350291185</v>
      </c>
      <c r="I3">
        <v>300</v>
      </c>
      <c r="J3" t="str">
        <v>£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</row>
    <row r="4" spans="1:704" x14ac:dyDescent="0.25">
      <c r="A4" t="s">
        <v>70</v>
      </c>
      <c r="B4" t="s">
        <v>71</v>
      </c>
      <c r="C4" t="s">
        <v>29</v>
      </c>
      <c r="E4" t="str">
        <v>Nature based offsets</v>
      </c>
      <c r="F4">
        <v>0</v>
      </c>
      <c r="G4">
        <v>0.33333333333333331</v>
      </c>
      <c r="H4">
        <v>1</v>
      </c>
      <c r="I4">
        <v>1</v>
      </c>
      <c r="J4" t="str">
        <v>%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0.3</v>
      </c>
      <c r="AA4">
        <v>0.1</v>
      </c>
      <c r="AB4">
        <v>0</v>
      </c>
      <c r="AC4">
        <v>0</v>
      </c>
      <c r="AD4">
        <v>0.2</v>
      </c>
      <c r="AE4">
        <v>0.2</v>
      </c>
      <c r="AF4">
        <v>0</v>
      </c>
      <c r="AG4">
        <v>0</v>
      </c>
      <c r="AH4">
        <v>0</v>
      </c>
      <c r="AI4">
        <v>0</v>
      </c>
      <c r="AJ4">
        <v>0.2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</row>
    <row r="5" spans="1:704" x14ac:dyDescent="0.25">
      <c r="A5" t="s">
        <v>70</v>
      </c>
      <c r="B5" t="s">
        <v>71</v>
      </c>
      <c r="C5" t="s">
        <v>31</v>
      </c>
      <c r="E5" t="str">
        <v>Reducing emissions</v>
      </c>
      <c r="F5">
        <v>0</v>
      </c>
      <c r="G5">
        <v>0.33333333333333331</v>
      </c>
      <c r="H5">
        <v>1</v>
      </c>
      <c r="I5">
        <v>1</v>
      </c>
      <c r="J5" t="str">
        <v>%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0.6</v>
      </c>
      <c r="AB5">
        <v>0.2</v>
      </c>
      <c r="AC5">
        <v>0.2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</row>
    <row r="6" spans="1:704" x14ac:dyDescent="0.25">
      <c r="A6" t="s">
        <v>70</v>
      </c>
      <c r="B6" t="s">
        <v>71</v>
      </c>
      <c r="C6" t="s">
        <v>43</v>
      </c>
      <c r="E6" t="str">
        <v>Sustainable technology R&amp;D</v>
      </c>
      <c r="F6">
        <v>0</v>
      </c>
      <c r="G6">
        <v>0.33333333333333331</v>
      </c>
      <c r="H6">
        <v>0.5</v>
      </c>
      <c r="I6">
        <v>1</v>
      </c>
      <c r="J6" t="str">
        <v>%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0.7</v>
      </c>
      <c r="AC6">
        <v>0.3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</row>
    <row r="7" spans="1:704" x14ac:dyDescent="0.25">
      <c r="A7" t="s">
        <v>70</v>
      </c>
      <c r="B7" t="s">
        <v>96</v>
      </c>
      <c r="E7" t="str">
        <v>Nitrogen and phosphorus cycle</v>
      </c>
      <c r="F7">
        <v>0</v>
      </c>
      <c r="G7">
        <v>0</v>
      </c>
      <c r="H7">
        <v>0</v>
      </c>
      <c r="I7">
        <v>20</v>
      </c>
      <c r="J7" t="str">
        <v>£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</v>
      </c>
      <c r="AG7">
        <v>0.1</v>
      </c>
      <c r="AH7">
        <v>0.2</v>
      </c>
      <c r="AI7">
        <v>0.2</v>
      </c>
      <c r="AJ7">
        <v>0</v>
      </c>
      <c r="AK7">
        <v>0.4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</row>
    <row r="8" spans="1:704" x14ac:dyDescent="0.25">
      <c r="A8" t="s">
        <v>70</v>
      </c>
      <c r="B8" t="s">
        <v>72</v>
      </c>
      <c r="E8" t="str">
        <v>Freshwater use</v>
      </c>
      <c r="F8">
        <v>0</v>
      </c>
      <c r="G8">
        <v>0</v>
      </c>
      <c r="H8">
        <v>0</v>
      </c>
      <c r="I8">
        <v>20</v>
      </c>
      <c r="J8" t="str">
        <v>£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</v>
      </c>
      <c r="AA8">
        <v>0</v>
      </c>
      <c r="AB8">
        <v>0</v>
      </c>
      <c r="AC8">
        <v>0</v>
      </c>
      <c r="AD8">
        <v>0</v>
      </c>
      <c r="AE8">
        <v>0</v>
      </c>
      <c r="AF8">
        <v>0.2</v>
      </c>
      <c r="AG8">
        <v>0.2</v>
      </c>
      <c r="AH8">
        <v>0</v>
      </c>
      <c r="AI8">
        <v>0</v>
      </c>
      <c r="AJ8">
        <v>0</v>
      </c>
      <c r="AK8">
        <v>0.4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</row>
    <row r="9" spans="1:704" x14ac:dyDescent="0.25">
      <c r="A9" t="s">
        <v>70</v>
      </c>
      <c r="B9" t="s">
        <v>73</v>
      </c>
      <c r="E9" t="str">
        <v>Deforestation and other land changes</v>
      </c>
      <c r="F9">
        <v>9.7996944390290412</v>
      </c>
      <c r="G9">
        <v>34.805294294524046</v>
      </c>
      <c r="H9">
        <v>95.601049133499657</v>
      </c>
      <c r="I9">
        <v>150</v>
      </c>
      <c r="J9" t="str">
        <v>£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</row>
    <row r="10" spans="1:704" x14ac:dyDescent="0.25">
      <c r="A10" t="s">
        <v>70</v>
      </c>
      <c r="B10" t="s">
        <v>73</v>
      </c>
      <c r="C10" t="s">
        <v>84</v>
      </c>
      <c r="E10" t="str">
        <v>Primary forest loss</v>
      </c>
      <c r="F10">
        <v>1.50334197686672</v>
      </c>
      <c r="G10">
        <v>6.8008327524923047</v>
      </c>
      <c r="H10">
        <v>27.203331009969219</v>
      </c>
      <c r="I10">
        <v>50</v>
      </c>
      <c r="J10" t="str">
        <v>£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</v>
      </c>
      <c r="AE10">
        <v>0.3</v>
      </c>
      <c r="AF10">
        <v>0.1</v>
      </c>
      <c r="AG10">
        <v>0.1</v>
      </c>
      <c r="AH10">
        <v>0</v>
      </c>
      <c r="AI10">
        <v>0</v>
      </c>
      <c r="AJ10">
        <v>0.4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</row>
    <row r="11" spans="1:704" x14ac:dyDescent="0.25">
      <c r="A11" t="s">
        <v>70</v>
      </c>
      <c r="B11" t="s">
        <v>73</v>
      </c>
      <c r="C11" t="s">
        <v>85</v>
      </c>
      <c r="E11" t="str">
        <v>Secondary forest loss</v>
      </c>
      <c r="F11">
        <v>7.8078332512823936</v>
      </c>
      <c r="G11">
        <v>15.615666502564787</v>
      </c>
      <c r="H11">
        <v>31.231333005129574</v>
      </c>
      <c r="I11">
        <v>50</v>
      </c>
      <c r="J11" t="str">
        <v>£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0.9</v>
      </c>
      <c r="AA11">
        <v>0.1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</row>
    <row r="12" spans="1:704" x14ac:dyDescent="0.25">
      <c r="A12" t="s">
        <v>70</v>
      </c>
      <c r="B12" t="s">
        <v>73</v>
      </c>
      <c r="C12" t="s">
        <v>86</v>
      </c>
      <c r="E12" t="str">
        <v>Other land changes</v>
      </c>
      <c r="F12">
        <v>0.48851921087992645</v>
      </c>
      <c r="G12">
        <v>12.388795039466954</v>
      </c>
      <c r="H12">
        <v>37.166385118400868</v>
      </c>
      <c r="I12">
        <v>50</v>
      </c>
      <c r="J12" t="str">
        <v>£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0.4</v>
      </c>
      <c r="AE12">
        <v>0</v>
      </c>
      <c r="AF12">
        <v>0.2</v>
      </c>
      <c r="AG12">
        <v>0.2</v>
      </c>
      <c r="AH12">
        <v>0.2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</row>
    <row r="13" spans="1:704" x14ac:dyDescent="0.25">
      <c r="A13" t="s">
        <v>70</v>
      </c>
      <c r="B13" t="s">
        <v>74</v>
      </c>
      <c r="E13" t="str">
        <v>Biodiversity loss</v>
      </c>
      <c r="F13">
        <v>0.65795319222381687</v>
      </c>
      <c r="G13">
        <v>4.9152973772014557</v>
      </c>
      <c r="H13">
        <v>14.745892131604368</v>
      </c>
      <c r="I13">
        <v>20</v>
      </c>
      <c r="J13" t="str">
        <v>£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</v>
      </c>
      <c r="AE13">
        <v>0</v>
      </c>
      <c r="AF13">
        <v>0</v>
      </c>
      <c r="AG13">
        <v>0</v>
      </c>
      <c r="AH13">
        <v>0.4</v>
      </c>
      <c r="AI13">
        <v>0</v>
      </c>
      <c r="AJ13">
        <v>0.2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</row>
    <row r="14" spans="1:704" x14ac:dyDescent="0.25">
      <c r="A14" t="s">
        <v>70</v>
      </c>
      <c r="B14" t="s">
        <v>95</v>
      </c>
      <c r="E14" t="str">
        <v>Particle pollution</v>
      </c>
      <c r="F14">
        <v>0</v>
      </c>
      <c r="G14">
        <v>0</v>
      </c>
      <c r="H14">
        <v>0</v>
      </c>
      <c r="I14">
        <v>20</v>
      </c>
      <c r="J14" t="str">
        <v>£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</v>
      </c>
      <c r="AI14">
        <v>0.8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</row>
    <row r="15" spans="1:704" x14ac:dyDescent="0.25">
      <c r="A15" t="s">
        <v>70</v>
      </c>
      <c r="B15" t="s">
        <v>75</v>
      </c>
      <c r="E15" t="str">
        <v>Chemical pollution</v>
      </c>
      <c r="F15">
        <v>0</v>
      </c>
      <c r="G15">
        <v>0</v>
      </c>
      <c r="H15">
        <v>0</v>
      </c>
      <c r="I15">
        <v>20</v>
      </c>
      <c r="J15" t="str">
        <v>£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0.5</v>
      </c>
      <c r="AJ15">
        <v>0</v>
      </c>
      <c r="AK15">
        <v>0.5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</row>
    <row r="16" spans="1:704" x14ac:dyDescent="0.25">
      <c r="A16" t="s">
        <v>93</v>
      </c>
      <c r="E16" t="str">
        <v>Human rights violations</v>
      </c>
      <c r="F16">
        <v>11.729956478704269</v>
      </c>
      <c r="G16">
        <v>50.293104319262156</v>
      </c>
      <c r="H16">
        <v>197.08711452235428</v>
      </c>
      <c r="I16">
        <v>240</v>
      </c>
      <c r="J16" t="str">
        <v>£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</row>
    <row r="17" spans="1:704" x14ac:dyDescent="0.25">
      <c r="A17" t="s">
        <v>93</v>
      </c>
      <c r="B17" t="s">
        <v>94</v>
      </c>
      <c r="E17" t="str">
        <v>Poverty labour</v>
      </c>
      <c r="F17">
        <v>11.729956478704269</v>
      </c>
      <c r="G17">
        <v>50.293104319262156</v>
      </c>
      <c r="H17">
        <v>197.08711452235428</v>
      </c>
      <c r="I17">
        <v>240</v>
      </c>
      <c r="J17" t="str">
        <v>£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</row>
    <row r="18" spans="1:704" x14ac:dyDescent="0.25">
      <c r="A18" t="s">
        <v>93</v>
      </c>
      <c r="B18" t="s">
        <v>94</v>
      </c>
      <c r="E18" t="str">
        <v>Correct country distribution</v>
      </c>
      <c r="F18">
        <v>0</v>
      </c>
      <c r="G18">
        <v>0.4</v>
      </c>
      <c r="H18">
        <v>1</v>
      </c>
      <c r="I18">
        <v>1</v>
      </c>
      <c r="J18" t="str">
        <v>%</v>
      </c>
      <c r="K18">
        <v>2.5337837837837843E-2</v>
      </c>
      <c r="L18">
        <v>3.3783783783783793E-2</v>
      </c>
      <c r="M18">
        <v>0.14358108108108111</v>
      </c>
      <c r="N18">
        <v>5.9121621621621628E-2</v>
      </c>
      <c r="O18">
        <v>5.4898648648648657E-2</v>
      </c>
      <c r="P18">
        <v>1.6891891891891896E-2</v>
      </c>
      <c r="Q18">
        <v>2.5337837837837843E-2</v>
      </c>
      <c r="R18">
        <v>4.2229729729729736E-2</v>
      </c>
      <c r="S18">
        <v>0.11824324324324326</v>
      </c>
      <c r="T18">
        <v>1.6891891891891896E-2</v>
      </c>
      <c r="U18">
        <v>6.7567567567567585E-2</v>
      </c>
      <c r="V18">
        <v>0.15625000000000003</v>
      </c>
      <c r="W18">
        <v>0.15625000000000003</v>
      </c>
      <c r="X18">
        <v>5.9121621621621628E-2</v>
      </c>
      <c r="Y18">
        <v>2.4493243243243246E-2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</row>
    <row r="19" spans="1:704" x14ac:dyDescent="0.25">
      <c r="A19" t="s">
        <v>93</v>
      </c>
      <c r="B19" t="s">
        <v>94</v>
      </c>
      <c r="E19" t="str">
        <v>Most needing people</v>
      </c>
      <c r="F19">
        <v>0</v>
      </c>
      <c r="G19">
        <v>0.4</v>
      </c>
      <c r="H19">
        <v>1</v>
      </c>
      <c r="I19">
        <v>1</v>
      </c>
      <c r="J19" t="str">
        <v>%</v>
      </c>
      <c r="K19">
        <v>9.0909090999999997E-2</v>
      </c>
      <c r="L19">
        <v>9.0909090999999997E-2</v>
      </c>
      <c r="M19">
        <v>9.0909090999999997E-2</v>
      </c>
      <c r="N19">
        <v>9.0909090999999997E-2</v>
      </c>
      <c r="O19">
        <v>9.0909090999999997E-2</v>
      </c>
      <c r="P19">
        <v>9.0909090999999997E-2</v>
      </c>
      <c r="Q19">
        <v>9.0909090999999997E-2</v>
      </c>
      <c r="R19">
        <v>9.0909090999999997E-2</v>
      </c>
      <c r="S19">
        <v>9.0909090999999997E-2</v>
      </c>
      <c r="T19">
        <v>9.0909090999999997E-2</v>
      </c>
      <c r="U19">
        <v>9.0909090999999997E-2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</row>
    <row r="20" spans="1:704" x14ac:dyDescent="0.25">
      <c r="A20" t="s">
        <v>93</v>
      </c>
      <c r="B20" t="s">
        <v>94</v>
      </c>
      <c r="E20" t="str">
        <v>Direct donations</v>
      </c>
      <c r="F20">
        <v>0</v>
      </c>
      <c r="G20">
        <v>0.2</v>
      </c>
      <c r="H20">
        <v>1</v>
      </c>
      <c r="I20">
        <v>1</v>
      </c>
      <c r="J20" t="str">
        <v>%</v>
      </c>
      <c r="K20">
        <v>0</v>
      </c>
      <c r="L20">
        <v>0</v>
      </c>
      <c r="M20">
        <v>0</v>
      </c>
      <c r="N20">
        <v>0</v>
      </c>
      <c r="O20">
        <v>0</v>
      </c>
      <c r="P20">
        <v>0.5</v>
      </c>
      <c r="Q20">
        <v>0</v>
      </c>
      <c r="R20">
        <v>0</v>
      </c>
      <c r="S20">
        <v>0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</row>
    <row r="21" spans="1:704" x14ac:dyDescent="0.25">
      <c r="A21" t="s">
        <v>100</v>
      </c>
      <c r="E21" t="str">
        <v>Animal welfare damage</v>
      </c>
      <c r="F21">
        <v>0.5</v>
      </c>
      <c r="G21">
        <v>1</v>
      </c>
      <c r="H21">
        <v>10</v>
      </c>
      <c r="I21">
        <v>50</v>
      </c>
      <c r="J21" t="str">
        <v>£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</row>
    <row r="22" spans="1:704" x14ac:dyDescent="0.25">
      <c r="A22" t="s">
        <v>100</v>
      </c>
      <c r="B22" t="s">
        <v>54</v>
      </c>
      <c r="E22" t="str">
        <v>Wildlife</v>
      </c>
      <c r="F22">
        <v>0</v>
      </c>
      <c r="G22">
        <v>0</v>
      </c>
      <c r="H22">
        <v>0</v>
      </c>
      <c r="I22">
        <v>1</v>
      </c>
      <c r="J22" t="str">
        <v>£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</v>
      </c>
      <c r="AE22">
        <v>0</v>
      </c>
      <c r="AF22">
        <v>0.1</v>
      </c>
      <c r="AG22">
        <v>0.1</v>
      </c>
      <c r="AH22">
        <v>0.2</v>
      </c>
      <c r="AI22">
        <v>0</v>
      </c>
      <c r="AJ22">
        <v>0.3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</row>
    <row r="23" spans="1:704" x14ac:dyDescent="0.25">
      <c r="A23" t="s">
        <v>100</v>
      </c>
      <c r="B23" t="s">
        <v>52</v>
      </c>
      <c r="E23" t="str">
        <v>Farm animals</v>
      </c>
      <c r="F23">
        <v>0.5</v>
      </c>
      <c r="G23">
        <v>1</v>
      </c>
      <c r="H23">
        <v>10</v>
      </c>
      <c r="I23">
        <v>1</v>
      </c>
      <c r="J23" t="str">
        <v>£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</v>
      </c>
      <c r="AG23">
        <v>0.5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workbookViewId="0">
      <selection activeCell="F20" sqref="F2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</v>
      </c>
      <c r="O1" t="s">
        <v>47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46</v>
      </c>
      <c r="W1" t="s">
        <v>18</v>
      </c>
      <c r="X1" t="s">
        <v>44</v>
      </c>
      <c r="Y1" t="s">
        <v>19</v>
      </c>
      <c r="Z1" t="s">
        <v>20</v>
      </c>
      <c r="AA1" t="s">
        <v>21</v>
      </c>
      <c r="AB1" t="s">
        <v>22</v>
      </c>
      <c r="AC1" t="s">
        <v>45</v>
      </c>
      <c r="AD1" t="s">
        <v>65</v>
      </c>
      <c r="AE1" t="s">
        <v>23</v>
      </c>
      <c r="AF1" t="s">
        <v>24</v>
      </c>
      <c r="AG1" t="s">
        <v>25</v>
      </c>
      <c r="AH1" t="s">
        <v>64</v>
      </c>
    </row>
    <row r="2" spans="1:34" x14ac:dyDescent="0.25">
      <c r="A2" t="s">
        <v>26</v>
      </c>
      <c r="B2" t="s">
        <v>27</v>
      </c>
      <c r="C2">
        <v>25</v>
      </c>
      <c r="D2">
        <v>50</v>
      </c>
      <c r="E2">
        <v>100</v>
      </c>
      <c r="F2">
        <v>200</v>
      </c>
      <c r="G2" t="s">
        <v>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t="s">
        <v>28</v>
      </c>
      <c r="B3" t="s">
        <v>29</v>
      </c>
      <c r="C3">
        <v>0</v>
      </c>
      <c r="D3">
        <f>1/3</f>
        <v>0.33333333333333331</v>
      </c>
      <c r="E3">
        <v>1</v>
      </c>
      <c r="F3">
        <v>1</v>
      </c>
      <c r="G3" t="s">
        <v>50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</v>
      </c>
      <c r="X3">
        <v>0.1</v>
      </c>
      <c r="Y3">
        <v>0</v>
      </c>
      <c r="Z3">
        <v>0</v>
      </c>
      <c r="AA3">
        <v>0.2</v>
      </c>
      <c r="AB3">
        <v>0.2</v>
      </c>
      <c r="AC3">
        <v>0</v>
      </c>
      <c r="AD3">
        <v>0</v>
      </c>
      <c r="AE3">
        <v>0</v>
      </c>
      <c r="AF3">
        <v>0</v>
      </c>
      <c r="AG3">
        <v>0.2</v>
      </c>
      <c r="AH3">
        <v>0</v>
      </c>
    </row>
    <row r="4" spans="1:34" x14ac:dyDescent="0.25">
      <c r="A4" t="s">
        <v>30</v>
      </c>
      <c r="B4" t="s">
        <v>31</v>
      </c>
      <c r="C4">
        <v>0</v>
      </c>
      <c r="D4">
        <f>1/3</f>
        <v>0.33333333333333331</v>
      </c>
      <c r="E4">
        <v>1</v>
      </c>
      <c r="F4">
        <v>1</v>
      </c>
      <c r="G4" t="s">
        <v>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0.4</v>
      </c>
      <c r="Z4">
        <v>0.3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32</v>
      </c>
      <c r="B5" t="s">
        <v>43</v>
      </c>
      <c r="C5">
        <v>0</v>
      </c>
      <c r="D5">
        <f>1/3</f>
        <v>0.33333333333333331</v>
      </c>
      <c r="E5">
        <v>0.5</v>
      </c>
      <c r="F5">
        <v>1</v>
      </c>
      <c r="G5" t="s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33</v>
      </c>
      <c r="B6" t="s">
        <v>34</v>
      </c>
      <c r="C6">
        <v>11.729956478704265</v>
      </c>
      <c r="D6">
        <v>38.687003322509192</v>
      </c>
      <c r="E6">
        <v>109.4928414013078</v>
      </c>
      <c r="F6">
        <v>200</v>
      </c>
      <c r="G6" t="s">
        <v>49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35</v>
      </c>
      <c r="B7" t="s">
        <v>36</v>
      </c>
      <c r="C7">
        <v>0</v>
      </c>
      <c r="D7">
        <v>0.5</v>
      </c>
      <c r="E7">
        <v>1</v>
      </c>
      <c r="F7">
        <v>1</v>
      </c>
      <c r="G7" t="s">
        <v>50</v>
      </c>
      <c r="H7">
        <v>2.8985507000000001E-2</v>
      </c>
      <c r="I7">
        <v>9.661836E-3</v>
      </c>
      <c r="J7">
        <v>0.16425120800000001</v>
      </c>
      <c r="K7">
        <v>6.7632849999999994E-2</v>
      </c>
      <c r="L7">
        <v>5.7971014000000001E-2</v>
      </c>
      <c r="M7">
        <v>9.661836E-3</v>
      </c>
      <c r="N7">
        <v>2.8985507000000001E-2</v>
      </c>
      <c r="O7">
        <v>9.661836E-3</v>
      </c>
      <c r="P7">
        <v>9.6618357000000002E-2</v>
      </c>
      <c r="Q7">
        <v>9.661836E-3</v>
      </c>
      <c r="R7">
        <v>7.7294686000000001E-2</v>
      </c>
      <c r="S7">
        <v>0.17391304299999999</v>
      </c>
      <c r="T7">
        <v>0.17391304299999999</v>
      </c>
      <c r="U7">
        <v>6.7632849999999994E-2</v>
      </c>
      <c r="V7">
        <v>2.4154589000000001E-2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37</v>
      </c>
      <c r="B8" t="s">
        <v>38</v>
      </c>
      <c r="C8">
        <v>0</v>
      </c>
      <c r="D8">
        <v>0.5</v>
      </c>
      <c r="E8">
        <v>1</v>
      </c>
      <c r="F8">
        <v>1</v>
      </c>
      <c r="G8" t="s">
        <v>50</v>
      </c>
      <c r="H8">
        <v>9.0909090999999997E-2</v>
      </c>
      <c r="I8">
        <v>9.0909090999999997E-2</v>
      </c>
      <c r="J8">
        <v>9.0909090999999997E-2</v>
      </c>
      <c r="K8">
        <v>9.0909090999999997E-2</v>
      </c>
      <c r="L8">
        <v>9.0909090999999997E-2</v>
      </c>
      <c r="M8">
        <v>9.0909090999999997E-2</v>
      </c>
      <c r="N8">
        <v>9.0909090999999997E-2</v>
      </c>
      <c r="O8">
        <v>9.0909090999999997E-2</v>
      </c>
      <c r="P8">
        <v>9.0909090999999997E-2</v>
      </c>
      <c r="Q8">
        <v>9.0909090999999997E-2</v>
      </c>
      <c r="R8">
        <v>9.0909090999999997E-2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39</v>
      </c>
      <c r="B9" t="s">
        <v>40</v>
      </c>
      <c r="C9">
        <f>SUM(C10:C13)</f>
        <v>32.560997107576135</v>
      </c>
      <c r="D9">
        <f t="shared" ref="D9:E9" si="0">SUM(D10:D13)</f>
        <v>109.57308225163463</v>
      </c>
      <c r="E9">
        <f t="shared" si="0"/>
        <v>194.96574183035315</v>
      </c>
      <c r="F9">
        <v>400</v>
      </c>
      <c r="G9" t="s">
        <v>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 t="s">
        <v>60</v>
      </c>
      <c r="B10" t="s">
        <v>58</v>
      </c>
      <c r="C10">
        <v>11.560997107576135</v>
      </c>
      <c r="D10">
        <v>44.573082251634631</v>
      </c>
      <c r="E10">
        <v>84.965741830353153</v>
      </c>
      <c r="F10">
        <v>1</v>
      </c>
      <c r="G10" t="s">
        <v>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</v>
      </c>
      <c r="X10">
        <v>0</v>
      </c>
      <c r="Y10">
        <v>0</v>
      </c>
      <c r="Z10">
        <v>0</v>
      </c>
      <c r="AA10">
        <v>0.1</v>
      </c>
      <c r="AB10">
        <v>0.1</v>
      </c>
      <c r="AC10">
        <v>0</v>
      </c>
      <c r="AD10">
        <v>0.1</v>
      </c>
      <c r="AE10">
        <v>0</v>
      </c>
      <c r="AF10">
        <v>0</v>
      </c>
      <c r="AG10">
        <v>0.3</v>
      </c>
      <c r="AH10">
        <v>0</v>
      </c>
    </row>
    <row r="11" spans="1:34" x14ac:dyDescent="0.25">
      <c r="A11" t="s">
        <v>61</v>
      </c>
      <c r="B11" t="s">
        <v>56</v>
      </c>
      <c r="C11">
        <v>10</v>
      </c>
      <c r="D11">
        <v>40</v>
      </c>
      <c r="E11">
        <v>60</v>
      </c>
      <c r="F11">
        <v>1</v>
      </c>
      <c r="G11" t="s">
        <v>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0.4</v>
      </c>
      <c r="AF11">
        <v>0.4</v>
      </c>
      <c r="AG11">
        <v>0</v>
      </c>
      <c r="AH11">
        <v>0.2</v>
      </c>
    </row>
    <row r="12" spans="1:34" x14ac:dyDescent="0.25">
      <c r="A12" t="s">
        <v>62</v>
      </c>
      <c r="B12" t="s">
        <v>59</v>
      </c>
      <c r="C12">
        <v>1</v>
      </c>
      <c r="D12">
        <v>5</v>
      </c>
      <c r="E12">
        <v>10</v>
      </c>
      <c r="F12">
        <v>1</v>
      </c>
      <c r="G12" t="s">
        <v>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</v>
      </c>
      <c r="AD12">
        <v>0.1</v>
      </c>
      <c r="AE12">
        <v>0.6</v>
      </c>
      <c r="AF12">
        <v>0</v>
      </c>
      <c r="AG12">
        <v>0</v>
      </c>
      <c r="AH12">
        <v>0.3</v>
      </c>
    </row>
    <row r="13" spans="1:34" x14ac:dyDescent="0.25">
      <c r="A13" t="s">
        <v>63</v>
      </c>
      <c r="B13" t="s">
        <v>57</v>
      </c>
      <c r="C13">
        <v>10</v>
      </c>
      <c r="D13">
        <v>20</v>
      </c>
      <c r="E13">
        <v>40</v>
      </c>
      <c r="F13">
        <v>1</v>
      </c>
      <c r="G13" t="s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</v>
      </c>
      <c r="AD13">
        <v>0</v>
      </c>
      <c r="AE13">
        <v>0</v>
      </c>
      <c r="AF13">
        <v>0.2</v>
      </c>
      <c r="AG13">
        <v>0</v>
      </c>
      <c r="AH13">
        <v>0.6</v>
      </c>
    </row>
    <row r="14" spans="1:34" x14ac:dyDescent="0.25">
      <c r="A14" t="s">
        <v>41</v>
      </c>
      <c r="B14" t="s">
        <v>42</v>
      </c>
      <c r="C14">
        <f>SUM(C15:C16)</f>
        <v>5.5</v>
      </c>
      <c r="D14">
        <f t="shared" ref="D14:E14" si="1">SUM(D15:D16)</f>
        <v>11</v>
      </c>
      <c r="E14">
        <f t="shared" si="1"/>
        <v>30</v>
      </c>
      <c r="F14">
        <v>50</v>
      </c>
      <c r="G14" t="s">
        <v>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 t="s">
        <v>55</v>
      </c>
      <c r="B15" t="s">
        <v>54</v>
      </c>
      <c r="C15">
        <v>5</v>
      </c>
      <c r="D15">
        <v>10</v>
      </c>
      <c r="E15">
        <v>20</v>
      </c>
      <c r="F15">
        <v>1</v>
      </c>
      <c r="G15" t="s">
        <v>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0.3</v>
      </c>
      <c r="AB15">
        <v>0</v>
      </c>
      <c r="AC15">
        <v>0.1</v>
      </c>
      <c r="AD15">
        <v>0.1</v>
      </c>
      <c r="AE15">
        <v>0.2</v>
      </c>
      <c r="AF15">
        <v>0</v>
      </c>
      <c r="AG15">
        <v>0.3</v>
      </c>
      <c r="AH15">
        <v>0</v>
      </c>
    </row>
    <row r="16" spans="1:34" x14ac:dyDescent="0.25">
      <c r="A16" t="s">
        <v>53</v>
      </c>
      <c r="B16" t="s">
        <v>52</v>
      </c>
      <c r="C16">
        <v>0.5</v>
      </c>
      <c r="D16">
        <v>1</v>
      </c>
      <c r="E16">
        <v>10</v>
      </c>
      <c r="F16">
        <v>1</v>
      </c>
      <c r="G16" t="s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0.5</v>
      </c>
      <c r="AD16">
        <v>0.5</v>
      </c>
      <c r="AE16">
        <v>0</v>
      </c>
      <c r="AF16">
        <v>0</v>
      </c>
      <c r="AG16">
        <v>0</v>
      </c>
      <c r="AH16">
        <v>0</v>
      </c>
    </row>
    <row r="19" spans="1:33" x14ac:dyDescent="0.25">
      <c r="A19" t="str">
        <f t="shared" ref="A19:C19" si="2">A1</f>
        <v>ID</v>
      </c>
      <c r="B19" t="str">
        <f t="shared" si="2"/>
        <v>Name</v>
      </c>
      <c r="C19" t="str">
        <f t="shared" si="2"/>
        <v>Low</v>
      </c>
      <c r="D19" t="str">
        <f t="shared" ref="D19:E19" si="3">IF($G1="%",D1*100,D1)</f>
        <v>Mid</v>
      </c>
      <c r="E19" t="str">
        <f t="shared" si="3"/>
        <v>High</v>
      </c>
      <c r="F19" t="str">
        <f>IF($G1="%",F1*100,F1)</f>
        <v>Max</v>
      </c>
      <c r="G19" t="str">
        <f>IF(G1="£","$",G1)</f>
        <v>Unit</v>
      </c>
      <c r="H19" t="str">
        <f>IF($G1="%",H1/100,H1)</f>
        <v>Malaria Consortium</v>
      </c>
      <c r="I19" t="str">
        <f t="shared" ref="I19:AG19" si="4">IF($G1="%",I1/100,I1)</f>
        <v>Against Malaria Foundation</v>
      </c>
      <c r="J19" t="str">
        <f t="shared" si="4"/>
        <v>Deworm the World</v>
      </c>
      <c r="K19" t="str">
        <f t="shared" si="4"/>
        <v>Helen Keller International</v>
      </c>
      <c r="L19" t="str">
        <f t="shared" si="4"/>
        <v>New Incentives</v>
      </c>
      <c r="M19" t="str">
        <f t="shared" si="4"/>
        <v>GiveDirectly</v>
      </c>
      <c r="N19" t="str">
        <f t="shared" si="4"/>
        <v>The END Fund</v>
      </c>
      <c r="O19" t="str">
        <f t="shared" si="4"/>
        <v>SCI Foundation</v>
      </c>
      <c r="P19" t="str">
        <f t="shared" si="4"/>
        <v>Sightsavers</v>
      </c>
      <c r="Q19" t="str">
        <f t="shared" si="4"/>
        <v>Village Enterprise</v>
      </c>
      <c r="R19" t="str">
        <f t="shared" si="4"/>
        <v>Seva</v>
      </c>
      <c r="S19" t="str">
        <f t="shared" si="4"/>
        <v>JAAGO Foundation</v>
      </c>
      <c r="T19" t="str">
        <f t="shared" si="4"/>
        <v>UNICEF south africa</v>
      </c>
      <c r="U19" t="str">
        <f t="shared" si="4"/>
        <v>Lola Karimova-Tillyaeva</v>
      </c>
      <c r="V19" t="str">
        <f t="shared" si="4"/>
        <v>Cambodian Children's Fund</v>
      </c>
      <c r="W19" t="str">
        <f t="shared" si="4"/>
        <v>Plan vivo</v>
      </c>
      <c r="X19" t="str">
        <f t="shared" si="4"/>
        <v>Gold Standard</v>
      </c>
      <c r="Y19" t="str">
        <f t="shared" si="4"/>
        <v>Climate change fund</v>
      </c>
      <c r="Z19" t="str">
        <f t="shared" si="4"/>
        <v>Clean air taskforce</v>
      </c>
      <c r="AA19" t="str">
        <f t="shared" si="4"/>
        <v>Rewild our world</v>
      </c>
      <c r="AB19" t="str">
        <f t="shared" si="4"/>
        <v>Cool earth</v>
      </c>
      <c r="AC19" t="str">
        <f t="shared" si="4"/>
        <v>ACE's Recommended Charity Fund</v>
      </c>
      <c r="AD19" t="str">
        <f t="shared" si="4"/>
        <v>New Harvest</v>
      </c>
      <c r="AE19" t="str">
        <f t="shared" si="4"/>
        <v>Oceana</v>
      </c>
      <c r="AF19" t="str">
        <f t="shared" si="4"/>
        <v>Environmental Working Group</v>
      </c>
      <c r="AG19" t="str">
        <f t="shared" si="4"/>
        <v>Rainforest alliance</v>
      </c>
    </row>
    <row r="20" spans="1:33" x14ac:dyDescent="0.25">
      <c r="A20" t="str">
        <f t="shared" ref="A20:B20" si="5">A2</f>
        <v>offset-carbon</v>
      </c>
      <c r="B20" t="str">
        <f t="shared" si="5"/>
        <v>Carbon</v>
      </c>
      <c r="C20">
        <f>C2/12</f>
        <v>2.0833333333333335</v>
      </c>
      <c r="D20">
        <f t="shared" ref="D20:E20" si="6">D2/12</f>
        <v>4.166666666666667</v>
      </c>
      <c r="E20">
        <f t="shared" si="6"/>
        <v>8.3333333333333339</v>
      </c>
      <c r="F20">
        <f>ROUND(F2/12,1 - _xlfn.CEILING.MATH(LOG10(F2/12)))</f>
        <v>20</v>
      </c>
      <c r="G20" t="str">
        <f>IF(G2="£","$",G2)</f>
        <v>$</v>
      </c>
      <c r="H20">
        <f t="shared" ref="H20:AG20" si="7">IF($G2="%",H2/100,H2)</f>
        <v>0</v>
      </c>
      <c r="I20">
        <f t="shared" si="7"/>
        <v>0</v>
      </c>
      <c r="J20">
        <f t="shared" si="7"/>
        <v>0</v>
      </c>
      <c r="K20">
        <f t="shared" si="7"/>
        <v>0</v>
      </c>
      <c r="L20">
        <f t="shared" si="7"/>
        <v>0</v>
      </c>
      <c r="M20">
        <f t="shared" si="7"/>
        <v>0</v>
      </c>
      <c r="N20">
        <f t="shared" si="7"/>
        <v>0</v>
      </c>
      <c r="O20">
        <f t="shared" si="7"/>
        <v>0</v>
      </c>
      <c r="P20">
        <f t="shared" si="7"/>
        <v>0</v>
      </c>
      <c r="Q20">
        <f t="shared" si="7"/>
        <v>0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1</v>
      </c>
      <c r="X20">
        <f t="shared" si="7"/>
        <v>1</v>
      </c>
      <c r="Y20">
        <f t="shared" si="7"/>
        <v>1</v>
      </c>
      <c r="Z20">
        <f t="shared" si="7"/>
        <v>1</v>
      </c>
      <c r="AA20">
        <f t="shared" si="7"/>
        <v>1</v>
      </c>
      <c r="AB20">
        <f t="shared" si="7"/>
        <v>1</v>
      </c>
      <c r="AC20">
        <f t="shared" si="7"/>
        <v>1</v>
      </c>
      <c r="AD20">
        <f t="shared" si="7"/>
        <v>1</v>
      </c>
      <c r="AE20">
        <f t="shared" si="7"/>
        <v>1</v>
      </c>
      <c r="AF20">
        <f t="shared" si="7"/>
        <v>1</v>
      </c>
      <c r="AG20">
        <f t="shared" si="7"/>
        <v>1</v>
      </c>
    </row>
    <row r="21" spans="1:33" x14ac:dyDescent="0.25">
      <c r="A21" t="str">
        <f t="shared" ref="A21:C21" si="8">A3</f>
        <v>offset-carbon0</v>
      </c>
      <c r="B21" t="str">
        <f t="shared" si="8"/>
        <v>Nature based offsets</v>
      </c>
      <c r="C21">
        <f t="shared" si="8"/>
        <v>0</v>
      </c>
      <c r="D21">
        <f t="shared" ref="D21:F21" si="9">IF($G3="%",D3*100,D3)</f>
        <v>33.333333333333329</v>
      </c>
      <c r="E21">
        <f t="shared" si="9"/>
        <v>100</v>
      </c>
      <c r="F21">
        <f t="shared" si="9"/>
        <v>100</v>
      </c>
      <c r="G21" t="str">
        <f t="shared" ref="G21:G34" si="10">IF(G3="£","$",G3)</f>
        <v>%</v>
      </c>
      <c r="H21">
        <f t="shared" ref="H21:AG21" si="11">IF($G3="%",H3/100,H3)</f>
        <v>0</v>
      </c>
      <c r="I21">
        <f t="shared" si="11"/>
        <v>0</v>
      </c>
      <c r="J21">
        <f t="shared" si="11"/>
        <v>0</v>
      </c>
      <c r="K21">
        <f t="shared" si="11"/>
        <v>0</v>
      </c>
      <c r="L21">
        <f t="shared" si="11"/>
        <v>0</v>
      </c>
      <c r="M21">
        <f t="shared" si="11"/>
        <v>0</v>
      </c>
      <c r="N21">
        <f t="shared" si="11"/>
        <v>0</v>
      </c>
      <c r="O21">
        <f t="shared" si="11"/>
        <v>0</v>
      </c>
      <c r="P21">
        <f t="shared" si="11"/>
        <v>0</v>
      </c>
      <c r="Q21">
        <f t="shared" si="11"/>
        <v>0</v>
      </c>
      <c r="R21">
        <f t="shared" si="11"/>
        <v>0</v>
      </c>
      <c r="S21">
        <f t="shared" si="11"/>
        <v>0</v>
      </c>
      <c r="T21">
        <f t="shared" si="11"/>
        <v>0</v>
      </c>
      <c r="U21">
        <f t="shared" si="11"/>
        <v>0</v>
      </c>
      <c r="V21">
        <f t="shared" si="11"/>
        <v>0</v>
      </c>
      <c r="W21">
        <f t="shared" si="11"/>
        <v>3.0000000000000001E-3</v>
      </c>
      <c r="X21">
        <f t="shared" si="11"/>
        <v>1E-3</v>
      </c>
      <c r="Y21">
        <f t="shared" si="11"/>
        <v>0</v>
      </c>
      <c r="Z21">
        <f t="shared" si="11"/>
        <v>0</v>
      </c>
      <c r="AA21">
        <f t="shared" si="11"/>
        <v>2E-3</v>
      </c>
      <c r="AB21">
        <f t="shared" si="11"/>
        <v>2E-3</v>
      </c>
      <c r="AC21">
        <f t="shared" si="11"/>
        <v>0</v>
      </c>
      <c r="AD21">
        <f t="shared" si="11"/>
        <v>0</v>
      </c>
      <c r="AE21">
        <f t="shared" si="11"/>
        <v>0</v>
      </c>
      <c r="AF21">
        <f t="shared" si="11"/>
        <v>0</v>
      </c>
      <c r="AG21">
        <f t="shared" si="11"/>
        <v>2E-3</v>
      </c>
    </row>
    <row r="22" spans="1:33" x14ac:dyDescent="0.25">
      <c r="A22" t="str">
        <f t="shared" ref="A22:C22" si="12">A4</f>
        <v>offset-carbon1</v>
      </c>
      <c r="B22" t="str">
        <f t="shared" si="12"/>
        <v>Reducing emissions</v>
      </c>
      <c r="C22">
        <f t="shared" si="12"/>
        <v>0</v>
      </c>
      <c r="D22">
        <f t="shared" ref="D22:F22" si="13">IF($G4="%",D4*100,D4)</f>
        <v>33.333333333333329</v>
      </c>
      <c r="E22">
        <f t="shared" si="13"/>
        <v>100</v>
      </c>
      <c r="F22">
        <f t="shared" si="13"/>
        <v>100</v>
      </c>
      <c r="G22" t="str">
        <f t="shared" si="10"/>
        <v>%</v>
      </c>
      <c r="H22">
        <f t="shared" ref="H22:AG22" si="14">IF($G4="%",H4/100,H4)</f>
        <v>0</v>
      </c>
      <c r="I22">
        <f t="shared" si="14"/>
        <v>0</v>
      </c>
      <c r="J22">
        <f t="shared" si="14"/>
        <v>0</v>
      </c>
      <c r="K22">
        <f t="shared" si="14"/>
        <v>0</v>
      </c>
      <c r="L22">
        <f t="shared" si="14"/>
        <v>0</v>
      </c>
      <c r="M22">
        <f t="shared" si="14"/>
        <v>0</v>
      </c>
      <c r="N22">
        <f t="shared" si="14"/>
        <v>0</v>
      </c>
      <c r="O22">
        <f t="shared" si="14"/>
        <v>0</v>
      </c>
      <c r="P22">
        <f t="shared" si="14"/>
        <v>0</v>
      </c>
      <c r="Q22">
        <f t="shared" si="14"/>
        <v>0</v>
      </c>
      <c r="R22">
        <f t="shared" si="14"/>
        <v>0</v>
      </c>
      <c r="S22">
        <f t="shared" si="14"/>
        <v>0</v>
      </c>
      <c r="T22">
        <f t="shared" si="14"/>
        <v>0</v>
      </c>
      <c r="U22">
        <f t="shared" si="14"/>
        <v>0</v>
      </c>
      <c r="V22">
        <f t="shared" si="14"/>
        <v>0</v>
      </c>
      <c r="W22">
        <f t="shared" si="14"/>
        <v>0</v>
      </c>
      <c r="X22">
        <f t="shared" si="14"/>
        <v>3.0000000000000001E-3</v>
      </c>
      <c r="Y22">
        <f t="shared" si="14"/>
        <v>4.0000000000000001E-3</v>
      </c>
      <c r="Z22">
        <f t="shared" si="14"/>
        <v>3.0000000000000001E-3</v>
      </c>
      <c r="AA22">
        <f t="shared" si="14"/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</v>
      </c>
      <c r="AF22">
        <f t="shared" si="14"/>
        <v>0</v>
      </c>
      <c r="AG22">
        <f t="shared" si="14"/>
        <v>0</v>
      </c>
    </row>
    <row r="23" spans="1:33" x14ac:dyDescent="0.25">
      <c r="A23" t="str">
        <f t="shared" ref="A23:C23" si="15">A5</f>
        <v>offset-carbon2</v>
      </c>
      <c r="B23" t="str">
        <f t="shared" si="15"/>
        <v>Sustainable technology R&amp;D</v>
      </c>
      <c r="C23">
        <f t="shared" si="15"/>
        <v>0</v>
      </c>
      <c r="D23">
        <f t="shared" ref="D23:F23" si="16">IF($G5="%",D5*100,D5)</f>
        <v>33.333333333333329</v>
      </c>
      <c r="E23">
        <f t="shared" si="16"/>
        <v>50</v>
      </c>
      <c r="F23">
        <f t="shared" si="16"/>
        <v>100</v>
      </c>
      <c r="G23" t="str">
        <f t="shared" si="10"/>
        <v>%</v>
      </c>
      <c r="H23">
        <f t="shared" ref="H23:AG23" si="17">IF($G5="%",H5/100,H5)</f>
        <v>0</v>
      </c>
      <c r="I23">
        <f t="shared" si="17"/>
        <v>0</v>
      </c>
      <c r="J23">
        <f t="shared" si="17"/>
        <v>0</v>
      </c>
      <c r="K23">
        <f t="shared" si="17"/>
        <v>0</v>
      </c>
      <c r="L23">
        <f t="shared" si="17"/>
        <v>0</v>
      </c>
      <c r="M23">
        <f t="shared" si="17"/>
        <v>0</v>
      </c>
      <c r="N23">
        <f t="shared" si="17"/>
        <v>0</v>
      </c>
      <c r="O23">
        <f t="shared" si="17"/>
        <v>0</v>
      </c>
      <c r="P23">
        <f t="shared" si="17"/>
        <v>0</v>
      </c>
      <c r="Q23">
        <f t="shared" si="17"/>
        <v>0</v>
      </c>
      <c r="R23">
        <f t="shared" si="17"/>
        <v>0</v>
      </c>
      <c r="S23">
        <f t="shared" si="17"/>
        <v>0</v>
      </c>
      <c r="T23">
        <f t="shared" si="17"/>
        <v>0</v>
      </c>
      <c r="U23">
        <f t="shared" si="17"/>
        <v>0</v>
      </c>
      <c r="V23">
        <f t="shared" si="17"/>
        <v>0</v>
      </c>
      <c r="W23">
        <f t="shared" si="17"/>
        <v>0</v>
      </c>
      <c r="X23">
        <f t="shared" si="17"/>
        <v>0</v>
      </c>
      <c r="Y23">
        <f t="shared" si="17"/>
        <v>5.0000000000000001E-3</v>
      </c>
      <c r="Z23">
        <f t="shared" si="17"/>
        <v>5.0000000000000001E-3</v>
      </c>
      <c r="AA23">
        <f t="shared" si="17"/>
        <v>0</v>
      </c>
      <c r="AB23">
        <f t="shared" si="17"/>
        <v>0</v>
      </c>
      <c r="AC23">
        <f t="shared" si="17"/>
        <v>0</v>
      </c>
      <c r="AD23">
        <f t="shared" si="17"/>
        <v>0</v>
      </c>
      <c r="AE23">
        <f t="shared" si="17"/>
        <v>0</v>
      </c>
      <c r="AF23">
        <f t="shared" si="17"/>
        <v>0</v>
      </c>
      <c r="AG23">
        <f t="shared" si="17"/>
        <v>0</v>
      </c>
    </row>
    <row r="24" spans="1:33" x14ac:dyDescent="0.25">
      <c r="A24" t="str">
        <f t="shared" ref="A24:B24" si="18">A6</f>
        <v>offset-poverty</v>
      </c>
      <c r="B24" t="str">
        <f t="shared" si="18"/>
        <v>Povery labour</v>
      </c>
      <c r="C24">
        <f>C6/12</f>
        <v>0.97749637322535543</v>
      </c>
      <c r="D24">
        <f t="shared" ref="D24:E24" si="19">D6/12</f>
        <v>3.2239169435424326</v>
      </c>
      <c r="E24">
        <f t="shared" si="19"/>
        <v>9.1244034501089839</v>
      </c>
      <c r="F24">
        <f>ROUND(F6/12,1 - _xlfn.CEILING.MATH(LOG10(F6/12)))</f>
        <v>20</v>
      </c>
      <c r="G24" t="str">
        <f t="shared" si="10"/>
        <v>$</v>
      </c>
      <c r="H24">
        <f t="shared" ref="H24:AG24" si="20">IF($G6="%",H6/100,H6)</f>
        <v>1</v>
      </c>
      <c r="I24">
        <f t="shared" si="20"/>
        <v>1</v>
      </c>
      <c r="J24">
        <f t="shared" si="20"/>
        <v>1</v>
      </c>
      <c r="K24">
        <f t="shared" si="20"/>
        <v>1</v>
      </c>
      <c r="L24">
        <f t="shared" si="20"/>
        <v>1</v>
      </c>
      <c r="M24">
        <f t="shared" si="20"/>
        <v>1</v>
      </c>
      <c r="N24">
        <f t="shared" si="20"/>
        <v>1</v>
      </c>
      <c r="O24">
        <f t="shared" si="20"/>
        <v>1</v>
      </c>
      <c r="P24">
        <f t="shared" si="20"/>
        <v>1</v>
      </c>
      <c r="Q24">
        <f t="shared" si="20"/>
        <v>1</v>
      </c>
      <c r="R24">
        <f t="shared" si="20"/>
        <v>1</v>
      </c>
      <c r="S24">
        <f t="shared" si="20"/>
        <v>1</v>
      </c>
      <c r="T24">
        <f t="shared" si="20"/>
        <v>1</v>
      </c>
      <c r="U24">
        <f t="shared" si="20"/>
        <v>1</v>
      </c>
      <c r="V24">
        <f t="shared" si="20"/>
        <v>1</v>
      </c>
      <c r="W24">
        <f t="shared" si="20"/>
        <v>0</v>
      </c>
      <c r="X24">
        <f t="shared" si="20"/>
        <v>0</v>
      </c>
      <c r="Y24">
        <f t="shared" si="20"/>
        <v>0</v>
      </c>
      <c r="Z24">
        <f t="shared" si="20"/>
        <v>0</v>
      </c>
      <c r="AA24">
        <f t="shared" si="20"/>
        <v>0</v>
      </c>
      <c r="AB24">
        <f t="shared" si="20"/>
        <v>0</v>
      </c>
      <c r="AC24">
        <f t="shared" si="20"/>
        <v>0</v>
      </c>
      <c r="AD24">
        <f t="shared" si="20"/>
        <v>0</v>
      </c>
      <c r="AE24">
        <f t="shared" si="20"/>
        <v>0</v>
      </c>
      <c r="AF24">
        <f t="shared" si="20"/>
        <v>0</v>
      </c>
      <c r="AG24">
        <f t="shared" si="20"/>
        <v>0</v>
      </c>
    </row>
    <row r="25" spans="1:33" x14ac:dyDescent="0.25">
      <c r="A25" t="str">
        <f t="shared" ref="A25:C25" si="21">A7</f>
        <v>offset-poverty0</v>
      </c>
      <c r="B25" t="str">
        <f t="shared" si="21"/>
        <v>Correct distribution</v>
      </c>
      <c r="C25">
        <f t="shared" si="21"/>
        <v>0</v>
      </c>
      <c r="D25">
        <f t="shared" ref="D25:F25" si="22">IF($G7="%",D7*100,D7)</f>
        <v>50</v>
      </c>
      <c r="E25">
        <f t="shared" si="22"/>
        <v>100</v>
      </c>
      <c r="F25">
        <f t="shared" si="22"/>
        <v>100</v>
      </c>
      <c r="G25" t="str">
        <f t="shared" si="10"/>
        <v>%</v>
      </c>
      <c r="H25">
        <f t="shared" ref="H25:AG25" si="23">IF($G7="%",H7/100,H7)</f>
        <v>2.8985506999999999E-4</v>
      </c>
      <c r="I25">
        <f t="shared" si="23"/>
        <v>9.661836E-5</v>
      </c>
      <c r="J25">
        <f t="shared" si="23"/>
        <v>1.6425120800000002E-3</v>
      </c>
      <c r="K25">
        <f t="shared" si="23"/>
        <v>6.7632849999999997E-4</v>
      </c>
      <c r="L25">
        <f t="shared" si="23"/>
        <v>5.7971013999999997E-4</v>
      </c>
      <c r="M25">
        <f t="shared" si="23"/>
        <v>9.661836E-5</v>
      </c>
      <c r="N25">
        <f t="shared" si="23"/>
        <v>2.8985506999999999E-4</v>
      </c>
      <c r="O25">
        <f t="shared" si="23"/>
        <v>9.661836E-5</v>
      </c>
      <c r="P25">
        <f t="shared" si="23"/>
        <v>9.6618357000000001E-4</v>
      </c>
      <c r="Q25">
        <f t="shared" si="23"/>
        <v>9.661836E-5</v>
      </c>
      <c r="R25">
        <f t="shared" si="23"/>
        <v>7.7294685999999997E-4</v>
      </c>
      <c r="S25">
        <f t="shared" si="23"/>
        <v>1.73913043E-3</v>
      </c>
      <c r="T25">
        <f t="shared" si="23"/>
        <v>1.73913043E-3</v>
      </c>
      <c r="U25">
        <f t="shared" si="23"/>
        <v>6.7632849999999997E-4</v>
      </c>
      <c r="V25">
        <f t="shared" si="23"/>
        <v>2.4154589000000001E-4</v>
      </c>
      <c r="W25">
        <f t="shared" si="23"/>
        <v>0</v>
      </c>
      <c r="X25">
        <f t="shared" si="23"/>
        <v>0</v>
      </c>
      <c r="Y25">
        <f t="shared" si="23"/>
        <v>0</v>
      </c>
      <c r="Z25">
        <f t="shared" si="23"/>
        <v>0</v>
      </c>
      <c r="AA25">
        <f t="shared" si="23"/>
        <v>0</v>
      </c>
      <c r="AB25">
        <f t="shared" si="23"/>
        <v>0</v>
      </c>
      <c r="AC25">
        <f t="shared" si="23"/>
        <v>0</v>
      </c>
      <c r="AD25">
        <f t="shared" si="23"/>
        <v>0</v>
      </c>
      <c r="AE25">
        <f t="shared" si="23"/>
        <v>0</v>
      </c>
      <c r="AF25">
        <f t="shared" si="23"/>
        <v>0</v>
      </c>
      <c r="AG25">
        <f t="shared" si="23"/>
        <v>0</v>
      </c>
    </row>
    <row r="26" spans="1:33" x14ac:dyDescent="0.25">
      <c r="A26" t="str">
        <f t="shared" ref="A26:C26" si="24">A8</f>
        <v>offset-poverty1</v>
      </c>
      <c r="B26" t="str">
        <f t="shared" si="24"/>
        <v>Most needing people</v>
      </c>
      <c r="C26">
        <f t="shared" si="24"/>
        <v>0</v>
      </c>
      <c r="D26">
        <f t="shared" ref="D26:F26" si="25">IF($G8="%",D8*100,D8)</f>
        <v>50</v>
      </c>
      <c r="E26">
        <f t="shared" si="25"/>
        <v>100</v>
      </c>
      <c r="F26">
        <f t="shared" si="25"/>
        <v>100</v>
      </c>
      <c r="G26" t="str">
        <f t="shared" si="10"/>
        <v>%</v>
      </c>
      <c r="H26">
        <f t="shared" ref="H26:AG26" si="26">IF($G8="%",H8/100,H8)</f>
        <v>9.0909090999999993E-4</v>
      </c>
      <c r="I26">
        <f t="shared" si="26"/>
        <v>9.0909090999999993E-4</v>
      </c>
      <c r="J26">
        <f t="shared" si="26"/>
        <v>9.0909090999999993E-4</v>
      </c>
      <c r="K26">
        <f t="shared" si="26"/>
        <v>9.0909090999999993E-4</v>
      </c>
      <c r="L26">
        <f t="shared" si="26"/>
        <v>9.0909090999999993E-4</v>
      </c>
      <c r="M26">
        <f t="shared" si="26"/>
        <v>9.0909090999999993E-4</v>
      </c>
      <c r="N26">
        <f t="shared" si="26"/>
        <v>9.0909090999999993E-4</v>
      </c>
      <c r="O26">
        <f t="shared" si="26"/>
        <v>9.0909090999999993E-4</v>
      </c>
      <c r="P26">
        <f t="shared" si="26"/>
        <v>9.0909090999999993E-4</v>
      </c>
      <c r="Q26">
        <f t="shared" si="26"/>
        <v>9.0909090999999993E-4</v>
      </c>
      <c r="R26">
        <f t="shared" si="26"/>
        <v>9.0909090999999993E-4</v>
      </c>
      <c r="S26">
        <f t="shared" si="26"/>
        <v>0</v>
      </c>
      <c r="T26">
        <f t="shared" si="26"/>
        <v>0</v>
      </c>
      <c r="U26">
        <f t="shared" si="26"/>
        <v>0</v>
      </c>
      <c r="V26">
        <f t="shared" si="26"/>
        <v>0</v>
      </c>
      <c r="W26">
        <f t="shared" si="26"/>
        <v>0</v>
      </c>
      <c r="X26">
        <f t="shared" si="26"/>
        <v>0</v>
      </c>
      <c r="Y26">
        <f t="shared" si="26"/>
        <v>0</v>
      </c>
      <c r="Z26">
        <f t="shared" si="26"/>
        <v>0</v>
      </c>
      <c r="AA26">
        <f t="shared" si="26"/>
        <v>0</v>
      </c>
      <c r="AB26">
        <f t="shared" si="26"/>
        <v>0</v>
      </c>
      <c r="AC26">
        <f t="shared" si="26"/>
        <v>0</v>
      </c>
      <c r="AD26">
        <f t="shared" si="26"/>
        <v>0</v>
      </c>
      <c r="AE26">
        <f t="shared" si="26"/>
        <v>0</v>
      </c>
      <c r="AF26">
        <f t="shared" si="26"/>
        <v>0</v>
      </c>
      <c r="AG26">
        <f t="shared" si="26"/>
        <v>0</v>
      </c>
    </row>
    <row r="27" spans="1:33" x14ac:dyDescent="0.25">
      <c r="A27" t="str">
        <f t="shared" ref="A27:B27" si="27">A9</f>
        <v>offset-ecosystems</v>
      </c>
      <c r="B27" t="str">
        <f t="shared" si="27"/>
        <v>Local ecosystems</v>
      </c>
      <c r="C27">
        <f>C9/12</f>
        <v>2.7134164256313444</v>
      </c>
      <c r="D27">
        <f t="shared" ref="D27:E27" si="28">D9/12</f>
        <v>9.1310901876362198</v>
      </c>
      <c r="E27">
        <f t="shared" si="28"/>
        <v>16.247145152529431</v>
      </c>
      <c r="F27">
        <f>ROUND(F9/12,1 - _xlfn.CEILING.MATH(LOG10(F9/12)))</f>
        <v>30</v>
      </c>
      <c r="G27" t="str">
        <f t="shared" si="10"/>
        <v>$</v>
      </c>
      <c r="H27">
        <f t="shared" ref="H27:AG27" si="29">IF($G9="%",H9/100,H9)</f>
        <v>0</v>
      </c>
      <c r="I27">
        <f t="shared" si="29"/>
        <v>0</v>
      </c>
      <c r="J27">
        <f t="shared" si="29"/>
        <v>0</v>
      </c>
      <c r="K27">
        <f t="shared" si="29"/>
        <v>0</v>
      </c>
      <c r="L27">
        <f t="shared" si="29"/>
        <v>0</v>
      </c>
      <c r="M27">
        <f t="shared" si="29"/>
        <v>0</v>
      </c>
      <c r="N27">
        <f t="shared" si="29"/>
        <v>0</v>
      </c>
      <c r="O27">
        <f t="shared" si="29"/>
        <v>0</v>
      </c>
      <c r="P27">
        <f t="shared" si="29"/>
        <v>0</v>
      </c>
      <c r="Q27">
        <f t="shared" si="29"/>
        <v>0</v>
      </c>
      <c r="R27">
        <f t="shared" si="29"/>
        <v>0</v>
      </c>
      <c r="S27">
        <f t="shared" si="29"/>
        <v>0</v>
      </c>
      <c r="T27">
        <f t="shared" si="29"/>
        <v>0</v>
      </c>
      <c r="U27">
        <f t="shared" si="29"/>
        <v>0</v>
      </c>
      <c r="V27">
        <f t="shared" si="29"/>
        <v>0</v>
      </c>
      <c r="W27">
        <f t="shared" si="29"/>
        <v>1</v>
      </c>
      <c r="X27">
        <f t="shared" si="29"/>
        <v>1</v>
      </c>
      <c r="Y27">
        <f t="shared" si="29"/>
        <v>1</v>
      </c>
      <c r="Z27">
        <f t="shared" si="29"/>
        <v>1</v>
      </c>
      <c r="AA27">
        <f t="shared" si="29"/>
        <v>1</v>
      </c>
      <c r="AB27">
        <f t="shared" si="29"/>
        <v>1</v>
      </c>
      <c r="AC27">
        <f t="shared" si="29"/>
        <v>1</v>
      </c>
      <c r="AD27">
        <f t="shared" si="29"/>
        <v>1</v>
      </c>
      <c r="AE27">
        <f t="shared" si="29"/>
        <v>1</v>
      </c>
      <c r="AF27">
        <f t="shared" si="29"/>
        <v>1</v>
      </c>
      <c r="AG27">
        <f t="shared" si="29"/>
        <v>1</v>
      </c>
    </row>
    <row r="28" spans="1:33" x14ac:dyDescent="0.25">
      <c r="A28" t="str">
        <f t="shared" ref="A28:B28" si="30">A10</f>
        <v>offset-ecosystems0</v>
      </c>
      <c r="B28" t="str">
        <f t="shared" si="30"/>
        <v>Forrest and wilderness loss</v>
      </c>
      <c r="C28">
        <f>C10/E$9*100</f>
        <v>5.9297582226706185</v>
      </c>
      <c r="D28">
        <f t="shared" ref="D28" si="31">D10/D$9*100</f>
        <v>40.678861391589336</v>
      </c>
      <c r="E28">
        <f>MIN(E10/C$9*100,100)</f>
        <v>100</v>
      </c>
      <c r="F28">
        <f t="shared" ref="F28" si="32">IF($G10="%",F10*100,F10)</f>
        <v>100</v>
      </c>
      <c r="G28" t="str">
        <f t="shared" si="10"/>
        <v>%</v>
      </c>
      <c r="H28">
        <f t="shared" ref="H28:AG28" si="33">IF($G10="%",H10/100,H10)</f>
        <v>0</v>
      </c>
      <c r="I28">
        <f t="shared" si="33"/>
        <v>0</v>
      </c>
      <c r="J28">
        <f t="shared" si="33"/>
        <v>0</v>
      </c>
      <c r="K28">
        <f t="shared" si="33"/>
        <v>0</v>
      </c>
      <c r="L28">
        <f t="shared" si="33"/>
        <v>0</v>
      </c>
      <c r="M28">
        <f t="shared" si="33"/>
        <v>0</v>
      </c>
      <c r="N28">
        <f t="shared" si="33"/>
        <v>0</v>
      </c>
      <c r="O28">
        <f t="shared" si="33"/>
        <v>0</v>
      </c>
      <c r="P28">
        <f t="shared" si="33"/>
        <v>0</v>
      </c>
      <c r="Q28">
        <f t="shared" si="33"/>
        <v>0</v>
      </c>
      <c r="R28">
        <f t="shared" si="33"/>
        <v>0</v>
      </c>
      <c r="S28">
        <f t="shared" si="33"/>
        <v>0</v>
      </c>
      <c r="T28">
        <f t="shared" si="33"/>
        <v>0</v>
      </c>
      <c r="U28">
        <f t="shared" si="33"/>
        <v>0</v>
      </c>
      <c r="V28">
        <f t="shared" si="33"/>
        <v>0</v>
      </c>
      <c r="W28">
        <f t="shared" si="33"/>
        <v>4.0000000000000001E-3</v>
      </c>
      <c r="X28">
        <f t="shared" si="33"/>
        <v>0</v>
      </c>
      <c r="Y28">
        <f t="shared" si="33"/>
        <v>0</v>
      </c>
      <c r="Z28">
        <f t="shared" si="33"/>
        <v>0</v>
      </c>
      <c r="AA28">
        <f t="shared" si="33"/>
        <v>1E-3</v>
      </c>
      <c r="AB28">
        <f t="shared" si="33"/>
        <v>1E-3</v>
      </c>
      <c r="AC28">
        <f t="shared" si="33"/>
        <v>0</v>
      </c>
      <c r="AD28">
        <f t="shared" si="33"/>
        <v>1E-3</v>
      </c>
      <c r="AE28">
        <f t="shared" si="33"/>
        <v>0</v>
      </c>
      <c r="AF28">
        <f t="shared" si="33"/>
        <v>0</v>
      </c>
      <c r="AG28">
        <f t="shared" si="33"/>
        <v>3.0000000000000001E-3</v>
      </c>
    </row>
    <row r="29" spans="1:33" x14ac:dyDescent="0.25">
      <c r="A29" t="str">
        <f t="shared" ref="A29:B29" si="34">A11</f>
        <v>offset-ecosystems1</v>
      </c>
      <c r="B29" t="str">
        <f t="shared" si="34"/>
        <v>Plastics &amp; other waste</v>
      </c>
      <c r="C29">
        <f t="shared" ref="C29:C30" si="35">C11/E$9*100</f>
        <v>5.129106224570144</v>
      </c>
      <c r="D29">
        <f t="shared" ref="D29:D31" si="36">D11/D$9*100</f>
        <v>36.505316066714258</v>
      </c>
      <c r="E29">
        <f t="shared" ref="E29:E31" si="37">MIN(E11/C$9*100,100)</f>
        <v>100</v>
      </c>
      <c r="F29">
        <f t="shared" ref="F29" si="38">IF($G11="%",F11*100,F11)</f>
        <v>100</v>
      </c>
      <c r="G29" t="str">
        <f t="shared" si="10"/>
        <v>%</v>
      </c>
      <c r="H29">
        <f t="shared" ref="H29:AG29" si="39">IF($G11="%",H11/100,H11)</f>
        <v>0</v>
      </c>
      <c r="I29">
        <f t="shared" si="39"/>
        <v>0</v>
      </c>
      <c r="J29">
        <f t="shared" si="39"/>
        <v>0</v>
      </c>
      <c r="K29">
        <f t="shared" si="39"/>
        <v>0</v>
      </c>
      <c r="L29">
        <f t="shared" si="39"/>
        <v>0</v>
      </c>
      <c r="M29">
        <f t="shared" si="39"/>
        <v>0</v>
      </c>
      <c r="N29">
        <f t="shared" si="39"/>
        <v>0</v>
      </c>
      <c r="O29">
        <f t="shared" si="39"/>
        <v>0</v>
      </c>
      <c r="P29">
        <f t="shared" si="39"/>
        <v>0</v>
      </c>
      <c r="Q29">
        <f t="shared" si="39"/>
        <v>0</v>
      </c>
      <c r="R29">
        <f t="shared" si="39"/>
        <v>0</v>
      </c>
      <c r="S29">
        <f t="shared" si="39"/>
        <v>0</v>
      </c>
      <c r="T29">
        <f t="shared" si="39"/>
        <v>0</v>
      </c>
      <c r="U29">
        <f t="shared" si="39"/>
        <v>0</v>
      </c>
      <c r="V29">
        <f t="shared" si="39"/>
        <v>0</v>
      </c>
      <c r="W29">
        <f t="shared" si="39"/>
        <v>0</v>
      </c>
      <c r="X29">
        <f t="shared" si="39"/>
        <v>0</v>
      </c>
      <c r="Y29">
        <f t="shared" si="39"/>
        <v>0</v>
      </c>
      <c r="Z29">
        <f t="shared" si="39"/>
        <v>0</v>
      </c>
      <c r="AA29">
        <f t="shared" si="39"/>
        <v>0</v>
      </c>
      <c r="AB29">
        <f t="shared" si="39"/>
        <v>0</v>
      </c>
      <c r="AC29">
        <f t="shared" si="39"/>
        <v>0</v>
      </c>
      <c r="AD29">
        <f t="shared" si="39"/>
        <v>0</v>
      </c>
      <c r="AE29">
        <f t="shared" si="39"/>
        <v>4.0000000000000001E-3</v>
      </c>
      <c r="AF29">
        <f t="shared" si="39"/>
        <v>4.0000000000000001E-3</v>
      </c>
      <c r="AG29">
        <f t="shared" si="39"/>
        <v>0</v>
      </c>
    </row>
    <row r="30" spans="1:33" x14ac:dyDescent="0.25">
      <c r="A30" t="str">
        <f t="shared" ref="A30:B30" si="40">A12</f>
        <v>offset-ecosystems2</v>
      </c>
      <c r="B30" t="str">
        <f t="shared" si="40"/>
        <v>Overfishing</v>
      </c>
      <c r="C30">
        <f t="shared" si="35"/>
        <v>0.51291062245701435</v>
      </c>
      <c r="D30">
        <f t="shared" si="36"/>
        <v>4.5631645083392822</v>
      </c>
      <c r="E30">
        <f t="shared" si="37"/>
        <v>30.71159021009602</v>
      </c>
      <c r="F30">
        <f t="shared" ref="F30" si="41">IF($G12="%",F12*100,F12)</f>
        <v>100</v>
      </c>
      <c r="G30" t="str">
        <f t="shared" si="10"/>
        <v>%</v>
      </c>
      <c r="H30">
        <f t="shared" ref="H30:AG30" si="42">IF($G12="%",H12/100,H12)</f>
        <v>0</v>
      </c>
      <c r="I30">
        <f t="shared" si="42"/>
        <v>0</v>
      </c>
      <c r="J30">
        <f t="shared" si="42"/>
        <v>0</v>
      </c>
      <c r="K30">
        <f t="shared" si="42"/>
        <v>0</v>
      </c>
      <c r="L30">
        <f t="shared" si="42"/>
        <v>0</v>
      </c>
      <c r="M30">
        <f t="shared" si="42"/>
        <v>0</v>
      </c>
      <c r="N30">
        <f t="shared" si="42"/>
        <v>0</v>
      </c>
      <c r="O30">
        <f t="shared" si="42"/>
        <v>0</v>
      </c>
      <c r="P30">
        <f t="shared" si="42"/>
        <v>0</v>
      </c>
      <c r="Q30">
        <f t="shared" si="42"/>
        <v>0</v>
      </c>
      <c r="R30">
        <f t="shared" si="42"/>
        <v>0</v>
      </c>
      <c r="S30">
        <f t="shared" si="42"/>
        <v>0</v>
      </c>
      <c r="T30">
        <f t="shared" si="42"/>
        <v>0</v>
      </c>
      <c r="U30">
        <f t="shared" si="42"/>
        <v>0</v>
      </c>
      <c r="V30">
        <f t="shared" si="42"/>
        <v>0</v>
      </c>
      <c r="W30">
        <f t="shared" si="42"/>
        <v>0</v>
      </c>
      <c r="X30">
        <f t="shared" si="42"/>
        <v>0</v>
      </c>
      <c r="Y30">
        <f t="shared" si="42"/>
        <v>0</v>
      </c>
      <c r="Z30">
        <f t="shared" si="42"/>
        <v>0</v>
      </c>
      <c r="AA30">
        <f t="shared" si="42"/>
        <v>0</v>
      </c>
      <c r="AB30">
        <f t="shared" si="42"/>
        <v>0</v>
      </c>
      <c r="AC30">
        <f t="shared" si="42"/>
        <v>1E-3</v>
      </c>
      <c r="AD30">
        <f t="shared" si="42"/>
        <v>1E-3</v>
      </c>
      <c r="AE30">
        <f t="shared" si="42"/>
        <v>6.0000000000000001E-3</v>
      </c>
      <c r="AF30">
        <f t="shared" si="42"/>
        <v>0</v>
      </c>
      <c r="AG30">
        <f t="shared" si="42"/>
        <v>0</v>
      </c>
    </row>
    <row r="31" spans="1:33" x14ac:dyDescent="0.25">
      <c r="A31" t="str">
        <f t="shared" ref="A31:B31" si="43">A13</f>
        <v>offset-ecosystems3</v>
      </c>
      <c r="B31" t="str">
        <f t="shared" si="43"/>
        <v>Soil demage</v>
      </c>
      <c r="C31">
        <f>C13/E$9*100</f>
        <v>5.129106224570144</v>
      </c>
      <c r="D31">
        <f t="shared" si="36"/>
        <v>18.252658033357129</v>
      </c>
      <c r="E31">
        <f t="shared" si="37"/>
        <v>100</v>
      </c>
      <c r="F31">
        <f t="shared" ref="F31" si="44">IF($G13="%",F13*100,F13)</f>
        <v>100</v>
      </c>
      <c r="G31" t="str">
        <f t="shared" si="10"/>
        <v>%</v>
      </c>
      <c r="H31">
        <f t="shared" ref="H31:AG31" si="45">IF($G13="%",H13/100,H13)</f>
        <v>0</v>
      </c>
      <c r="I31">
        <f t="shared" si="45"/>
        <v>0</v>
      </c>
      <c r="J31">
        <f t="shared" si="45"/>
        <v>0</v>
      </c>
      <c r="K31">
        <f t="shared" si="45"/>
        <v>0</v>
      </c>
      <c r="L31">
        <f t="shared" si="45"/>
        <v>0</v>
      </c>
      <c r="M31">
        <f t="shared" si="45"/>
        <v>0</v>
      </c>
      <c r="N31">
        <f t="shared" si="45"/>
        <v>0</v>
      </c>
      <c r="O31">
        <f t="shared" si="45"/>
        <v>0</v>
      </c>
      <c r="P31">
        <f t="shared" si="45"/>
        <v>0</v>
      </c>
      <c r="Q31">
        <f t="shared" si="45"/>
        <v>0</v>
      </c>
      <c r="R31">
        <f t="shared" si="45"/>
        <v>0</v>
      </c>
      <c r="S31">
        <f t="shared" si="45"/>
        <v>0</v>
      </c>
      <c r="T31">
        <f t="shared" si="45"/>
        <v>0</v>
      </c>
      <c r="U31">
        <f t="shared" si="45"/>
        <v>0</v>
      </c>
      <c r="V31">
        <f t="shared" si="45"/>
        <v>0</v>
      </c>
      <c r="W31">
        <f t="shared" si="45"/>
        <v>0</v>
      </c>
      <c r="X31">
        <f t="shared" si="45"/>
        <v>0</v>
      </c>
      <c r="Y31">
        <f t="shared" si="45"/>
        <v>0</v>
      </c>
      <c r="Z31">
        <f t="shared" si="45"/>
        <v>0</v>
      </c>
      <c r="AA31">
        <f t="shared" si="45"/>
        <v>0</v>
      </c>
      <c r="AB31">
        <f t="shared" si="45"/>
        <v>0</v>
      </c>
      <c r="AC31">
        <f t="shared" si="45"/>
        <v>2E-3</v>
      </c>
      <c r="AD31">
        <f t="shared" si="45"/>
        <v>0</v>
      </c>
      <c r="AE31">
        <f t="shared" si="45"/>
        <v>0</v>
      </c>
      <c r="AF31">
        <f t="shared" si="45"/>
        <v>2E-3</v>
      </c>
      <c r="AG31">
        <f t="shared" si="45"/>
        <v>0</v>
      </c>
    </row>
    <row r="32" spans="1:33" x14ac:dyDescent="0.25">
      <c r="A32" t="str">
        <f t="shared" ref="A32:B34" si="46">A14</f>
        <v>offset-animal</v>
      </c>
      <c r="B32" t="str">
        <f t="shared" si="46"/>
        <v>Animal walfare</v>
      </c>
      <c r="C32">
        <f t="shared" ref="C32:E32" si="47">C14/12</f>
        <v>0.45833333333333331</v>
      </c>
      <c r="D32">
        <f t="shared" si="47"/>
        <v>0.91666666666666663</v>
      </c>
      <c r="E32">
        <f t="shared" si="47"/>
        <v>2.5</v>
      </c>
      <c r="F32">
        <f>ROUND(F14/12,1 - _xlfn.CEILING.MATH(LOG10(F14/12)))</f>
        <v>4</v>
      </c>
      <c r="G32" t="str">
        <f t="shared" si="10"/>
        <v>$</v>
      </c>
      <c r="H32">
        <f t="shared" ref="H32:AG34" si="48">IF($G14="%",H14/100,H14)</f>
        <v>0</v>
      </c>
      <c r="I32">
        <f t="shared" si="48"/>
        <v>0</v>
      </c>
      <c r="J32">
        <f t="shared" si="48"/>
        <v>0</v>
      </c>
      <c r="K32">
        <f t="shared" si="48"/>
        <v>0</v>
      </c>
      <c r="L32">
        <f t="shared" si="48"/>
        <v>0</v>
      </c>
      <c r="M32">
        <f t="shared" si="48"/>
        <v>0</v>
      </c>
      <c r="N32">
        <f t="shared" si="48"/>
        <v>0</v>
      </c>
      <c r="O32">
        <f t="shared" si="48"/>
        <v>0</v>
      </c>
      <c r="P32">
        <f t="shared" si="48"/>
        <v>0</v>
      </c>
      <c r="Q32">
        <f t="shared" si="48"/>
        <v>0</v>
      </c>
      <c r="R32">
        <f t="shared" si="48"/>
        <v>0</v>
      </c>
      <c r="S32">
        <f t="shared" si="48"/>
        <v>0</v>
      </c>
      <c r="T32">
        <f t="shared" si="48"/>
        <v>0</v>
      </c>
      <c r="U32">
        <f t="shared" si="48"/>
        <v>0</v>
      </c>
      <c r="V32">
        <f t="shared" si="48"/>
        <v>0</v>
      </c>
      <c r="W32">
        <f t="shared" si="48"/>
        <v>1</v>
      </c>
      <c r="X32">
        <f t="shared" si="48"/>
        <v>1</v>
      </c>
      <c r="Y32">
        <f t="shared" si="48"/>
        <v>1</v>
      </c>
      <c r="Z32">
        <f t="shared" si="48"/>
        <v>1</v>
      </c>
      <c r="AA32">
        <f t="shared" si="48"/>
        <v>1</v>
      </c>
      <c r="AB32">
        <f t="shared" si="48"/>
        <v>1</v>
      </c>
      <c r="AC32">
        <f t="shared" si="48"/>
        <v>1</v>
      </c>
      <c r="AD32">
        <f t="shared" si="48"/>
        <v>1</v>
      </c>
      <c r="AE32">
        <f t="shared" si="48"/>
        <v>1</v>
      </c>
      <c r="AF32">
        <f t="shared" si="48"/>
        <v>1</v>
      </c>
      <c r="AG32">
        <f t="shared" si="48"/>
        <v>1</v>
      </c>
    </row>
    <row r="33" spans="1:33" x14ac:dyDescent="0.25">
      <c r="A33" t="str">
        <f t="shared" si="46"/>
        <v>offset-animal0</v>
      </c>
      <c r="B33" t="str">
        <f t="shared" si="46"/>
        <v>Wildlife</v>
      </c>
      <c r="C33">
        <f>C15/E$14*100</f>
        <v>16.666666666666664</v>
      </c>
      <c r="D33">
        <f t="shared" ref="D33" si="49">D15/D$14*100</f>
        <v>90.909090909090907</v>
      </c>
      <c r="E33">
        <f>MIN(E15/C$14*100,100)</f>
        <v>100</v>
      </c>
      <c r="F33">
        <f t="shared" ref="F33:F34" si="50">IF($G15="%",F15*100,F15)</f>
        <v>100</v>
      </c>
      <c r="G33" t="str">
        <f t="shared" si="10"/>
        <v>%</v>
      </c>
      <c r="H33">
        <f t="shared" si="48"/>
        <v>0</v>
      </c>
      <c r="I33">
        <f t="shared" si="48"/>
        <v>0</v>
      </c>
      <c r="J33">
        <f t="shared" si="48"/>
        <v>0</v>
      </c>
      <c r="K33">
        <f t="shared" si="48"/>
        <v>0</v>
      </c>
      <c r="L33">
        <f t="shared" si="48"/>
        <v>0</v>
      </c>
      <c r="M33">
        <f t="shared" si="48"/>
        <v>0</v>
      </c>
      <c r="N33">
        <f t="shared" si="48"/>
        <v>0</v>
      </c>
      <c r="O33">
        <f t="shared" si="48"/>
        <v>0</v>
      </c>
      <c r="P33">
        <f t="shared" si="48"/>
        <v>0</v>
      </c>
      <c r="Q33">
        <f t="shared" si="48"/>
        <v>0</v>
      </c>
      <c r="R33">
        <f t="shared" si="48"/>
        <v>0</v>
      </c>
      <c r="S33">
        <f t="shared" si="48"/>
        <v>0</v>
      </c>
      <c r="T33">
        <f t="shared" si="48"/>
        <v>0</v>
      </c>
      <c r="U33">
        <f t="shared" si="48"/>
        <v>0</v>
      </c>
      <c r="V33">
        <f t="shared" si="48"/>
        <v>0</v>
      </c>
      <c r="W33">
        <f t="shared" si="48"/>
        <v>0</v>
      </c>
      <c r="X33">
        <f t="shared" si="48"/>
        <v>0</v>
      </c>
      <c r="Y33">
        <f t="shared" si="48"/>
        <v>0</v>
      </c>
      <c r="Z33">
        <f t="shared" si="48"/>
        <v>0</v>
      </c>
      <c r="AA33">
        <f t="shared" si="48"/>
        <v>3.0000000000000001E-3</v>
      </c>
      <c r="AB33">
        <f t="shared" si="48"/>
        <v>0</v>
      </c>
      <c r="AC33">
        <f t="shared" si="48"/>
        <v>1E-3</v>
      </c>
      <c r="AD33">
        <f t="shared" si="48"/>
        <v>1E-3</v>
      </c>
      <c r="AE33">
        <f t="shared" si="48"/>
        <v>2E-3</v>
      </c>
      <c r="AF33">
        <f t="shared" si="48"/>
        <v>0</v>
      </c>
      <c r="AG33">
        <f t="shared" si="48"/>
        <v>3.0000000000000001E-3</v>
      </c>
    </row>
    <row r="34" spans="1:33" x14ac:dyDescent="0.25">
      <c r="A34" t="str">
        <f t="shared" si="46"/>
        <v>offset-animal1</v>
      </c>
      <c r="B34" t="str">
        <f t="shared" si="46"/>
        <v>Farm animals</v>
      </c>
      <c r="C34">
        <f>C16/E$14*100</f>
        <v>1.6666666666666667</v>
      </c>
      <c r="D34">
        <f t="shared" ref="D34" si="51">D16/D$14*100</f>
        <v>9.0909090909090917</v>
      </c>
      <c r="E34">
        <f>MIN(E16/C$14*100,100)</f>
        <v>100</v>
      </c>
      <c r="F34">
        <f t="shared" si="50"/>
        <v>100</v>
      </c>
      <c r="G34" t="str">
        <f t="shared" si="10"/>
        <v>%</v>
      </c>
      <c r="H34">
        <f t="shared" si="48"/>
        <v>0</v>
      </c>
      <c r="I34">
        <f t="shared" si="48"/>
        <v>0</v>
      </c>
      <c r="J34">
        <f t="shared" si="48"/>
        <v>0</v>
      </c>
      <c r="K34">
        <f t="shared" si="48"/>
        <v>0</v>
      </c>
      <c r="L34">
        <f t="shared" si="48"/>
        <v>0</v>
      </c>
      <c r="M34">
        <f t="shared" si="48"/>
        <v>0</v>
      </c>
      <c r="N34">
        <f t="shared" si="48"/>
        <v>0</v>
      </c>
      <c r="O34">
        <f t="shared" si="48"/>
        <v>0</v>
      </c>
      <c r="P34">
        <f t="shared" si="48"/>
        <v>0</v>
      </c>
      <c r="Q34">
        <f t="shared" si="48"/>
        <v>0</v>
      </c>
      <c r="R34">
        <f t="shared" si="48"/>
        <v>0</v>
      </c>
      <c r="S34">
        <f t="shared" si="48"/>
        <v>0</v>
      </c>
      <c r="T34">
        <f t="shared" si="48"/>
        <v>0</v>
      </c>
      <c r="U34">
        <f t="shared" si="48"/>
        <v>0</v>
      </c>
      <c r="V34">
        <f t="shared" si="48"/>
        <v>0</v>
      </c>
      <c r="W34">
        <f t="shared" si="48"/>
        <v>0</v>
      </c>
      <c r="X34">
        <f t="shared" si="48"/>
        <v>0</v>
      </c>
      <c r="Y34">
        <f t="shared" si="48"/>
        <v>0</v>
      </c>
      <c r="Z34">
        <f t="shared" si="48"/>
        <v>0</v>
      </c>
      <c r="AA34">
        <f t="shared" si="48"/>
        <v>0</v>
      </c>
      <c r="AB34">
        <f t="shared" si="48"/>
        <v>0</v>
      </c>
      <c r="AC34">
        <f t="shared" si="48"/>
        <v>5.0000000000000001E-3</v>
      </c>
      <c r="AD34">
        <f t="shared" si="48"/>
        <v>5.0000000000000001E-3</v>
      </c>
      <c r="AE34">
        <f t="shared" si="48"/>
        <v>0</v>
      </c>
      <c r="AF34">
        <f t="shared" si="48"/>
        <v>0</v>
      </c>
      <c r="AG34">
        <f t="shared" si="4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payments</vt:lpstr>
      <vt:lpstr>payments_new_structure</vt:lpstr>
      <vt:lpstr>payments_old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suchanek</cp:lastModifiedBy>
  <dcterms:created xsi:type="dcterms:W3CDTF">2021-01-29T12:44:10Z</dcterms:created>
  <dcterms:modified xsi:type="dcterms:W3CDTF">2021-02-17T18:13:30Z</dcterms:modified>
</cp:coreProperties>
</file>