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offset_me\calculations\poverty_labour\"/>
    </mc:Choice>
  </mc:AlternateContent>
  <xr:revisionPtr revIDLastSave="0" documentId="13_ncr:1_{9CEFE3B0-51D7-48B1-8815-5412C5A424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ID_data" sheetId="1" r:id="rId1"/>
    <sheet name="GDP_per_capita" sheetId="5" r:id="rId2"/>
    <sheet name="poverty_rate" sheetId="2" r:id="rId3"/>
    <sheet name="PPP" sheetId="3" r:id="rId4"/>
    <sheet name="country_codes" sheetId="4" r:id="rId5"/>
    <sheet name="working_age_proportion" sheetId="6" r:id="rId6"/>
    <sheet name="overall_missing_income" sheetId="7" r:id="rId7"/>
  </sheets>
  <definedNames>
    <definedName name="_xlnm._FilterDatabase" localSheetId="4" hidden="1">country_codes!$A$1:$D$250</definedName>
    <definedName name="_xlnm._FilterDatabase" localSheetId="1" hidden="1">GDP_per_capita!$A$1:$C$197</definedName>
    <definedName name="_xlnm._FilterDatabase" localSheetId="2" hidden="1">poverty_rate!$A$1:$G$164</definedName>
    <definedName name="_xlnm._FilterDatabase" localSheetId="3" hidden="1">PPP!$A$1:$E$187</definedName>
    <definedName name="_xlnm._FilterDatabase" localSheetId="0" hidden="1">WID_data!$A$3:$P$177</definedName>
    <definedName name="_xlnm._FilterDatabase" localSheetId="5" hidden="1">working_age_proportion!$A$2:$B$190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2" i="7"/>
  <c r="H3" i="7"/>
  <c r="H2" i="7"/>
  <c r="G3" i="7"/>
  <c r="G2" i="7"/>
  <c r="E3" i="7"/>
  <c r="E2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1" i="7" s="1"/>
  <c r="H142" i="7"/>
  <c r="H134" i="7"/>
  <c r="H86" i="7"/>
  <c r="H62" i="7"/>
  <c r="H46" i="7"/>
  <c r="H22" i="7"/>
  <c r="H14" i="7"/>
  <c r="G37" i="7"/>
  <c r="G69" i="7"/>
  <c r="G125" i="7"/>
  <c r="G133" i="7"/>
  <c r="G157" i="7"/>
  <c r="G173" i="7"/>
  <c r="F8" i="7"/>
  <c r="G8" i="7" s="1"/>
  <c r="E42" i="7"/>
  <c r="H42" i="7" s="1"/>
  <c r="C12" i="7"/>
  <c r="F12" i="7" s="1"/>
  <c r="C13" i="7"/>
  <c r="F13" i="7" s="1"/>
  <c r="C14" i="7"/>
  <c r="F14" i="7" s="1"/>
  <c r="G14" i="7" s="1"/>
  <c r="C15" i="7"/>
  <c r="F15" i="7" s="1"/>
  <c r="C16" i="7"/>
  <c r="F16" i="7" s="1"/>
  <c r="G16" i="7" s="1"/>
  <c r="C17" i="7"/>
  <c r="F17" i="7" s="1"/>
  <c r="C18" i="7"/>
  <c r="F18" i="7" s="1"/>
  <c r="C19" i="7"/>
  <c r="F19" i="7" s="1"/>
  <c r="C20" i="7"/>
  <c r="F20" i="7" s="1"/>
  <c r="C21" i="7"/>
  <c r="F21" i="7" s="1"/>
  <c r="C22" i="7"/>
  <c r="F22" i="7" s="1"/>
  <c r="G22" i="7" s="1"/>
  <c r="C23" i="7"/>
  <c r="F23" i="7" s="1"/>
  <c r="C24" i="7"/>
  <c r="F24" i="7" s="1"/>
  <c r="G24" i="7" s="1"/>
  <c r="C25" i="7"/>
  <c r="F25" i="7" s="1"/>
  <c r="C26" i="7"/>
  <c r="F26" i="7" s="1"/>
  <c r="H26" i="7" s="1"/>
  <c r="C27" i="7"/>
  <c r="F27" i="7" s="1"/>
  <c r="H27" i="7" s="1"/>
  <c r="C28" i="7"/>
  <c r="F28" i="7" s="1"/>
  <c r="H28" i="7" s="1"/>
  <c r="C29" i="7"/>
  <c r="F29" i="7" s="1"/>
  <c r="C30" i="7"/>
  <c r="F30" i="7" s="1"/>
  <c r="C31" i="7"/>
  <c r="F31" i="7" s="1"/>
  <c r="C32" i="7"/>
  <c r="F32" i="7" s="1"/>
  <c r="C33" i="7"/>
  <c r="F33" i="7" s="1"/>
  <c r="G33" i="7" s="1"/>
  <c r="C34" i="7"/>
  <c r="F34" i="7" s="1"/>
  <c r="C35" i="7"/>
  <c r="F35" i="7" s="1"/>
  <c r="H35" i="7" s="1"/>
  <c r="C36" i="7"/>
  <c r="F36" i="7" s="1"/>
  <c r="C37" i="7"/>
  <c r="F37" i="7" s="1"/>
  <c r="H37" i="7" s="1"/>
  <c r="C38" i="7"/>
  <c r="F38" i="7" s="1"/>
  <c r="C39" i="7"/>
  <c r="F39" i="7" s="1"/>
  <c r="C40" i="7"/>
  <c r="F40" i="7" s="1"/>
  <c r="C41" i="7"/>
  <c r="F41" i="7" s="1"/>
  <c r="C43" i="7"/>
  <c r="F43" i="7" s="1"/>
  <c r="H43" i="7" s="1"/>
  <c r="C44" i="7"/>
  <c r="F44" i="7" s="1"/>
  <c r="H44" i="7" s="1"/>
  <c r="C45" i="7"/>
  <c r="F45" i="7" s="1"/>
  <c r="C46" i="7"/>
  <c r="F46" i="7" s="1"/>
  <c r="G46" i="7" s="1"/>
  <c r="C47" i="7"/>
  <c r="F47" i="7" s="1"/>
  <c r="C48" i="7"/>
  <c r="F48" i="7" s="1"/>
  <c r="C49" i="7"/>
  <c r="F49" i="7" s="1"/>
  <c r="C50" i="7"/>
  <c r="F50" i="7" s="1"/>
  <c r="H50" i="7" s="1"/>
  <c r="C51" i="7"/>
  <c r="F51" i="7" s="1"/>
  <c r="C52" i="7"/>
  <c r="F52" i="7" s="1"/>
  <c r="C53" i="7"/>
  <c r="F53" i="7" s="1"/>
  <c r="C54" i="7"/>
  <c r="F54" i="7" s="1"/>
  <c r="C55" i="7"/>
  <c r="F55" i="7" s="1"/>
  <c r="C56" i="7"/>
  <c r="F56" i="7" s="1"/>
  <c r="C57" i="7"/>
  <c r="F57" i="7" s="1"/>
  <c r="C58" i="7"/>
  <c r="E58" i="7" s="1"/>
  <c r="H58" i="7" s="1"/>
  <c r="C59" i="7"/>
  <c r="F59" i="7" s="1"/>
  <c r="C60" i="7"/>
  <c r="F60" i="7" s="1"/>
  <c r="H60" i="7" s="1"/>
  <c r="C61" i="7"/>
  <c r="F61" i="7" s="1"/>
  <c r="C62" i="7"/>
  <c r="F62" i="7" s="1"/>
  <c r="G62" i="7" s="1"/>
  <c r="C63" i="7"/>
  <c r="F63" i="7" s="1"/>
  <c r="C64" i="7"/>
  <c r="F64" i="7" s="1"/>
  <c r="C65" i="7"/>
  <c r="F65" i="7" s="1"/>
  <c r="C66" i="7"/>
  <c r="F66" i="7" s="1"/>
  <c r="H66" i="7" s="1"/>
  <c r="C67" i="7"/>
  <c r="F67" i="7" s="1"/>
  <c r="C68" i="7"/>
  <c r="F68" i="7" s="1"/>
  <c r="H68" i="7" s="1"/>
  <c r="C69" i="7"/>
  <c r="F69" i="7" s="1"/>
  <c r="H69" i="7" s="1"/>
  <c r="C70" i="7"/>
  <c r="F70" i="7" s="1"/>
  <c r="C71" i="7"/>
  <c r="F71" i="7" s="1"/>
  <c r="C72" i="7"/>
  <c r="F72" i="7" s="1"/>
  <c r="C73" i="7"/>
  <c r="F73" i="7" s="1"/>
  <c r="C74" i="7"/>
  <c r="F74" i="7" s="1"/>
  <c r="H74" i="7" s="1"/>
  <c r="C75" i="7"/>
  <c r="F75" i="7" s="1"/>
  <c r="C76" i="7"/>
  <c r="F76" i="7" s="1"/>
  <c r="C77" i="7"/>
  <c r="F77" i="7" s="1"/>
  <c r="C78" i="7"/>
  <c r="F78" i="7" s="1"/>
  <c r="C79" i="7"/>
  <c r="F79" i="7" s="1"/>
  <c r="C80" i="7"/>
  <c r="F80" i="7" s="1"/>
  <c r="C81" i="7"/>
  <c r="F81" i="7" s="1"/>
  <c r="C82" i="7"/>
  <c r="F82" i="7" s="1"/>
  <c r="C83" i="7"/>
  <c r="F83" i="7" s="1"/>
  <c r="C84" i="7"/>
  <c r="F84" i="7" s="1"/>
  <c r="C85" i="7"/>
  <c r="F85" i="7" s="1"/>
  <c r="C86" i="7"/>
  <c r="F86" i="7" s="1"/>
  <c r="G86" i="7" s="1"/>
  <c r="C87" i="7"/>
  <c r="F87" i="7" s="1"/>
  <c r="C88" i="7"/>
  <c r="F88" i="7" s="1"/>
  <c r="C89" i="7"/>
  <c r="F89" i="7" s="1"/>
  <c r="C90" i="7"/>
  <c r="F90" i="7" s="1"/>
  <c r="C91" i="7"/>
  <c r="F91" i="7" s="1"/>
  <c r="H91" i="7" s="1"/>
  <c r="C92" i="7"/>
  <c r="F92" i="7" s="1"/>
  <c r="H92" i="7" s="1"/>
  <c r="C93" i="7"/>
  <c r="F93" i="7" s="1"/>
  <c r="C94" i="7"/>
  <c r="F94" i="7" s="1"/>
  <c r="C95" i="7"/>
  <c r="F95" i="7" s="1"/>
  <c r="C96" i="7"/>
  <c r="F96" i="7" s="1"/>
  <c r="G96" i="7" s="1"/>
  <c r="C97" i="7"/>
  <c r="F97" i="7" s="1"/>
  <c r="C98" i="7"/>
  <c r="F98" i="7" s="1"/>
  <c r="H98" i="7" s="1"/>
  <c r="C99" i="7"/>
  <c r="F99" i="7" s="1"/>
  <c r="H99" i="7" s="1"/>
  <c r="C100" i="7"/>
  <c r="F100" i="7" s="1"/>
  <c r="C101" i="7"/>
  <c r="F101" i="7" s="1"/>
  <c r="C102" i="7"/>
  <c r="F102" i="7" s="1"/>
  <c r="C103" i="7"/>
  <c r="F103" i="7" s="1"/>
  <c r="C104" i="7"/>
  <c r="F104" i="7" s="1"/>
  <c r="C105" i="7"/>
  <c r="F105" i="7" s="1"/>
  <c r="G105" i="7" s="1"/>
  <c r="C106" i="7"/>
  <c r="F106" i="7" s="1"/>
  <c r="H106" i="7" s="1"/>
  <c r="C107" i="7"/>
  <c r="F107" i="7" s="1"/>
  <c r="C108" i="7"/>
  <c r="F108" i="7" s="1"/>
  <c r="C109" i="7"/>
  <c r="D109" i="7" s="1"/>
  <c r="E109" i="7" s="1"/>
  <c r="C110" i="7"/>
  <c r="F110" i="7" s="1"/>
  <c r="C111" i="7"/>
  <c r="F111" i="7" s="1"/>
  <c r="C112" i="7"/>
  <c r="F112" i="7" s="1"/>
  <c r="G112" i="7" s="1"/>
  <c r="C113" i="7"/>
  <c r="F113" i="7" s="1"/>
  <c r="C114" i="7"/>
  <c r="F114" i="7" s="1"/>
  <c r="C115" i="7"/>
  <c r="F115" i="7" s="1"/>
  <c r="C116" i="7"/>
  <c r="F116" i="7" s="1"/>
  <c r="C117" i="7"/>
  <c r="F117" i="7" s="1"/>
  <c r="C118" i="7"/>
  <c r="F118" i="7" s="1"/>
  <c r="C119" i="7"/>
  <c r="F119" i="7" s="1"/>
  <c r="G119" i="7" s="1"/>
  <c r="C120" i="7"/>
  <c r="F120" i="7" s="1"/>
  <c r="G120" i="7" s="1"/>
  <c r="C121" i="7"/>
  <c r="F121" i="7" s="1"/>
  <c r="G121" i="7" s="1"/>
  <c r="C122" i="7"/>
  <c r="C123" i="7"/>
  <c r="F123" i="7" s="1"/>
  <c r="H123" i="7" s="1"/>
  <c r="C124" i="7"/>
  <c r="F124" i="7" s="1"/>
  <c r="H124" i="7" s="1"/>
  <c r="C125" i="7"/>
  <c r="F125" i="7" s="1"/>
  <c r="H125" i="7" s="1"/>
  <c r="C126" i="7"/>
  <c r="D126" i="7" s="1"/>
  <c r="E126" i="7" s="1"/>
  <c r="C127" i="7"/>
  <c r="F127" i="7" s="1"/>
  <c r="C128" i="7"/>
  <c r="F128" i="7" s="1"/>
  <c r="C129" i="7"/>
  <c r="D129" i="7" s="1"/>
  <c r="E129" i="7" s="1"/>
  <c r="C130" i="7"/>
  <c r="F130" i="7" s="1"/>
  <c r="C131" i="7"/>
  <c r="F131" i="7" s="1"/>
  <c r="H131" i="7" s="1"/>
  <c r="C132" i="7"/>
  <c r="F132" i="7" s="1"/>
  <c r="C133" i="7"/>
  <c r="F133" i="7" s="1"/>
  <c r="H133" i="7" s="1"/>
  <c r="C134" i="7"/>
  <c r="F134" i="7" s="1"/>
  <c r="G134" i="7" s="1"/>
  <c r="C135" i="7"/>
  <c r="F135" i="7" s="1"/>
  <c r="G135" i="7" s="1"/>
  <c r="C136" i="7"/>
  <c r="F136" i="7" s="1"/>
  <c r="C137" i="7"/>
  <c r="F137" i="7" s="1"/>
  <c r="C138" i="7"/>
  <c r="F138" i="7" s="1"/>
  <c r="C139" i="7"/>
  <c r="F139" i="7" s="1"/>
  <c r="H139" i="7" s="1"/>
  <c r="C140" i="7"/>
  <c r="F140" i="7" s="1"/>
  <c r="C141" i="7"/>
  <c r="F141" i="7" s="1"/>
  <c r="C142" i="7"/>
  <c r="F142" i="7" s="1"/>
  <c r="G142" i="7" s="1"/>
  <c r="C143" i="7"/>
  <c r="F143" i="7" s="1"/>
  <c r="C144" i="7"/>
  <c r="F144" i="7" s="1"/>
  <c r="G144" i="7" s="1"/>
  <c r="C145" i="7"/>
  <c r="F145" i="7" s="1"/>
  <c r="C146" i="7"/>
  <c r="D146" i="7" s="1"/>
  <c r="E146" i="7" s="1"/>
  <c r="C147" i="7"/>
  <c r="F147" i="7" s="1"/>
  <c r="H147" i="7" s="1"/>
  <c r="C148" i="7"/>
  <c r="F148" i="7" s="1"/>
  <c r="C149" i="7"/>
  <c r="F149" i="7" s="1"/>
  <c r="C150" i="7"/>
  <c r="F150" i="7" s="1"/>
  <c r="C151" i="7"/>
  <c r="F151" i="7" s="1"/>
  <c r="C152" i="7"/>
  <c r="F152" i="7" s="1"/>
  <c r="C153" i="7"/>
  <c r="F153" i="7" s="1"/>
  <c r="C154" i="7"/>
  <c r="F154" i="7" s="1"/>
  <c r="H154" i="7" s="1"/>
  <c r="C155" i="7"/>
  <c r="F155" i="7" s="1"/>
  <c r="C156" i="7"/>
  <c r="F156" i="7" s="1"/>
  <c r="H156" i="7" s="1"/>
  <c r="C157" i="7"/>
  <c r="F157" i="7" s="1"/>
  <c r="H157" i="7" s="1"/>
  <c r="C158" i="7"/>
  <c r="F158" i="7" s="1"/>
  <c r="C159" i="7"/>
  <c r="F159" i="7" s="1"/>
  <c r="C160" i="7"/>
  <c r="F160" i="7" s="1"/>
  <c r="G160" i="7" s="1"/>
  <c r="C161" i="7"/>
  <c r="F161" i="7" s="1"/>
  <c r="G161" i="7" s="1"/>
  <c r="C162" i="7"/>
  <c r="F162" i="7" s="1"/>
  <c r="H162" i="7" s="1"/>
  <c r="C163" i="7"/>
  <c r="F163" i="7" s="1"/>
  <c r="C164" i="7"/>
  <c r="F164" i="7" s="1"/>
  <c r="C165" i="7"/>
  <c r="D165" i="7" s="1"/>
  <c r="E165" i="7" s="1"/>
  <c r="C166" i="7"/>
  <c r="D166" i="7" s="1"/>
  <c r="E166" i="7" s="1"/>
  <c r="C167" i="7"/>
  <c r="F167" i="7" s="1"/>
  <c r="C168" i="7"/>
  <c r="F168" i="7" s="1"/>
  <c r="C169" i="7"/>
  <c r="F169" i="7" s="1"/>
  <c r="C170" i="7"/>
  <c r="D170" i="7" s="1"/>
  <c r="E170" i="7" s="1"/>
  <c r="C171" i="7"/>
  <c r="F171" i="7" s="1"/>
  <c r="H171" i="7" s="1"/>
  <c r="C172" i="7"/>
  <c r="F172" i="7" s="1"/>
  <c r="C173" i="7"/>
  <c r="F173" i="7" s="1"/>
  <c r="H173" i="7" s="1"/>
  <c r="C174" i="7"/>
  <c r="D174" i="7" s="1"/>
  <c r="E174" i="7" s="1"/>
  <c r="C175" i="7"/>
  <c r="F175" i="7" s="1"/>
  <c r="C176" i="7"/>
  <c r="D176" i="7" s="1"/>
  <c r="E176" i="7" s="1"/>
  <c r="C177" i="7"/>
  <c r="F177" i="7" s="1"/>
  <c r="G177" i="7" s="1"/>
  <c r="C178" i="7"/>
  <c r="F178" i="7" s="1"/>
  <c r="H178" i="7" s="1"/>
  <c r="C179" i="7"/>
  <c r="F179" i="7" s="1"/>
  <c r="H179" i="7" s="1"/>
  <c r="C180" i="7"/>
  <c r="D180" i="7" s="1"/>
  <c r="E180" i="7" s="1"/>
  <c r="C181" i="7"/>
  <c r="F181" i="7" s="1"/>
  <c r="C182" i="7"/>
  <c r="D182" i="7" s="1"/>
  <c r="E182" i="7" s="1"/>
  <c r="C183" i="7"/>
  <c r="F183" i="7" s="1"/>
  <c r="G183" i="7" s="1"/>
  <c r="C184" i="7"/>
  <c r="D184" i="7" s="1"/>
  <c r="E184" i="7" s="1"/>
  <c r="C185" i="7"/>
  <c r="D185" i="7" s="1"/>
  <c r="E185" i="7" s="1"/>
  <c r="C186" i="7"/>
  <c r="D186" i="7" s="1"/>
  <c r="E186" i="7" s="1"/>
  <c r="C187" i="7"/>
  <c r="D187" i="7" s="1"/>
  <c r="E187" i="7" s="1"/>
  <c r="C188" i="7"/>
  <c r="D188" i="7" s="1"/>
  <c r="E188" i="7" s="1"/>
  <c r="C189" i="7"/>
  <c r="D189" i="7" s="1"/>
  <c r="E189" i="7" s="1"/>
  <c r="C190" i="7"/>
  <c r="F190" i="7" s="1"/>
  <c r="C191" i="7"/>
  <c r="F191" i="7" s="1"/>
  <c r="C192" i="7"/>
  <c r="D192" i="7" s="1"/>
  <c r="E192" i="7" s="1"/>
  <c r="C193" i="7"/>
  <c r="D193" i="7" s="1"/>
  <c r="E193" i="7" s="1"/>
  <c r="C194" i="7"/>
  <c r="D194" i="7" s="1"/>
  <c r="E194" i="7" s="1"/>
  <c r="C195" i="7"/>
  <c r="D195" i="7" s="1"/>
  <c r="E195" i="7" s="1"/>
  <c r="C196" i="7"/>
  <c r="D196" i="7" s="1"/>
  <c r="E196" i="7" s="1"/>
  <c r="C197" i="7"/>
  <c r="D197" i="7" s="1"/>
  <c r="E197" i="7" s="1"/>
  <c r="C198" i="7"/>
  <c r="D198" i="7" s="1"/>
  <c r="E198" i="7" s="1"/>
  <c r="C199" i="7"/>
  <c r="F199" i="7" s="1"/>
  <c r="G199" i="7" s="1"/>
  <c r="C200" i="7"/>
  <c r="D200" i="7" s="1"/>
  <c r="E200" i="7" s="1"/>
  <c r="C201" i="7"/>
  <c r="D201" i="7" s="1"/>
  <c r="E201" i="7" s="1"/>
  <c r="C202" i="7"/>
  <c r="D202" i="7" s="1"/>
  <c r="E202" i="7" s="1"/>
  <c r="C203" i="7"/>
  <c r="D203" i="7" s="1"/>
  <c r="E203" i="7" s="1"/>
  <c r="C204" i="7"/>
  <c r="D204" i="7" s="1"/>
  <c r="E204" i="7" s="1"/>
  <c r="C205" i="7"/>
  <c r="D205" i="7" s="1"/>
  <c r="E205" i="7" s="1"/>
  <c r="C206" i="7"/>
  <c r="D206" i="7" s="1"/>
  <c r="E206" i="7" s="1"/>
  <c r="C207" i="7"/>
  <c r="D207" i="7" s="1"/>
  <c r="E207" i="7" s="1"/>
  <c r="C208" i="7"/>
  <c r="D208" i="7" s="1"/>
  <c r="E208" i="7" s="1"/>
  <c r="C209" i="7"/>
  <c r="D209" i="7" s="1"/>
  <c r="E209" i="7" s="1"/>
  <c r="C210" i="7"/>
  <c r="D210" i="7" s="1"/>
  <c r="E210" i="7" s="1"/>
  <c r="C211" i="7"/>
  <c r="D211" i="7" s="1"/>
  <c r="E211" i="7" s="1"/>
  <c r="C212" i="7"/>
  <c r="D212" i="7" s="1"/>
  <c r="E212" i="7" s="1"/>
  <c r="C213" i="7"/>
  <c r="D213" i="7" s="1"/>
  <c r="E213" i="7" s="1"/>
  <c r="C214" i="7"/>
  <c r="D214" i="7" s="1"/>
  <c r="E214" i="7" s="1"/>
  <c r="C215" i="7"/>
  <c r="D215" i="7" s="1"/>
  <c r="E215" i="7" s="1"/>
  <c r="C216" i="7"/>
  <c r="D216" i="7" s="1"/>
  <c r="E216" i="7" s="1"/>
  <c r="C217" i="7"/>
  <c r="D217" i="7" s="1"/>
  <c r="E217" i="7" s="1"/>
  <c r="C218" i="7"/>
  <c r="D218" i="7" s="1"/>
  <c r="E218" i="7" s="1"/>
  <c r="C219" i="7"/>
  <c r="D219" i="7" s="1"/>
  <c r="E219" i="7" s="1"/>
  <c r="C220" i="7"/>
  <c r="D220" i="7" s="1"/>
  <c r="E220" i="7" s="1"/>
  <c r="C221" i="7"/>
  <c r="D221" i="7" s="1"/>
  <c r="E221" i="7" s="1"/>
  <c r="C222" i="7"/>
  <c r="D222" i="7" s="1"/>
  <c r="E222" i="7" s="1"/>
  <c r="C223" i="7"/>
  <c r="D223" i="7" s="1"/>
  <c r="E223" i="7" s="1"/>
  <c r="C224" i="7"/>
  <c r="D224" i="7" s="1"/>
  <c r="E224" i="7" s="1"/>
  <c r="C225" i="7"/>
  <c r="D225" i="7" s="1"/>
  <c r="E225" i="7" s="1"/>
  <c r="C226" i="7"/>
  <c r="D226" i="7" s="1"/>
  <c r="E226" i="7" s="1"/>
  <c r="C227" i="7"/>
  <c r="D227" i="7" s="1"/>
  <c r="E227" i="7" s="1"/>
  <c r="C228" i="7"/>
  <c r="D228" i="7" s="1"/>
  <c r="E228" i="7" s="1"/>
  <c r="C229" i="7"/>
  <c r="D229" i="7" s="1"/>
  <c r="E229" i="7" s="1"/>
  <c r="C7" i="7"/>
  <c r="F7" i="7" s="1"/>
  <c r="C9" i="7"/>
  <c r="F9" i="7" s="1"/>
  <c r="C10" i="7"/>
  <c r="F10" i="7" s="1"/>
  <c r="C11" i="7"/>
  <c r="F11" i="7" s="1"/>
  <c r="C6" i="7"/>
  <c r="F6" i="7" s="1"/>
  <c r="P149" i="7"/>
  <c r="P33" i="7"/>
  <c r="P134" i="7"/>
  <c r="P39" i="7"/>
  <c r="P17" i="7"/>
  <c r="P114" i="7"/>
  <c r="P117" i="7"/>
  <c r="P120" i="7"/>
  <c r="P95" i="7"/>
  <c r="P67" i="7"/>
  <c r="P150" i="7"/>
  <c r="P40" i="7"/>
  <c r="P158" i="7"/>
  <c r="P105" i="7"/>
  <c r="P182" i="7"/>
  <c r="P145" i="7"/>
  <c r="P74" i="7"/>
  <c r="P20" i="7"/>
  <c r="P140" i="7"/>
  <c r="P109" i="7"/>
  <c r="P181" i="7"/>
  <c r="P55" i="7"/>
  <c r="P98" i="7"/>
  <c r="P169" i="7"/>
  <c r="P168" i="7"/>
  <c r="P179" i="7"/>
  <c r="P19" i="7"/>
  <c r="P65" i="7"/>
  <c r="P132" i="7"/>
  <c r="P143" i="7"/>
  <c r="P58" i="7"/>
  <c r="P9" i="7"/>
  <c r="P159" i="7"/>
  <c r="P157" i="7"/>
  <c r="P42" i="7"/>
  <c r="P88" i="7"/>
  <c r="P38" i="7"/>
  <c r="P66" i="7"/>
  <c r="P121" i="7"/>
  <c r="P49" i="7"/>
  <c r="P163" i="7"/>
  <c r="P155" i="7"/>
  <c r="P125" i="7"/>
  <c r="P21" i="7"/>
  <c r="P27" i="7"/>
  <c r="P72" i="7"/>
  <c r="P64" i="7"/>
  <c r="P43" i="7"/>
  <c r="P119" i="7"/>
  <c r="P142" i="7"/>
  <c r="P93" i="7"/>
  <c r="P180" i="7"/>
  <c r="P176" i="7"/>
  <c r="P90" i="7"/>
  <c r="P128" i="7"/>
  <c r="P173" i="7"/>
  <c r="P70" i="7"/>
  <c r="P96" i="7"/>
  <c r="P111" i="7"/>
  <c r="P177" i="7"/>
  <c r="P178" i="7"/>
  <c r="P162" i="7"/>
  <c r="P161" i="7"/>
  <c r="P174" i="7"/>
  <c r="P68" i="7"/>
  <c r="P115" i="7"/>
  <c r="P89" i="7"/>
  <c r="P32" i="7"/>
  <c r="P151" i="7"/>
  <c r="P71" i="7"/>
  <c r="P122" i="7"/>
  <c r="P106" i="7"/>
  <c r="P80" i="7"/>
  <c r="P131" i="7"/>
  <c r="P28" i="7"/>
  <c r="P84" i="7"/>
  <c r="P146" i="7"/>
  <c r="P103" i="7"/>
  <c r="P54" i="7"/>
  <c r="P76" i="7"/>
  <c r="P53" i="7"/>
  <c r="P130" i="7"/>
  <c r="P61" i="7"/>
  <c r="P63" i="7"/>
  <c r="P41" i="7"/>
  <c r="P97" i="7"/>
  <c r="P13" i="7"/>
  <c r="D142" i="7" s="1"/>
  <c r="E142" i="7" s="1"/>
  <c r="P31" i="7"/>
  <c r="P164" i="7"/>
  <c r="P107" i="7"/>
  <c r="P10" i="7"/>
  <c r="P136" i="7"/>
  <c r="P175" i="7"/>
  <c r="P85" i="7"/>
  <c r="P37" i="7"/>
  <c r="P113" i="7"/>
  <c r="P77" i="7"/>
  <c r="P148" i="7"/>
  <c r="P52" i="7"/>
  <c r="P108" i="7"/>
  <c r="P44" i="7"/>
  <c r="P165" i="7"/>
  <c r="P29" i="7"/>
  <c r="P12" i="7"/>
  <c r="P82" i="7"/>
  <c r="P129" i="7"/>
  <c r="P51" i="7"/>
  <c r="P138" i="7"/>
  <c r="P24" i="7"/>
  <c r="P104" i="7"/>
  <c r="P79" i="7"/>
  <c r="P92" i="7"/>
  <c r="P116" i="7"/>
  <c r="P156" i="7"/>
  <c r="P22" i="7"/>
  <c r="P160" i="7"/>
  <c r="P36" i="7"/>
  <c r="P69" i="7"/>
  <c r="P94" i="7"/>
  <c r="P101" i="7"/>
  <c r="P171" i="7"/>
  <c r="P83" i="7"/>
  <c r="P16" i="7"/>
  <c r="P25" i="7"/>
  <c r="P87" i="7"/>
  <c r="P112" i="7"/>
  <c r="P73" i="7"/>
  <c r="P170" i="7"/>
  <c r="P152" i="7"/>
  <c r="P172" i="7"/>
  <c r="D8" i="7" s="1"/>
  <c r="E8" i="7" s="1"/>
  <c r="P99" i="7"/>
  <c r="P56" i="7"/>
  <c r="P75" i="7"/>
  <c r="P166" i="7"/>
  <c r="P135" i="7"/>
  <c r="P86" i="7"/>
  <c r="P14" i="7"/>
  <c r="P139" i="7"/>
  <c r="P34" i="7"/>
  <c r="P91" i="7"/>
  <c r="P118" i="7"/>
  <c r="P133" i="7"/>
  <c r="P57" i="7"/>
  <c r="P62" i="7"/>
  <c r="P15" i="7"/>
  <c r="P154" i="7"/>
  <c r="P124" i="7"/>
  <c r="P18" i="7"/>
  <c r="P100" i="7"/>
  <c r="P123" i="7"/>
  <c r="P50" i="7"/>
  <c r="P60" i="7"/>
  <c r="P59" i="7"/>
  <c r="P110" i="7"/>
  <c r="P47" i="7"/>
  <c r="P26" i="7"/>
  <c r="P46" i="7"/>
  <c r="P81" i="7"/>
  <c r="P48" i="7"/>
  <c r="P153" i="7"/>
  <c r="P11" i="7"/>
  <c r="P23" i="7"/>
  <c r="P30" i="7"/>
  <c r="P35" i="7"/>
  <c r="P45" i="7"/>
  <c r="P78" i="7"/>
  <c r="P102" i="7"/>
  <c r="P126" i="7"/>
  <c r="P127" i="7"/>
  <c r="P137" i="7"/>
  <c r="P141" i="7"/>
  <c r="D46" i="7" s="1"/>
  <c r="E46" i="7" s="1"/>
  <c r="P144" i="7"/>
  <c r="P167" i="7"/>
  <c r="P147" i="7"/>
  <c r="H148" i="7" l="1"/>
  <c r="H52" i="7"/>
  <c r="H83" i="7"/>
  <c r="H77" i="7"/>
  <c r="G153" i="7"/>
  <c r="G65" i="7"/>
  <c r="G9" i="7"/>
  <c r="G159" i="7"/>
  <c r="H159" i="7"/>
  <c r="G143" i="7"/>
  <c r="G63" i="7"/>
  <c r="G150" i="7"/>
  <c r="G102" i="7"/>
  <c r="H102" i="7"/>
  <c r="G94" i="7"/>
  <c r="H94" i="7"/>
  <c r="G70" i="7"/>
  <c r="F223" i="7"/>
  <c r="G156" i="7"/>
  <c r="G124" i="7"/>
  <c r="G92" i="7"/>
  <c r="G68" i="7"/>
  <c r="G60" i="7"/>
  <c r="G44" i="7"/>
  <c r="G28" i="7"/>
  <c r="H47" i="7"/>
  <c r="H111" i="7"/>
  <c r="H119" i="7"/>
  <c r="H135" i="7"/>
  <c r="H183" i="7"/>
  <c r="H191" i="7"/>
  <c r="H199" i="7"/>
  <c r="G179" i="7"/>
  <c r="G171" i="7"/>
  <c r="G147" i="7"/>
  <c r="G139" i="7"/>
  <c r="G131" i="7"/>
  <c r="G123" i="7"/>
  <c r="G99" i="7"/>
  <c r="G91" i="7"/>
  <c r="G43" i="7"/>
  <c r="G35" i="7"/>
  <c r="G27" i="7"/>
  <c r="H8" i="7"/>
  <c r="H16" i="7"/>
  <c r="H24" i="7"/>
  <c r="H96" i="7"/>
  <c r="H112" i="7"/>
  <c r="H120" i="7"/>
  <c r="H144" i="7"/>
  <c r="H160" i="7"/>
  <c r="G178" i="7"/>
  <c r="G162" i="7"/>
  <c r="G154" i="7"/>
  <c r="G138" i="7"/>
  <c r="G106" i="7"/>
  <c r="G98" i="7"/>
  <c r="G74" i="7"/>
  <c r="G66" i="7"/>
  <c r="G58" i="7"/>
  <c r="G50" i="7"/>
  <c r="G42" i="7"/>
  <c r="G26" i="7"/>
  <c r="H9" i="7"/>
  <c r="H33" i="7"/>
  <c r="H73" i="7"/>
  <c r="H105" i="7"/>
  <c r="H121" i="7"/>
  <c r="H145" i="7"/>
  <c r="H161" i="7"/>
  <c r="H177" i="7"/>
  <c r="D122" i="7"/>
  <c r="E122" i="7" s="1"/>
  <c r="F215" i="7"/>
  <c r="F207" i="7"/>
  <c r="F225" i="7"/>
  <c r="F217" i="7"/>
  <c r="F209" i="7"/>
  <c r="F201" i="7"/>
  <c r="F193" i="7"/>
  <c r="F185" i="7"/>
  <c r="F129" i="7"/>
  <c r="F224" i="7"/>
  <c r="F216" i="7"/>
  <c r="F208" i="7"/>
  <c r="F200" i="7"/>
  <c r="F192" i="7"/>
  <c r="F184" i="7"/>
  <c r="F176" i="7"/>
  <c r="F222" i="7"/>
  <c r="F214" i="7"/>
  <c r="F206" i="7"/>
  <c r="F198" i="7"/>
  <c r="F182" i="7"/>
  <c r="F174" i="7"/>
  <c r="F166" i="7"/>
  <c r="F126" i="7"/>
  <c r="F109" i="7"/>
  <c r="F229" i="7"/>
  <c r="F221" i="7"/>
  <c r="F213" i="7"/>
  <c r="F205" i="7"/>
  <c r="F197" i="7"/>
  <c r="F189" i="7"/>
  <c r="F165" i="7"/>
  <c r="F228" i="7"/>
  <c r="F220" i="7"/>
  <c r="F212" i="7"/>
  <c r="F204" i="7"/>
  <c r="F196" i="7"/>
  <c r="F188" i="7"/>
  <c r="F180" i="7"/>
  <c r="F227" i="7"/>
  <c r="F219" i="7"/>
  <c r="F211" i="7"/>
  <c r="F203" i="7"/>
  <c r="F195" i="7"/>
  <c r="F187" i="7"/>
  <c r="F226" i="7"/>
  <c r="F218" i="7"/>
  <c r="F210" i="7"/>
  <c r="F202" i="7"/>
  <c r="F194" i="7"/>
  <c r="F186" i="7"/>
  <c r="F170" i="7"/>
  <c r="F146" i="7"/>
  <c r="F122" i="7"/>
  <c r="D153" i="7"/>
  <c r="E153" i="7" s="1"/>
  <c r="H153" i="7" s="1"/>
  <c r="D137" i="7"/>
  <c r="E137" i="7" s="1"/>
  <c r="H137" i="7" s="1"/>
  <c r="D24" i="7"/>
  <c r="E24" i="7" s="1"/>
  <c r="D98" i="7"/>
  <c r="E98" i="7" s="1"/>
  <c r="D177" i="7"/>
  <c r="E177" i="7" s="1"/>
  <c r="D169" i="7"/>
  <c r="E169" i="7" s="1"/>
  <c r="H169" i="7" s="1"/>
  <c r="D74" i="7"/>
  <c r="E74" i="7" s="1"/>
  <c r="D138" i="7"/>
  <c r="E138" i="7" s="1"/>
  <c r="H138" i="7" s="1"/>
  <c r="D50" i="7"/>
  <c r="E50" i="7" s="1"/>
  <c r="D199" i="7"/>
  <c r="E199" i="7" s="1"/>
  <c r="D106" i="7"/>
  <c r="E106" i="7" s="1"/>
  <c r="D66" i="7"/>
  <c r="E66" i="7" s="1"/>
  <c r="D90" i="7"/>
  <c r="E90" i="7" s="1"/>
  <c r="G90" i="7" s="1"/>
  <c r="D178" i="7"/>
  <c r="E178" i="7" s="1"/>
  <c r="D130" i="7"/>
  <c r="E130" i="7" s="1"/>
  <c r="H130" i="7" s="1"/>
  <c r="D16" i="7"/>
  <c r="E16" i="7" s="1"/>
  <c r="D40" i="7"/>
  <c r="E40" i="7" s="1"/>
  <c r="G40" i="7" s="1"/>
  <c r="D6" i="7"/>
  <c r="E6" i="7" s="1"/>
  <c r="H6" i="7" s="1"/>
  <c r="D162" i="7"/>
  <c r="E162" i="7" s="1"/>
  <c r="D154" i="7"/>
  <c r="E154" i="7" s="1"/>
  <c r="D114" i="7"/>
  <c r="E114" i="7" s="1"/>
  <c r="H114" i="7" s="1"/>
  <c r="D82" i="7"/>
  <c r="E82" i="7" s="1"/>
  <c r="G82" i="7" s="1"/>
  <c r="D10" i="7"/>
  <c r="E10" i="7" s="1"/>
  <c r="H10" i="7" s="1"/>
  <c r="D80" i="7"/>
  <c r="E80" i="7" s="1"/>
  <c r="G80" i="7" s="1"/>
  <c r="D9" i="7"/>
  <c r="E9" i="7" s="1"/>
  <c r="D191" i="7"/>
  <c r="E191" i="7" s="1"/>
  <c r="G191" i="7" s="1"/>
  <c r="D183" i="7"/>
  <c r="E183" i="7" s="1"/>
  <c r="D167" i="7"/>
  <c r="E167" i="7" s="1"/>
  <c r="G167" i="7" s="1"/>
  <c r="D159" i="7"/>
  <c r="E159" i="7" s="1"/>
  <c r="D151" i="7"/>
  <c r="E151" i="7" s="1"/>
  <c r="H151" i="7" s="1"/>
  <c r="D143" i="7"/>
  <c r="E143" i="7" s="1"/>
  <c r="H143" i="7" s="1"/>
  <c r="D135" i="7"/>
  <c r="E135" i="7" s="1"/>
  <c r="D119" i="7"/>
  <c r="E119" i="7" s="1"/>
  <c r="D111" i="7"/>
  <c r="E111" i="7" s="1"/>
  <c r="G111" i="7" s="1"/>
  <c r="D95" i="7"/>
  <c r="E95" i="7" s="1"/>
  <c r="G95" i="7" s="1"/>
  <c r="D87" i="7"/>
  <c r="E87" i="7" s="1"/>
  <c r="G87" i="7" s="1"/>
  <c r="D79" i="7"/>
  <c r="E79" i="7" s="1"/>
  <c r="H79" i="7" s="1"/>
  <c r="D71" i="7"/>
  <c r="E71" i="7" s="1"/>
  <c r="H71" i="7" s="1"/>
  <c r="D63" i="7"/>
  <c r="E63" i="7" s="1"/>
  <c r="H63" i="7" s="1"/>
  <c r="D55" i="7"/>
  <c r="E55" i="7" s="1"/>
  <c r="G55" i="7" s="1"/>
  <c r="D47" i="7"/>
  <c r="E47" i="7" s="1"/>
  <c r="G47" i="7" s="1"/>
  <c r="D38" i="7"/>
  <c r="E38" i="7" s="1"/>
  <c r="H38" i="7" s="1"/>
  <c r="D30" i="7"/>
  <c r="E30" i="7" s="1"/>
  <c r="H30" i="7" s="1"/>
  <c r="D22" i="7"/>
  <c r="E22" i="7" s="1"/>
  <c r="D32" i="7"/>
  <c r="E32" i="7" s="1"/>
  <c r="H32" i="7" s="1"/>
  <c r="D190" i="7"/>
  <c r="E190" i="7" s="1"/>
  <c r="H190" i="7" s="1"/>
  <c r="D158" i="7"/>
  <c r="E158" i="7" s="1"/>
  <c r="H158" i="7" s="1"/>
  <c r="D150" i="7"/>
  <c r="E150" i="7" s="1"/>
  <c r="H150" i="7" s="1"/>
  <c r="D134" i="7"/>
  <c r="E134" i="7" s="1"/>
  <c r="D118" i="7"/>
  <c r="E118" i="7" s="1"/>
  <c r="H118" i="7" s="1"/>
  <c r="D110" i="7"/>
  <c r="E110" i="7" s="1"/>
  <c r="H110" i="7" s="1"/>
  <c r="D102" i="7"/>
  <c r="E102" i="7" s="1"/>
  <c r="D94" i="7"/>
  <c r="E94" i="7" s="1"/>
  <c r="D86" i="7"/>
  <c r="E86" i="7" s="1"/>
  <c r="D78" i="7"/>
  <c r="E78" i="7" s="1"/>
  <c r="H78" i="7" s="1"/>
  <c r="D70" i="7"/>
  <c r="E70" i="7" s="1"/>
  <c r="H70" i="7" s="1"/>
  <c r="D62" i="7"/>
  <c r="E62" i="7" s="1"/>
  <c r="D54" i="7"/>
  <c r="E54" i="7" s="1"/>
  <c r="H54" i="7" s="1"/>
  <c r="D157" i="7"/>
  <c r="E157" i="7" s="1"/>
  <c r="D149" i="7"/>
  <c r="E149" i="7" s="1"/>
  <c r="G149" i="7" s="1"/>
  <c r="D141" i="7"/>
  <c r="E141" i="7" s="1"/>
  <c r="G141" i="7" s="1"/>
  <c r="D133" i="7"/>
  <c r="E133" i="7" s="1"/>
  <c r="D125" i="7"/>
  <c r="E125" i="7" s="1"/>
  <c r="D101" i="7"/>
  <c r="E101" i="7" s="1"/>
  <c r="G101" i="7" s="1"/>
  <c r="D93" i="7"/>
  <c r="E93" i="7" s="1"/>
  <c r="G93" i="7" s="1"/>
  <c r="D61" i="7"/>
  <c r="E61" i="7" s="1"/>
  <c r="G61" i="7" s="1"/>
  <c r="D45" i="7"/>
  <c r="E45" i="7" s="1"/>
  <c r="G45" i="7" s="1"/>
  <c r="D36" i="7"/>
  <c r="E36" i="7" s="1"/>
  <c r="H36" i="7" s="1"/>
  <c r="D164" i="7"/>
  <c r="E164" i="7" s="1"/>
  <c r="H164" i="7" s="1"/>
  <c r="D156" i="7"/>
  <c r="E156" i="7" s="1"/>
  <c r="D140" i="7"/>
  <c r="E140" i="7" s="1"/>
  <c r="H140" i="7" s="1"/>
  <c r="D108" i="7"/>
  <c r="E108" i="7" s="1"/>
  <c r="H108" i="7" s="1"/>
  <c r="D175" i="7"/>
  <c r="E175" i="7" s="1"/>
  <c r="H175" i="7" s="1"/>
  <c r="D7" i="7"/>
  <c r="E7" i="7" s="1"/>
  <c r="H7" i="7" s="1"/>
  <c r="D37" i="7"/>
  <c r="E37" i="7" s="1"/>
  <c r="D29" i="7"/>
  <c r="E29" i="7" s="1"/>
  <c r="G29" i="7" s="1"/>
  <c r="D21" i="7"/>
  <c r="E21" i="7" s="1"/>
  <c r="G21" i="7" s="1"/>
  <c r="D13" i="7"/>
  <c r="E13" i="7" s="1"/>
  <c r="G13" i="7" s="1"/>
  <c r="D181" i="7"/>
  <c r="E181" i="7" s="1"/>
  <c r="G181" i="7" s="1"/>
  <c r="D173" i="7"/>
  <c r="E173" i="7" s="1"/>
  <c r="D117" i="7"/>
  <c r="E117" i="7" s="1"/>
  <c r="G117" i="7" s="1"/>
  <c r="D85" i="7"/>
  <c r="E85" i="7" s="1"/>
  <c r="G85" i="7" s="1"/>
  <c r="D77" i="7"/>
  <c r="E77" i="7" s="1"/>
  <c r="G77" i="7" s="1"/>
  <c r="D69" i="7"/>
  <c r="E69" i="7" s="1"/>
  <c r="D53" i="7"/>
  <c r="E53" i="7" s="1"/>
  <c r="G53" i="7" s="1"/>
  <c r="D28" i="7"/>
  <c r="E28" i="7" s="1"/>
  <c r="D20" i="7"/>
  <c r="E20" i="7" s="1"/>
  <c r="H20" i="7" s="1"/>
  <c r="D12" i="7"/>
  <c r="E12" i="7" s="1"/>
  <c r="H12" i="7" s="1"/>
  <c r="D127" i="7"/>
  <c r="E127" i="7" s="1"/>
  <c r="G127" i="7" s="1"/>
  <c r="D14" i="7"/>
  <c r="E14" i="7" s="1"/>
  <c r="D172" i="7"/>
  <c r="E172" i="7" s="1"/>
  <c r="H172" i="7" s="1"/>
  <c r="D148" i="7"/>
  <c r="E148" i="7" s="1"/>
  <c r="G148" i="7" s="1"/>
  <c r="D132" i="7"/>
  <c r="E132" i="7" s="1"/>
  <c r="G132" i="7" s="1"/>
  <c r="D124" i="7"/>
  <c r="E124" i="7" s="1"/>
  <c r="D116" i="7"/>
  <c r="E116" i="7" s="1"/>
  <c r="H116" i="7" s="1"/>
  <c r="D100" i="7"/>
  <c r="E100" i="7" s="1"/>
  <c r="H100" i="7" s="1"/>
  <c r="D92" i="7"/>
  <c r="E92" i="7" s="1"/>
  <c r="D84" i="7"/>
  <c r="E84" i="7" s="1"/>
  <c r="H84" i="7" s="1"/>
  <c r="D76" i="7"/>
  <c r="E76" i="7" s="1"/>
  <c r="H76" i="7" s="1"/>
  <c r="D68" i="7"/>
  <c r="E68" i="7" s="1"/>
  <c r="D60" i="7"/>
  <c r="E60" i="7" s="1"/>
  <c r="D52" i="7"/>
  <c r="E52" i="7" s="1"/>
  <c r="G52" i="7" s="1"/>
  <c r="D44" i="7"/>
  <c r="E44" i="7" s="1"/>
  <c r="D35" i="7"/>
  <c r="E35" i="7" s="1"/>
  <c r="D27" i="7"/>
  <c r="E27" i="7" s="1"/>
  <c r="D19" i="7"/>
  <c r="E19" i="7" s="1"/>
  <c r="G19" i="7" s="1"/>
  <c r="D103" i="7"/>
  <c r="E103" i="7" s="1"/>
  <c r="G103" i="7" s="1"/>
  <c r="D179" i="7"/>
  <c r="E179" i="7" s="1"/>
  <c r="D171" i="7"/>
  <c r="E171" i="7" s="1"/>
  <c r="D163" i="7"/>
  <c r="E163" i="7" s="1"/>
  <c r="H163" i="7" s="1"/>
  <c r="D155" i="7"/>
  <c r="E155" i="7" s="1"/>
  <c r="H155" i="7" s="1"/>
  <c r="D147" i="7"/>
  <c r="E147" i="7" s="1"/>
  <c r="D139" i="7"/>
  <c r="E139" i="7" s="1"/>
  <c r="D131" i="7"/>
  <c r="E131" i="7" s="1"/>
  <c r="D123" i="7"/>
  <c r="E123" i="7" s="1"/>
  <c r="D115" i="7"/>
  <c r="E115" i="7" s="1"/>
  <c r="H115" i="7" s="1"/>
  <c r="D107" i="7"/>
  <c r="E107" i="7" s="1"/>
  <c r="G107" i="7" s="1"/>
  <c r="D99" i="7"/>
  <c r="E99" i="7" s="1"/>
  <c r="D91" i="7"/>
  <c r="E91" i="7" s="1"/>
  <c r="D83" i="7"/>
  <c r="E83" i="7" s="1"/>
  <c r="G83" i="7" s="1"/>
  <c r="D75" i="7"/>
  <c r="E75" i="7" s="1"/>
  <c r="G75" i="7" s="1"/>
  <c r="D67" i="7"/>
  <c r="E67" i="7" s="1"/>
  <c r="G67" i="7" s="1"/>
  <c r="D59" i="7"/>
  <c r="E59" i="7" s="1"/>
  <c r="H59" i="7" s="1"/>
  <c r="D51" i="7"/>
  <c r="E51" i="7" s="1"/>
  <c r="H51" i="7" s="1"/>
  <c r="D43" i="7"/>
  <c r="E43" i="7" s="1"/>
  <c r="D34" i="7"/>
  <c r="E34" i="7" s="1"/>
  <c r="G34" i="7" s="1"/>
  <c r="D26" i="7"/>
  <c r="E26" i="7" s="1"/>
  <c r="D18" i="7"/>
  <c r="E18" i="7" s="1"/>
  <c r="H18" i="7" s="1"/>
  <c r="D41" i="7"/>
  <c r="E41" i="7" s="1"/>
  <c r="H41" i="7" s="1"/>
  <c r="D33" i="7"/>
  <c r="E33" i="7" s="1"/>
  <c r="D25" i="7"/>
  <c r="E25" i="7" s="1"/>
  <c r="G25" i="7" s="1"/>
  <c r="D17" i="7"/>
  <c r="E17" i="7" s="1"/>
  <c r="H17" i="7" s="1"/>
  <c r="D11" i="7"/>
  <c r="E11" i="7" s="1"/>
  <c r="H11" i="7" s="1"/>
  <c r="D161" i="7"/>
  <c r="E161" i="7" s="1"/>
  <c r="D145" i="7"/>
  <c r="E145" i="7" s="1"/>
  <c r="G145" i="7" s="1"/>
  <c r="D121" i="7"/>
  <c r="E121" i="7" s="1"/>
  <c r="D113" i="7"/>
  <c r="E113" i="7" s="1"/>
  <c r="G113" i="7" s="1"/>
  <c r="D105" i="7"/>
  <c r="E105" i="7" s="1"/>
  <c r="D97" i="7"/>
  <c r="E97" i="7" s="1"/>
  <c r="H97" i="7" s="1"/>
  <c r="D89" i="7"/>
  <c r="E89" i="7" s="1"/>
  <c r="G89" i="7" s="1"/>
  <c r="D81" i="7"/>
  <c r="E81" i="7" s="1"/>
  <c r="G81" i="7" s="1"/>
  <c r="D73" i="7"/>
  <c r="E73" i="7" s="1"/>
  <c r="G73" i="7" s="1"/>
  <c r="D65" i="7"/>
  <c r="E65" i="7" s="1"/>
  <c r="H65" i="7" s="1"/>
  <c r="D57" i="7"/>
  <c r="E57" i="7" s="1"/>
  <c r="H57" i="7" s="1"/>
  <c r="D49" i="7"/>
  <c r="E49" i="7" s="1"/>
  <c r="H49" i="7" s="1"/>
  <c r="D168" i="7"/>
  <c r="E168" i="7" s="1"/>
  <c r="H168" i="7" s="1"/>
  <c r="D160" i="7"/>
  <c r="E160" i="7" s="1"/>
  <c r="D152" i="7"/>
  <c r="E152" i="7" s="1"/>
  <c r="G152" i="7" s="1"/>
  <c r="D144" i="7"/>
  <c r="E144" i="7" s="1"/>
  <c r="D136" i="7"/>
  <c r="E136" i="7" s="1"/>
  <c r="H136" i="7" s="1"/>
  <c r="D128" i="7"/>
  <c r="E128" i="7" s="1"/>
  <c r="G128" i="7" s="1"/>
  <c r="D120" i="7"/>
  <c r="E120" i="7" s="1"/>
  <c r="D112" i="7"/>
  <c r="E112" i="7" s="1"/>
  <c r="D104" i="7"/>
  <c r="E104" i="7" s="1"/>
  <c r="G104" i="7" s="1"/>
  <c r="D96" i="7"/>
  <c r="E96" i="7" s="1"/>
  <c r="E88" i="7"/>
  <c r="G88" i="7" s="1"/>
  <c r="D72" i="7"/>
  <c r="E72" i="7" s="1"/>
  <c r="G72" i="7" s="1"/>
  <c r="D64" i="7"/>
  <c r="E64" i="7" s="1"/>
  <c r="G64" i="7" s="1"/>
  <c r="D56" i="7"/>
  <c r="E56" i="7" s="1"/>
  <c r="H56" i="7" s="1"/>
  <c r="D48" i="7"/>
  <c r="E48" i="7" s="1"/>
  <c r="H48" i="7" s="1"/>
  <c r="D39" i="7"/>
  <c r="E39" i="7" s="1"/>
  <c r="G39" i="7" s="1"/>
  <c r="D31" i="7"/>
  <c r="E31" i="7" s="1"/>
  <c r="G31" i="7" s="1"/>
  <c r="D23" i="7"/>
  <c r="E23" i="7" s="1"/>
  <c r="G23" i="7" s="1"/>
  <c r="D15" i="7"/>
  <c r="E15" i="7" s="1"/>
  <c r="H15" i="7" s="1"/>
  <c r="H146" i="7" l="1"/>
  <c r="G146" i="7"/>
  <c r="H187" i="7"/>
  <c r="G187" i="7"/>
  <c r="H196" i="7"/>
  <c r="G196" i="7"/>
  <c r="H205" i="7"/>
  <c r="G205" i="7"/>
  <c r="G182" i="7"/>
  <c r="H182" i="7"/>
  <c r="G200" i="7"/>
  <c r="H200" i="7"/>
  <c r="G209" i="7"/>
  <c r="H209" i="7"/>
  <c r="H89" i="7"/>
  <c r="H25" i="7"/>
  <c r="G114" i="7"/>
  <c r="H152" i="7"/>
  <c r="H88" i="7"/>
  <c r="G51" i="7"/>
  <c r="G115" i="7"/>
  <c r="H127" i="7"/>
  <c r="G12" i="7"/>
  <c r="G76" i="7"/>
  <c r="G140" i="7"/>
  <c r="H29" i="7"/>
  <c r="G110" i="7"/>
  <c r="G175" i="7"/>
  <c r="G48" i="7"/>
  <c r="G136" i="7"/>
  <c r="G49" i="7"/>
  <c r="G137" i="7"/>
  <c r="G17" i="7"/>
  <c r="G6" i="7"/>
  <c r="H67" i="7"/>
  <c r="H117" i="7"/>
  <c r="H132" i="7"/>
  <c r="H203" i="7"/>
  <c r="G203" i="7"/>
  <c r="H170" i="7"/>
  <c r="G170" i="7"/>
  <c r="H195" i="7"/>
  <c r="G195" i="7"/>
  <c r="H204" i="7"/>
  <c r="G204" i="7"/>
  <c r="H213" i="7"/>
  <c r="G213" i="7"/>
  <c r="G198" i="7"/>
  <c r="H198" i="7"/>
  <c r="G208" i="7"/>
  <c r="H208" i="7"/>
  <c r="G217" i="7"/>
  <c r="H217" i="7"/>
  <c r="H81" i="7"/>
  <c r="G130" i="7"/>
  <c r="H80" i="7"/>
  <c r="G59" i="7"/>
  <c r="H55" i="7"/>
  <c r="G20" i="7"/>
  <c r="G84" i="7"/>
  <c r="G54" i="7"/>
  <c r="G118" i="7"/>
  <c r="G56" i="7"/>
  <c r="G57" i="7"/>
  <c r="H75" i="7"/>
  <c r="H19" i="7"/>
  <c r="H221" i="7"/>
  <c r="G221" i="7"/>
  <c r="G225" i="7"/>
  <c r="H225" i="7"/>
  <c r="H72" i="7"/>
  <c r="H194" i="7"/>
  <c r="G194" i="7"/>
  <c r="H211" i="7"/>
  <c r="G211" i="7"/>
  <c r="H220" i="7"/>
  <c r="G220" i="7"/>
  <c r="H229" i="7"/>
  <c r="G229" i="7"/>
  <c r="G214" i="7"/>
  <c r="H214" i="7"/>
  <c r="G224" i="7"/>
  <c r="H224" i="7"/>
  <c r="G207" i="7"/>
  <c r="H207" i="7"/>
  <c r="G10" i="7"/>
  <c r="H128" i="7"/>
  <c r="H64" i="7"/>
  <c r="G11" i="7"/>
  <c r="H103" i="7"/>
  <c r="H39" i="7"/>
  <c r="G36" i="7"/>
  <c r="G100" i="7"/>
  <c r="G164" i="7"/>
  <c r="G78" i="7"/>
  <c r="G158" i="7"/>
  <c r="G71" i="7"/>
  <c r="G151" i="7"/>
  <c r="G169" i="7"/>
  <c r="H82" i="7"/>
  <c r="H141" i="7"/>
  <c r="H107" i="7"/>
  <c r="H186" i="7"/>
  <c r="G186" i="7"/>
  <c r="G206" i="7"/>
  <c r="H206" i="7"/>
  <c r="G216" i="7"/>
  <c r="H216" i="7"/>
  <c r="G168" i="7"/>
  <c r="G41" i="7"/>
  <c r="H202" i="7"/>
  <c r="G202" i="7"/>
  <c r="H219" i="7"/>
  <c r="G219" i="7"/>
  <c r="H228" i="7"/>
  <c r="G228" i="7"/>
  <c r="H109" i="7"/>
  <c r="G109" i="7"/>
  <c r="G222" i="7"/>
  <c r="H222" i="7"/>
  <c r="G129" i="7"/>
  <c r="H129" i="7"/>
  <c r="G215" i="7"/>
  <c r="H215" i="7"/>
  <c r="G18" i="7"/>
  <c r="H95" i="7"/>
  <c r="H31" i="7"/>
  <c r="G108" i="7"/>
  <c r="G172" i="7"/>
  <c r="G190" i="7"/>
  <c r="G79" i="7"/>
  <c r="G15" i="7"/>
  <c r="H53" i="7"/>
  <c r="H90" i="7"/>
  <c r="H210" i="7"/>
  <c r="G210" i="7"/>
  <c r="H227" i="7"/>
  <c r="G227" i="7"/>
  <c r="H165" i="7"/>
  <c r="G165" i="7"/>
  <c r="G126" i="7"/>
  <c r="H126" i="7"/>
  <c r="G176" i="7"/>
  <c r="H176" i="7"/>
  <c r="G185" i="7"/>
  <c r="H185" i="7"/>
  <c r="H113" i="7"/>
  <c r="G155" i="7"/>
  <c r="H87" i="7"/>
  <c r="H23" i="7"/>
  <c r="G116" i="7"/>
  <c r="G223" i="7"/>
  <c r="H223" i="7"/>
  <c r="G7" i="7"/>
  <c r="H85" i="7"/>
  <c r="H45" i="7"/>
  <c r="H34" i="7"/>
  <c r="H61" i="7"/>
  <c r="H212" i="7"/>
  <c r="G212" i="7"/>
  <c r="H218" i="7"/>
  <c r="G218" i="7"/>
  <c r="H180" i="7"/>
  <c r="G180" i="7"/>
  <c r="H189" i="7"/>
  <c r="G189" i="7"/>
  <c r="G166" i="7"/>
  <c r="H166" i="7"/>
  <c r="G184" i="7"/>
  <c r="H184" i="7"/>
  <c r="G193" i="7"/>
  <c r="H193" i="7"/>
  <c r="H104" i="7"/>
  <c r="H40" i="7"/>
  <c r="G163" i="7"/>
  <c r="H13" i="7"/>
  <c r="G30" i="7"/>
  <c r="H167" i="7"/>
  <c r="G32" i="7"/>
  <c r="G97" i="7"/>
  <c r="H101" i="7"/>
  <c r="H93" i="7"/>
  <c r="H122" i="7"/>
  <c r="G122" i="7"/>
  <c r="H226" i="7"/>
  <c r="G226" i="7"/>
  <c r="H188" i="7"/>
  <c r="G188" i="7"/>
  <c r="H197" i="7"/>
  <c r="G197" i="7"/>
  <c r="G174" i="7"/>
  <c r="H174" i="7"/>
  <c r="G192" i="7"/>
  <c r="H192" i="7"/>
  <c r="G201" i="7"/>
  <c r="H201" i="7"/>
  <c r="H21" i="7"/>
  <c r="G38" i="7"/>
  <c r="H149" i="7"/>
  <c r="H181" i="7"/>
  <c r="E1" i="7"/>
  <c r="H1" i="7" l="1"/>
  <c r="G1" i="7"/>
  <c r="D18" i="6" l="1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2" i="6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4" i="1"/>
  <c r="C154" i="5"/>
  <c r="C147" i="5"/>
  <c r="C32" i="5"/>
  <c r="C131" i="5"/>
  <c r="C27" i="5"/>
  <c r="C108" i="5"/>
  <c r="C6" i="5"/>
  <c r="C74" i="5"/>
  <c r="C49" i="5"/>
  <c r="C130" i="5"/>
  <c r="C158" i="5"/>
  <c r="C11" i="5"/>
  <c r="C84" i="5"/>
  <c r="C182" i="5"/>
  <c r="C46" i="5"/>
  <c r="C166" i="5"/>
  <c r="C10" i="5"/>
  <c r="C14" i="5"/>
  <c r="C58" i="5"/>
  <c r="C19" i="5"/>
  <c r="C31" i="5"/>
  <c r="C151" i="5"/>
  <c r="C60" i="5"/>
  <c r="C96" i="5"/>
  <c r="C63" i="5"/>
  <c r="C117" i="5"/>
  <c r="C97" i="5"/>
  <c r="C89" i="5"/>
  <c r="C134" i="5"/>
  <c r="C45" i="5"/>
  <c r="C86" i="5"/>
  <c r="C85" i="5"/>
  <c r="C44" i="5"/>
  <c r="C105" i="5"/>
  <c r="C165" i="5"/>
  <c r="C55" i="5"/>
  <c r="C56" i="5"/>
  <c r="C143" i="5"/>
  <c r="C20" i="5"/>
  <c r="C142" i="5"/>
  <c r="C145" i="5"/>
  <c r="C78" i="5"/>
  <c r="C164" i="5"/>
  <c r="C107" i="5"/>
  <c r="C148" i="5"/>
  <c r="C137" i="5"/>
  <c r="C135" i="5"/>
  <c r="C70" i="5"/>
  <c r="C180" i="5"/>
  <c r="C76" i="5"/>
  <c r="C149" i="5"/>
  <c r="C125" i="5"/>
  <c r="C2" i="5"/>
  <c r="C90" i="5"/>
  <c r="C168" i="5"/>
  <c r="C178" i="5"/>
  <c r="C18" i="5"/>
  <c r="C33" i="5"/>
  <c r="C112" i="5"/>
  <c r="C186" i="5"/>
  <c r="C95" i="5"/>
  <c r="C123" i="5"/>
  <c r="C7" i="5"/>
  <c r="C119" i="5"/>
  <c r="C22" i="5"/>
  <c r="C42" i="5"/>
  <c r="C160" i="5"/>
  <c r="C113" i="5"/>
  <c r="C50" i="5"/>
  <c r="C9" i="5"/>
  <c r="C173" i="5"/>
  <c r="C69" i="5"/>
  <c r="C73" i="5"/>
  <c r="C34" i="5"/>
  <c r="C175" i="5"/>
  <c r="C115" i="5"/>
  <c r="C71" i="5"/>
  <c r="C29" i="5"/>
  <c r="C62" i="5"/>
  <c r="C64" i="5"/>
  <c r="C21" i="5"/>
  <c r="C163" i="5"/>
  <c r="C26" i="5"/>
  <c r="C25" i="5"/>
  <c r="C12" i="5"/>
  <c r="C140" i="5"/>
  <c r="C39" i="5"/>
  <c r="C8" i="5"/>
  <c r="C102" i="5"/>
  <c r="C5" i="5"/>
  <c r="C110" i="5"/>
  <c r="C103" i="5"/>
  <c r="C53" i="5"/>
  <c r="C185" i="5"/>
  <c r="C146" i="5"/>
  <c r="C79" i="5"/>
  <c r="C189" i="5"/>
  <c r="C120" i="5"/>
  <c r="C48" i="5"/>
  <c r="C28" i="5"/>
  <c r="C82" i="5"/>
  <c r="C195" i="5"/>
  <c r="C99" i="5"/>
  <c r="C138" i="5"/>
  <c r="C59" i="5"/>
  <c r="C51" i="5"/>
  <c r="C191" i="5"/>
  <c r="C52" i="5"/>
  <c r="C179" i="5"/>
  <c r="C87" i="5"/>
  <c r="C88" i="5"/>
  <c r="C83" i="5"/>
  <c r="C133" i="5"/>
  <c r="C126" i="5"/>
  <c r="C167" i="5"/>
  <c r="C139" i="5"/>
  <c r="C157" i="5"/>
  <c r="C24" i="5"/>
  <c r="C72" i="5"/>
  <c r="C98" i="5"/>
  <c r="C109" i="5"/>
  <c r="C188" i="5"/>
  <c r="C41" i="5"/>
  <c r="C4" i="5"/>
  <c r="C80" i="5"/>
  <c r="C177" i="5"/>
  <c r="C122" i="5"/>
  <c r="C65" i="5"/>
  <c r="C23" i="5"/>
  <c r="C193" i="5"/>
  <c r="C75" i="5"/>
  <c r="C129" i="5"/>
  <c r="C35" i="5"/>
  <c r="C118" i="5"/>
  <c r="C136" i="5"/>
  <c r="C17" i="5"/>
  <c r="C47" i="5"/>
  <c r="C128" i="5"/>
  <c r="C91" i="5"/>
  <c r="C92" i="5"/>
  <c r="C101" i="5"/>
  <c r="C181" i="5"/>
  <c r="C93" i="5"/>
  <c r="C38" i="5"/>
  <c r="C171" i="5"/>
  <c r="C141" i="5"/>
  <c r="C162" i="5"/>
  <c r="C114" i="5"/>
  <c r="C152" i="5"/>
  <c r="C36" i="5"/>
  <c r="C132" i="5"/>
  <c r="C174" i="5"/>
  <c r="C153" i="5"/>
  <c r="C61" i="5"/>
  <c r="C15" i="5"/>
  <c r="C196" i="5"/>
  <c r="C40" i="5"/>
  <c r="C104" i="5"/>
  <c r="C183" i="5"/>
  <c r="C57" i="5"/>
  <c r="C192" i="5"/>
  <c r="C184" i="5"/>
  <c r="C197" i="5"/>
  <c r="C66" i="5"/>
  <c r="C155" i="5"/>
  <c r="C116" i="5"/>
  <c r="C150" i="5"/>
  <c r="C68" i="5"/>
  <c r="C67" i="5"/>
  <c r="C16" i="5"/>
  <c r="C94" i="5"/>
  <c r="C194" i="5"/>
  <c r="C54" i="5"/>
  <c r="C77" i="5"/>
  <c r="C156" i="5"/>
  <c r="C111" i="5"/>
  <c r="C172" i="5"/>
  <c r="C170" i="5"/>
  <c r="C100" i="5"/>
  <c r="C121" i="5"/>
  <c r="C127" i="5"/>
  <c r="C124" i="5"/>
  <c r="C37" i="5"/>
  <c r="C30" i="5"/>
  <c r="C161" i="5"/>
  <c r="C13" i="5"/>
  <c r="C106" i="5"/>
  <c r="F83" i="3"/>
  <c r="F84" i="3"/>
  <c r="F85" i="3"/>
  <c r="F86" i="3"/>
  <c r="F87" i="3"/>
  <c r="F88" i="3"/>
  <c r="F93" i="3"/>
  <c r="F94" i="3"/>
  <c r="F95" i="3"/>
  <c r="G2" i="2"/>
  <c r="G20" i="2"/>
  <c r="G18" i="2"/>
  <c r="G15" i="2"/>
  <c r="G21" i="2"/>
  <c r="G19" i="2"/>
  <c r="G14" i="2"/>
  <c r="G12" i="2"/>
  <c r="G9" i="2"/>
  <c r="G28" i="2"/>
  <c r="G23" i="2"/>
  <c r="G33" i="2"/>
  <c r="G22" i="2"/>
  <c r="G140" i="2"/>
  <c r="G25" i="2"/>
  <c r="G26" i="2"/>
  <c r="G31" i="2"/>
  <c r="G32" i="2"/>
  <c r="G34" i="2"/>
  <c r="G62" i="2"/>
  <c r="G35" i="2"/>
  <c r="G36" i="2"/>
  <c r="G39" i="2"/>
  <c r="G38" i="2"/>
  <c r="G40" i="2"/>
  <c r="G145" i="2"/>
  <c r="G42" i="2"/>
  <c r="G43" i="2"/>
  <c r="G129" i="2"/>
  <c r="G45" i="2"/>
  <c r="G137" i="2"/>
  <c r="G46" i="2"/>
  <c r="G48" i="2"/>
  <c r="G47" i="2"/>
  <c r="G49" i="2"/>
  <c r="G51" i="2"/>
  <c r="G53" i="2"/>
  <c r="G37" i="2"/>
  <c r="G54" i="2"/>
  <c r="G58" i="2"/>
  <c r="G59" i="2"/>
  <c r="G55" i="2"/>
  <c r="G57" i="2"/>
  <c r="G60" i="2"/>
  <c r="G63" i="2"/>
  <c r="G61" i="2"/>
  <c r="G64" i="2"/>
  <c r="G70" i="2"/>
  <c r="G65" i="2"/>
  <c r="G68" i="2"/>
  <c r="G69" i="2"/>
  <c r="G66" i="2"/>
  <c r="G71" i="2"/>
  <c r="G72" i="2"/>
  <c r="G27" i="2"/>
  <c r="G73" i="2"/>
  <c r="G75" i="2"/>
  <c r="G74" i="2"/>
  <c r="G76" i="2"/>
  <c r="G77" i="2"/>
  <c r="G79" i="2"/>
  <c r="G81" i="2"/>
  <c r="G78" i="2"/>
  <c r="G82" i="2"/>
  <c r="G90" i="2"/>
  <c r="G83" i="2"/>
  <c r="G87" i="2"/>
  <c r="G84" i="2"/>
  <c r="G88" i="2"/>
  <c r="G89" i="2"/>
  <c r="G93" i="2"/>
  <c r="G105" i="2"/>
  <c r="G106" i="2"/>
  <c r="G94" i="2"/>
  <c r="G97" i="2"/>
  <c r="G98" i="2"/>
  <c r="G103" i="2"/>
  <c r="G104" i="2"/>
  <c r="G95" i="2"/>
  <c r="G92" i="2"/>
  <c r="G101" i="2"/>
  <c r="G100" i="2"/>
  <c r="G91" i="2"/>
  <c r="G102" i="2"/>
  <c r="G99" i="2"/>
  <c r="G107" i="2"/>
  <c r="G113" i="2"/>
  <c r="G111" i="2"/>
  <c r="G110" i="2"/>
  <c r="G108" i="2"/>
  <c r="G109" i="2"/>
  <c r="G96" i="2"/>
  <c r="G112" i="2"/>
  <c r="G114" i="2"/>
  <c r="G115" i="2"/>
  <c r="G118" i="2"/>
  <c r="G121" i="2"/>
  <c r="G116" i="2"/>
  <c r="G117" i="2"/>
  <c r="G119" i="2"/>
  <c r="G120" i="2"/>
  <c r="G122" i="2"/>
  <c r="G123" i="2"/>
  <c r="G124" i="2"/>
  <c r="G85" i="2"/>
  <c r="G160" i="2"/>
  <c r="G132" i="2"/>
  <c r="G126" i="2"/>
  <c r="G130" i="2"/>
  <c r="G138" i="2"/>
  <c r="G128" i="2"/>
  <c r="G134" i="2"/>
  <c r="G135" i="2"/>
  <c r="G127" i="2"/>
  <c r="G162" i="2"/>
  <c r="G131" i="2"/>
  <c r="G44" i="2"/>
  <c r="G86" i="2"/>
  <c r="G125" i="2"/>
  <c r="G133" i="2"/>
  <c r="G136" i="2"/>
  <c r="G24" i="2"/>
  <c r="G139" i="2"/>
  <c r="G143" i="2"/>
  <c r="G151" i="2"/>
  <c r="G142" i="2"/>
  <c r="G141" i="2"/>
  <c r="G146" i="2"/>
  <c r="G147" i="2"/>
  <c r="G148" i="2"/>
  <c r="G149" i="2"/>
  <c r="G144" i="2"/>
  <c r="G150" i="2"/>
  <c r="G152" i="2"/>
  <c r="G153" i="2"/>
  <c r="G52" i="2"/>
  <c r="G154" i="2"/>
  <c r="G155" i="2"/>
  <c r="G159" i="2"/>
  <c r="G156" i="2"/>
  <c r="G158" i="2"/>
  <c r="G161" i="2"/>
  <c r="G163" i="2"/>
  <c r="G164" i="2"/>
  <c r="G41" i="2"/>
  <c r="G4" i="2"/>
  <c r="G5" i="2"/>
  <c r="G6" i="2"/>
  <c r="G7" i="2"/>
  <c r="G8" i="2"/>
  <c r="G13" i="2"/>
  <c r="G16" i="2"/>
  <c r="G10" i="2"/>
  <c r="G17" i="2"/>
  <c r="G11" i="2"/>
  <c r="G3" i="2"/>
  <c r="B125" i="1"/>
  <c r="B38" i="1"/>
  <c r="J38" i="1" s="1"/>
  <c r="B32" i="1"/>
  <c r="B11" i="1"/>
  <c r="B100" i="1"/>
  <c r="J100" i="1" s="1"/>
  <c r="B133" i="1"/>
  <c r="B25" i="1"/>
  <c r="J25" i="1" s="1"/>
  <c r="B26" i="1"/>
  <c r="B40" i="1"/>
  <c r="B170" i="1"/>
  <c r="J170" i="1" s="1"/>
  <c r="B110" i="1"/>
  <c r="B61" i="1"/>
  <c r="B165" i="1"/>
  <c r="J165" i="1" s="1"/>
  <c r="B15" i="1"/>
  <c r="B135" i="1"/>
  <c r="J135" i="1" s="1"/>
  <c r="B140" i="1"/>
  <c r="B163" i="1"/>
  <c r="B122" i="1"/>
  <c r="J122" i="1" s="1"/>
  <c r="B10" i="1"/>
  <c r="B67" i="1"/>
  <c r="B43" i="1"/>
  <c r="J43" i="1" s="1"/>
  <c r="B35" i="1"/>
  <c r="B99" i="1"/>
  <c r="J99" i="1" s="1"/>
  <c r="B98" i="1"/>
  <c r="B144" i="1"/>
  <c r="B113" i="1"/>
  <c r="J113" i="1" s="1"/>
  <c r="B81" i="1"/>
  <c r="B53" i="1"/>
  <c r="B5" i="1"/>
  <c r="J5" i="1" s="1"/>
  <c r="B58" i="1"/>
  <c r="B158" i="1"/>
  <c r="J158" i="1" s="1"/>
  <c r="B70" i="1"/>
  <c r="B142" i="1"/>
  <c r="B117" i="1"/>
  <c r="J117" i="1" s="1"/>
  <c r="B119" i="1"/>
  <c r="B137" i="1"/>
  <c r="B27" i="1"/>
  <c r="J27" i="1" s="1"/>
  <c r="B73" i="1"/>
  <c r="B79" i="1"/>
  <c r="J79" i="1" s="1"/>
  <c r="B60" i="1"/>
  <c r="B123" i="1"/>
  <c r="B128" i="1"/>
  <c r="J128" i="1" s="1"/>
  <c r="B83" i="1"/>
  <c r="B41" i="1"/>
  <c r="B101" i="1"/>
  <c r="J101" i="1" s="1"/>
  <c r="B126" i="1"/>
  <c r="B166" i="1"/>
  <c r="J166" i="1" s="1"/>
  <c r="B143" i="1"/>
  <c r="B175" i="1"/>
  <c r="B103" i="1"/>
  <c r="J103" i="1" s="1"/>
  <c r="B50" i="1"/>
  <c r="B149" i="1"/>
  <c r="J149" i="1" s="1"/>
  <c r="B93" i="1"/>
  <c r="J93" i="1" s="1"/>
  <c r="B56" i="1"/>
  <c r="B92" i="1"/>
  <c r="J92" i="1" s="1"/>
  <c r="B87" i="1"/>
  <c r="B105" i="1"/>
  <c r="B23" i="1"/>
  <c r="J23" i="1" s="1"/>
  <c r="B28" i="1"/>
  <c r="B130" i="1"/>
  <c r="B47" i="1"/>
  <c r="J47" i="1" s="1"/>
  <c r="B136" i="1"/>
  <c r="B21" i="1"/>
  <c r="J21" i="1" s="1"/>
  <c r="B4" i="1"/>
  <c r="B111" i="1"/>
  <c r="B116" i="1"/>
  <c r="J116" i="1" s="1"/>
  <c r="B160" i="1"/>
  <c r="B131" i="1"/>
  <c r="B14" i="1"/>
  <c r="J14" i="1" s="1"/>
  <c r="B127" i="1"/>
  <c r="J127" i="1" s="1"/>
  <c r="B96" i="1"/>
  <c r="J96" i="1" s="1"/>
  <c r="B154" i="1"/>
  <c r="B37" i="1"/>
  <c r="B51" i="1"/>
  <c r="J51" i="1" s="1"/>
  <c r="B90" i="1"/>
  <c r="J90" i="1" s="1"/>
  <c r="B75" i="1"/>
  <c r="B30" i="1"/>
  <c r="J30" i="1" s="1"/>
  <c r="B42" i="1"/>
  <c r="B134" i="1"/>
  <c r="J134" i="1" s="1"/>
  <c r="B17" i="1"/>
  <c r="B19" i="1"/>
  <c r="B118" i="1"/>
  <c r="J118" i="1" s="1"/>
  <c r="B112" i="1"/>
  <c r="J112" i="1" s="1"/>
  <c r="B49" i="1"/>
  <c r="B22" i="1"/>
  <c r="J22" i="1" s="1"/>
  <c r="B76" i="1"/>
  <c r="B24" i="1"/>
  <c r="J24" i="1" s="1"/>
  <c r="B172" i="1"/>
  <c r="B9" i="1"/>
  <c r="B151" i="1"/>
  <c r="J151" i="1" s="1"/>
  <c r="B13" i="1"/>
  <c r="J13" i="1" s="1"/>
  <c r="B86" i="1"/>
  <c r="B31" i="1"/>
  <c r="J31" i="1" s="1"/>
  <c r="B29" i="1"/>
  <c r="B114" i="1"/>
  <c r="J114" i="1" s="1"/>
  <c r="B6" i="1"/>
  <c r="B48" i="1"/>
  <c r="B121" i="1"/>
  <c r="J121" i="1" s="1"/>
  <c r="B153" i="1"/>
  <c r="J153" i="1" s="1"/>
  <c r="B89" i="1"/>
  <c r="B104" i="1"/>
  <c r="J104" i="1" s="1"/>
  <c r="B66" i="1"/>
  <c r="B120" i="1"/>
  <c r="J120" i="1" s="1"/>
  <c r="B109" i="1"/>
  <c r="B148" i="1"/>
  <c r="B85" i="1"/>
  <c r="J85" i="1" s="1"/>
  <c r="B177" i="1"/>
  <c r="J177" i="1" s="1"/>
  <c r="B164" i="1"/>
  <c r="B65" i="1"/>
  <c r="J65" i="1" s="1"/>
  <c r="B132" i="1"/>
  <c r="B138" i="1"/>
  <c r="J138" i="1" s="1"/>
  <c r="B74" i="1"/>
  <c r="B102" i="1"/>
  <c r="B167" i="1"/>
  <c r="J167" i="1" s="1"/>
  <c r="B97" i="1"/>
  <c r="J97" i="1" s="1"/>
  <c r="B169" i="1"/>
  <c r="B174" i="1"/>
  <c r="J174" i="1" s="1"/>
  <c r="B46" i="1"/>
  <c r="B63" i="1"/>
  <c r="J63" i="1" s="1"/>
  <c r="B52" i="1"/>
  <c r="B44" i="1"/>
  <c r="B115" i="1"/>
  <c r="J115" i="1" s="1"/>
  <c r="B139" i="1"/>
  <c r="J139" i="1" s="1"/>
  <c r="B45" i="1"/>
  <c r="B150" i="1"/>
  <c r="J150" i="1" s="1"/>
  <c r="B55" i="1"/>
  <c r="B20" i="1"/>
  <c r="J20" i="1" s="1"/>
  <c r="B145" i="1"/>
  <c r="B80" i="1"/>
  <c r="B12" i="1"/>
  <c r="J12" i="1" s="1"/>
  <c r="B64" i="1"/>
  <c r="J64" i="1" s="1"/>
  <c r="B57" i="1"/>
  <c r="B95" i="1"/>
  <c r="F95" i="1" s="1"/>
  <c r="B129" i="1"/>
  <c r="B78" i="1"/>
  <c r="J78" i="1" s="1"/>
  <c r="B156" i="1"/>
  <c r="B77" i="1"/>
  <c r="B173" i="1"/>
  <c r="J173" i="1" s="1"/>
  <c r="B7" i="1"/>
  <c r="J7" i="1" s="1"/>
  <c r="B62" i="1"/>
  <c r="B161" i="1"/>
  <c r="J161" i="1" s="1"/>
  <c r="B108" i="1"/>
  <c r="J108" i="1" s="1"/>
  <c r="B107" i="1"/>
  <c r="J107" i="1" s="1"/>
  <c r="B59" i="1"/>
  <c r="B36" i="1"/>
  <c r="J36" i="1" s="1"/>
  <c r="B157" i="1"/>
  <c r="J157" i="1" s="1"/>
  <c r="B106" i="1"/>
  <c r="J106" i="1" s="1"/>
  <c r="B54" i="1"/>
  <c r="J54" i="1" s="1"/>
  <c r="B124" i="1"/>
  <c r="J124" i="1" s="1"/>
  <c r="B94" i="1"/>
  <c r="J94" i="1" s="1"/>
  <c r="B39" i="1"/>
  <c r="J39" i="1" s="1"/>
  <c r="B162" i="1"/>
  <c r="B159" i="1"/>
  <c r="B72" i="1"/>
  <c r="J72" i="1" s="1"/>
  <c r="B88" i="1"/>
  <c r="J88" i="1" s="1"/>
  <c r="B82" i="1"/>
  <c r="J82" i="1" s="1"/>
  <c r="B71" i="1"/>
  <c r="J71" i="1" s="1"/>
  <c r="B68" i="1"/>
  <c r="J68" i="1" s="1"/>
  <c r="B91" i="1"/>
  <c r="H91" i="1" s="1"/>
  <c r="B141" i="1"/>
  <c r="J141" i="1" s="1"/>
  <c r="B16" i="1"/>
  <c r="B152" i="1"/>
  <c r="J152" i="1" s="1"/>
  <c r="B176" i="1"/>
  <c r="J176" i="1" s="1"/>
  <c r="B171" i="1"/>
  <c r="J171" i="1" s="1"/>
  <c r="B155" i="1"/>
  <c r="J155" i="1" s="1"/>
  <c r="B69" i="1"/>
  <c r="J69" i="1" s="1"/>
  <c r="B34" i="1"/>
  <c r="J34" i="1" s="1"/>
  <c r="B18" i="1"/>
  <c r="J18" i="1" s="1"/>
  <c r="B8" i="1"/>
  <c r="B146" i="1"/>
  <c r="J146" i="1" s="1"/>
  <c r="B147" i="1"/>
  <c r="J147" i="1" s="1"/>
  <c r="B33" i="1"/>
  <c r="J33" i="1" s="1"/>
  <c r="B84" i="1"/>
  <c r="J84" i="1" s="1"/>
  <c r="B168" i="1"/>
  <c r="J168" i="1" s="1"/>
  <c r="E172" i="3"/>
  <c r="E44" i="3"/>
  <c r="E179" i="3"/>
  <c r="E150" i="3"/>
  <c r="E136" i="3"/>
  <c r="E139" i="3"/>
  <c r="F138" i="3" s="1"/>
  <c r="E153" i="3"/>
  <c r="E53" i="3"/>
  <c r="E71" i="3"/>
  <c r="E42" i="3"/>
  <c r="E176" i="3"/>
  <c r="E187" i="3"/>
  <c r="F187" i="3" s="1"/>
  <c r="E92" i="3"/>
  <c r="F92" i="3" s="1"/>
  <c r="E113" i="3"/>
  <c r="E106" i="3"/>
  <c r="E140" i="3"/>
  <c r="E46" i="3"/>
  <c r="E67" i="3"/>
  <c r="E158" i="3"/>
  <c r="E68" i="3"/>
  <c r="E40" i="3"/>
  <c r="E168" i="3"/>
  <c r="F167" i="3" s="1"/>
  <c r="E54" i="3"/>
  <c r="E183" i="3"/>
  <c r="E149" i="3"/>
  <c r="E97" i="3"/>
  <c r="F96" i="3" s="1"/>
  <c r="E32" i="3"/>
  <c r="E137" i="3"/>
  <c r="F137" i="3" s="1"/>
  <c r="E8" i="3"/>
  <c r="E133" i="3"/>
  <c r="E36" i="3"/>
  <c r="E129" i="3"/>
  <c r="E155" i="3"/>
  <c r="E43" i="3"/>
  <c r="F43" i="3" s="1"/>
  <c r="E157" i="3"/>
  <c r="E70" i="3"/>
  <c r="E57" i="3"/>
  <c r="E5" i="3"/>
  <c r="E6" i="3"/>
  <c r="E22" i="3"/>
  <c r="E24" i="3"/>
  <c r="E29" i="3"/>
  <c r="E142" i="3"/>
  <c r="E50" i="3"/>
  <c r="E73" i="3"/>
  <c r="E103" i="3"/>
  <c r="E161" i="3"/>
  <c r="E69" i="3"/>
  <c r="E33" i="3"/>
  <c r="E169" i="3"/>
  <c r="E122" i="3"/>
  <c r="E3" i="3"/>
  <c r="F2" i="3" s="1"/>
  <c r="E45" i="3"/>
  <c r="E75" i="3"/>
  <c r="E98" i="3"/>
  <c r="E18" i="3"/>
  <c r="E90" i="3"/>
  <c r="E110" i="3"/>
  <c r="E152" i="3"/>
  <c r="E72" i="3"/>
  <c r="E39" i="3"/>
  <c r="F39" i="3" s="1"/>
  <c r="E134" i="3"/>
  <c r="F133" i="3" s="1"/>
  <c r="E119" i="3"/>
  <c r="E185" i="3"/>
  <c r="E74" i="3"/>
  <c r="E62" i="3"/>
  <c r="E48" i="3"/>
  <c r="E66" i="3"/>
  <c r="E23" i="3"/>
  <c r="E59" i="3"/>
  <c r="E38" i="3"/>
  <c r="E108" i="3"/>
  <c r="E28" i="3"/>
  <c r="F28" i="3" s="1"/>
  <c r="E143" i="3"/>
  <c r="E65" i="3"/>
  <c r="E141" i="3"/>
  <c r="E115" i="3"/>
  <c r="E17" i="3"/>
  <c r="E146" i="3"/>
  <c r="E154" i="3"/>
  <c r="E20" i="3"/>
  <c r="E144" i="3"/>
  <c r="E7" i="3"/>
  <c r="E35" i="3"/>
  <c r="E102" i="3"/>
  <c r="E148" i="3"/>
  <c r="E156" i="3"/>
  <c r="E4" i="3"/>
  <c r="E61" i="3"/>
  <c r="E131" i="3"/>
  <c r="E26" i="3"/>
  <c r="E160" i="3"/>
  <c r="E123" i="3"/>
  <c r="E16" i="3"/>
  <c r="E112" i="3"/>
  <c r="E52" i="3"/>
  <c r="F52" i="3" s="1"/>
  <c r="E163" i="3"/>
  <c r="E55" i="3"/>
  <c r="E164" i="3"/>
  <c r="E37" i="3"/>
  <c r="E107" i="3"/>
  <c r="E111" i="3"/>
  <c r="E14" i="3"/>
  <c r="E162" i="3"/>
  <c r="E184" i="3"/>
  <c r="E125" i="3"/>
  <c r="E12" i="3"/>
  <c r="E186" i="3"/>
  <c r="E166" i="3"/>
  <c r="E15" i="3"/>
  <c r="E121" i="3"/>
  <c r="E63" i="3"/>
  <c r="E99" i="3"/>
  <c r="F99" i="3" s="1"/>
  <c r="E135" i="3"/>
  <c r="E91" i="3"/>
  <c r="E181" i="3"/>
  <c r="E145" i="3"/>
  <c r="E117" i="3"/>
  <c r="E124" i="3"/>
  <c r="E128" i="3"/>
  <c r="F128" i="3" s="1"/>
  <c r="E175" i="3"/>
  <c r="E80" i="3"/>
  <c r="E171" i="3"/>
  <c r="E151" i="3"/>
  <c r="E173" i="3"/>
  <c r="E27" i="3"/>
  <c r="E174" i="3"/>
  <c r="E21" i="3"/>
  <c r="E101" i="3"/>
  <c r="F100" i="3" s="1"/>
  <c r="E116" i="3"/>
  <c r="E76" i="3"/>
  <c r="E120" i="3"/>
  <c r="E114" i="3"/>
  <c r="F114" i="3" s="1"/>
  <c r="E118" i="3"/>
  <c r="E109" i="3"/>
  <c r="E170" i="3"/>
  <c r="E64" i="3"/>
  <c r="E79" i="3"/>
  <c r="F79" i="3" s="1"/>
  <c r="E132" i="3"/>
  <c r="E49" i="3"/>
  <c r="E11" i="3"/>
  <c r="E78" i="3"/>
  <c r="E165" i="3"/>
  <c r="E51" i="3"/>
  <c r="F51" i="3" s="1"/>
  <c r="E147" i="3"/>
  <c r="E177" i="3"/>
  <c r="F177" i="3" s="1"/>
  <c r="E19" i="3"/>
  <c r="E180" i="3"/>
  <c r="F180" i="3" s="1"/>
  <c r="E182" i="3"/>
  <c r="E25" i="3"/>
  <c r="E30" i="3"/>
  <c r="E77" i="3"/>
  <c r="E126" i="3"/>
  <c r="E60" i="3"/>
  <c r="E10" i="3"/>
  <c r="E13" i="3"/>
  <c r="E58" i="3"/>
  <c r="E127" i="3"/>
  <c r="E31" i="3"/>
  <c r="E41" i="3"/>
  <c r="E9" i="3"/>
  <c r="E47" i="3"/>
  <c r="E82" i="3"/>
  <c r="F82" i="3" s="1"/>
  <c r="E56" i="3"/>
  <c r="E104" i="3"/>
  <c r="F104" i="3" s="1"/>
  <c r="E159" i="3"/>
  <c r="E130" i="3"/>
  <c r="E81" i="3"/>
  <c r="F8" i="1" l="1"/>
  <c r="F16" i="1"/>
  <c r="F159" i="1"/>
  <c r="J77" i="1"/>
  <c r="J80" i="1"/>
  <c r="H44" i="1"/>
  <c r="H102" i="1"/>
  <c r="H148" i="1"/>
  <c r="H48" i="1"/>
  <c r="H9" i="1"/>
  <c r="H19" i="1"/>
  <c r="H37" i="1"/>
  <c r="H111" i="1"/>
  <c r="H105" i="1"/>
  <c r="J175" i="1"/>
  <c r="J123" i="1"/>
  <c r="J142" i="1"/>
  <c r="J162" i="1"/>
  <c r="J59" i="1"/>
  <c r="J156" i="1"/>
  <c r="J145" i="1"/>
  <c r="J52" i="1"/>
  <c r="J74" i="1"/>
  <c r="J109" i="1"/>
  <c r="J6" i="1"/>
  <c r="J172" i="1"/>
  <c r="J17" i="1"/>
  <c r="J154" i="1"/>
  <c r="J4" i="1"/>
  <c r="J87" i="1"/>
  <c r="J143" i="1"/>
  <c r="J60" i="1"/>
  <c r="J70" i="1"/>
  <c r="J98" i="1"/>
  <c r="J140" i="1"/>
  <c r="J26" i="1"/>
  <c r="J129" i="1"/>
  <c r="J55" i="1"/>
  <c r="J46" i="1"/>
  <c r="J132" i="1"/>
  <c r="J66" i="1"/>
  <c r="J29" i="1"/>
  <c r="J76" i="1"/>
  <c r="J42" i="1"/>
  <c r="J136" i="1"/>
  <c r="J56" i="1"/>
  <c r="J126" i="1"/>
  <c r="J73" i="1"/>
  <c r="J58" i="1"/>
  <c r="J35" i="1"/>
  <c r="J15" i="1"/>
  <c r="J133" i="1"/>
  <c r="J62" i="1"/>
  <c r="J57" i="1"/>
  <c r="J45" i="1"/>
  <c r="J169" i="1"/>
  <c r="J164" i="1"/>
  <c r="J89" i="1"/>
  <c r="J86" i="1"/>
  <c r="M86" i="1" s="1"/>
  <c r="J49" i="1"/>
  <c r="J75" i="1"/>
  <c r="J131" i="1"/>
  <c r="J130" i="1"/>
  <c r="J41" i="1"/>
  <c r="J137" i="1"/>
  <c r="J53" i="1"/>
  <c r="J67" i="1"/>
  <c r="J61" i="1"/>
  <c r="J11" i="1"/>
  <c r="J160" i="1"/>
  <c r="J28" i="1"/>
  <c r="J50" i="1"/>
  <c r="J83" i="1"/>
  <c r="J119" i="1"/>
  <c r="J81" i="1"/>
  <c r="J10" i="1"/>
  <c r="J110" i="1"/>
  <c r="J32" i="1"/>
  <c r="F185" i="3"/>
  <c r="F68" i="3"/>
  <c r="H144" i="1"/>
  <c r="H163" i="1"/>
  <c r="H40" i="1"/>
  <c r="H125" i="1"/>
  <c r="F184" i="3"/>
  <c r="F118" i="3"/>
  <c r="F5" i="3"/>
  <c r="F56" i="3"/>
  <c r="F120" i="3"/>
  <c r="F35" i="3"/>
  <c r="F91" i="3"/>
  <c r="F109" i="3"/>
  <c r="F30" i="3"/>
  <c r="F44" i="3"/>
  <c r="F160" i="3"/>
  <c r="F147" i="3"/>
  <c r="F74" i="3"/>
  <c r="F155" i="3"/>
  <c r="F45" i="3"/>
  <c r="F37" i="3"/>
  <c r="F126" i="3"/>
  <c r="F174" i="3"/>
  <c r="F40" i="3"/>
  <c r="F22" i="3"/>
  <c r="F13" i="3"/>
  <c r="F72" i="3"/>
  <c r="J95" i="1"/>
  <c r="J144" i="1"/>
  <c r="J163" i="1"/>
  <c r="J105" i="1"/>
  <c r="J91" i="1"/>
  <c r="J40" i="1"/>
  <c r="J19" i="1"/>
  <c r="J102" i="1"/>
  <c r="J37" i="1"/>
  <c r="J159" i="1"/>
  <c r="J125" i="1"/>
  <c r="J111" i="1"/>
  <c r="J9" i="1"/>
  <c r="J148" i="1"/>
  <c r="J44" i="1"/>
  <c r="J16" i="1"/>
  <c r="J8" i="1"/>
  <c r="J48" i="1"/>
  <c r="M80" i="1"/>
  <c r="M108" i="1"/>
  <c r="L165" i="1"/>
  <c r="L142" i="1"/>
  <c r="M123" i="1"/>
  <c r="M77" i="1"/>
  <c r="M175" i="1"/>
  <c r="H162" i="1"/>
  <c r="H59" i="1"/>
  <c r="H156" i="1"/>
  <c r="H145" i="1"/>
  <c r="H52" i="1"/>
  <c r="L74" i="1"/>
  <c r="M109" i="1"/>
  <c r="H172" i="1"/>
  <c r="H17" i="1"/>
  <c r="H154" i="1"/>
  <c r="M143" i="1"/>
  <c r="L98" i="1"/>
  <c r="L140" i="1"/>
  <c r="F47" i="3"/>
  <c r="F64" i="3"/>
  <c r="H107" i="1"/>
  <c r="L63" i="1"/>
  <c r="L24" i="1"/>
  <c r="L96" i="1"/>
  <c r="H78" i="1"/>
  <c r="L114" i="1"/>
  <c r="L134" i="1"/>
  <c r="F161" i="3"/>
  <c r="F108" i="3"/>
  <c r="F53" i="3"/>
  <c r="F55" i="1"/>
  <c r="M126" i="1"/>
  <c r="L73" i="1"/>
  <c r="M35" i="1"/>
  <c r="L15" i="1"/>
  <c r="H34" i="1"/>
  <c r="F161" i="1"/>
  <c r="M150" i="1"/>
  <c r="L65" i="1"/>
  <c r="L104" i="1"/>
  <c r="M31" i="1"/>
  <c r="L22" i="1"/>
  <c r="M14" i="1"/>
  <c r="L47" i="1"/>
  <c r="F93" i="1"/>
  <c r="L101" i="1"/>
  <c r="M27" i="1"/>
  <c r="L5" i="1"/>
  <c r="L43" i="1"/>
  <c r="L100" i="1"/>
  <c r="F34" i="3"/>
  <c r="H33" i="1"/>
  <c r="F169" i="1"/>
  <c r="L164" i="1"/>
  <c r="L89" i="1"/>
  <c r="M49" i="1"/>
  <c r="L131" i="1"/>
  <c r="F149" i="1"/>
  <c r="F41" i="1"/>
  <c r="F137" i="1"/>
  <c r="F53" i="1"/>
  <c r="F67" i="1"/>
  <c r="F61" i="1"/>
  <c r="F11" i="1"/>
  <c r="F61" i="3"/>
  <c r="F117" i="3"/>
  <c r="F58" i="3"/>
  <c r="F145" i="3"/>
  <c r="F102" i="3"/>
  <c r="L147" i="1"/>
  <c r="F139" i="1"/>
  <c r="F97" i="1"/>
  <c r="F177" i="1"/>
  <c r="F153" i="1"/>
  <c r="F13" i="1"/>
  <c r="F112" i="1"/>
  <c r="F90" i="1"/>
  <c r="F160" i="1"/>
  <c r="F28" i="1"/>
  <c r="L83" i="1"/>
  <c r="M10" i="1"/>
  <c r="F150" i="3"/>
  <c r="F157" i="1"/>
  <c r="F173" i="1"/>
  <c r="F12" i="1"/>
  <c r="M151" i="1"/>
  <c r="H23" i="1"/>
  <c r="H103" i="1"/>
  <c r="H128" i="1"/>
  <c r="H117" i="1"/>
  <c r="H122" i="1"/>
  <c r="H170" i="1"/>
  <c r="H38" i="1"/>
  <c r="I152" i="1"/>
  <c r="I146" i="1"/>
  <c r="I72" i="1"/>
  <c r="I167" i="1"/>
  <c r="I51" i="1"/>
  <c r="F60" i="3"/>
  <c r="F115" i="3"/>
  <c r="F135" i="3"/>
  <c r="F124" i="3"/>
  <c r="F55" i="3"/>
  <c r="F131" i="3"/>
  <c r="F65" i="3"/>
  <c r="F48" i="3"/>
  <c r="F152" i="3"/>
  <c r="F156" i="3"/>
  <c r="F158" i="3"/>
  <c r="F179" i="3"/>
  <c r="I36" i="1"/>
  <c r="M165" i="1"/>
  <c r="F163" i="3"/>
  <c r="F67" i="3"/>
  <c r="I18" i="1"/>
  <c r="I141" i="1"/>
  <c r="M21" i="1"/>
  <c r="L133" i="1"/>
  <c r="L77" i="1"/>
  <c r="I92" i="1"/>
  <c r="I166" i="1"/>
  <c r="I79" i="1"/>
  <c r="I158" i="1"/>
  <c r="I99" i="1"/>
  <c r="I135" i="1"/>
  <c r="I25" i="1"/>
  <c r="L129" i="1"/>
  <c r="L26" i="1"/>
  <c r="F81" i="3"/>
  <c r="F140" i="3"/>
  <c r="I168" i="1"/>
  <c r="I69" i="1"/>
  <c r="K69" i="1" s="1"/>
  <c r="I68" i="1"/>
  <c r="I94" i="1"/>
  <c r="I46" i="1"/>
  <c r="I132" i="1"/>
  <c r="I66" i="1"/>
  <c r="I29" i="1"/>
  <c r="I76" i="1"/>
  <c r="I42" i="1"/>
  <c r="I127" i="1"/>
  <c r="I136" i="1"/>
  <c r="L138" i="1"/>
  <c r="F76" i="3"/>
  <c r="F69" i="3"/>
  <c r="F159" i="3"/>
  <c r="F26" i="3"/>
  <c r="F111" i="3"/>
  <c r="F38" i="3"/>
  <c r="F36" i="3"/>
  <c r="F153" i="3"/>
  <c r="I84" i="1"/>
  <c r="I155" i="1"/>
  <c r="I71" i="1"/>
  <c r="I124" i="1"/>
  <c r="L60" i="1"/>
  <c r="L87" i="1"/>
  <c r="I121" i="1"/>
  <c r="F10" i="3"/>
  <c r="F3" i="3"/>
  <c r="F90" i="3"/>
  <c r="F25" i="3"/>
  <c r="F149" i="3"/>
  <c r="F71" i="3"/>
  <c r="F181" i="3"/>
  <c r="F12" i="3"/>
  <c r="F173" i="3"/>
  <c r="F165" i="3"/>
  <c r="F107" i="3"/>
  <c r="F123" i="3"/>
  <c r="F18" i="3"/>
  <c r="F75" i="3"/>
  <c r="F6" i="3"/>
  <c r="F132" i="3"/>
  <c r="I171" i="1"/>
  <c r="I82" i="1"/>
  <c r="I54" i="1"/>
  <c r="L80" i="1"/>
  <c r="L108" i="1"/>
  <c r="F170" i="3"/>
  <c r="I39" i="1"/>
  <c r="F49" i="3"/>
  <c r="F136" i="3"/>
  <c r="I176" i="1"/>
  <c r="I88" i="1"/>
  <c r="I50" i="1"/>
  <c r="I119" i="1"/>
  <c r="I110" i="1"/>
  <c r="H142" i="1"/>
  <c r="I19" i="1"/>
  <c r="H12" i="1"/>
  <c r="I115" i="1"/>
  <c r="G59" i="1"/>
  <c r="H160" i="1"/>
  <c r="I153" i="1"/>
  <c r="G173" i="1"/>
  <c r="F130" i="1"/>
  <c r="I147" i="1"/>
  <c r="F45" i="1"/>
  <c r="F113" i="1"/>
  <c r="I137" i="1"/>
  <c r="H6" i="1"/>
  <c r="G122" i="1"/>
  <c r="I122" i="1"/>
  <c r="F9" i="1"/>
  <c r="G61" i="1"/>
  <c r="H68" i="1"/>
  <c r="G19" i="1"/>
  <c r="H11" i="1"/>
  <c r="I156" i="1"/>
  <c r="F162" i="1"/>
  <c r="G90" i="1"/>
  <c r="G33" i="1"/>
  <c r="H171" i="1"/>
  <c r="F92" i="1"/>
  <c r="G166" i="1"/>
  <c r="H79" i="1"/>
  <c r="F147" i="1"/>
  <c r="G147" i="1"/>
  <c r="H147" i="1"/>
  <c r="F176" i="1"/>
  <c r="G176" i="1"/>
  <c r="H176" i="1"/>
  <c r="F88" i="1"/>
  <c r="G88" i="1"/>
  <c r="H88" i="1"/>
  <c r="F54" i="1"/>
  <c r="G54" i="1"/>
  <c r="H54" i="1"/>
  <c r="F57" i="1"/>
  <c r="G57" i="1"/>
  <c r="H57" i="1"/>
  <c r="I150" i="1"/>
  <c r="F150" i="1"/>
  <c r="G150" i="1"/>
  <c r="H150" i="1"/>
  <c r="I174" i="1"/>
  <c r="F174" i="1"/>
  <c r="G174" i="1"/>
  <c r="H174" i="1"/>
  <c r="K174" i="1" s="1"/>
  <c r="I65" i="1"/>
  <c r="F65" i="1"/>
  <c r="G65" i="1"/>
  <c r="H65" i="1"/>
  <c r="I104" i="1"/>
  <c r="F104" i="1"/>
  <c r="G104" i="1"/>
  <c r="H104" i="1"/>
  <c r="K104" i="1" s="1"/>
  <c r="I31" i="1"/>
  <c r="F31" i="1"/>
  <c r="G31" i="1"/>
  <c r="H31" i="1"/>
  <c r="I22" i="1"/>
  <c r="F22" i="1"/>
  <c r="G22" i="1"/>
  <c r="H22" i="1"/>
  <c r="K22" i="1" s="1"/>
  <c r="I30" i="1"/>
  <c r="F30" i="1"/>
  <c r="G30" i="1"/>
  <c r="H30" i="1"/>
  <c r="I14" i="1"/>
  <c r="F14" i="1"/>
  <c r="G14" i="1"/>
  <c r="H14" i="1"/>
  <c r="K14" i="1" s="1"/>
  <c r="I47" i="1"/>
  <c r="F47" i="1"/>
  <c r="G47" i="1"/>
  <c r="H47" i="1"/>
  <c r="I56" i="1"/>
  <c r="F56" i="1"/>
  <c r="G56" i="1"/>
  <c r="H56" i="1"/>
  <c r="K56" i="1" s="1"/>
  <c r="I126" i="1"/>
  <c r="F126" i="1"/>
  <c r="G126" i="1"/>
  <c r="H126" i="1"/>
  <c r="I73" i="1"/>
  <c r="F73" i="1"/>
  <c r="G73" i="1"/>
  <c r="H73" i="1"/>
  <c r="K73" i="1" s="1"/>
  <c r="I58" i="1"/>
  <c r="K58" i="1" s="1"/>
  <c r="I35" i="1"/>
  <c r="F35" i="1"/>
  <c r="G35" i="1"/>
  <c r="H35" i="1"/>
  <c r="I15" i="1"/>
  <c r="F15" i="1"/>
  <c r="G15" i="1"/>
  <c r="H15" i="1"/>
  <c r="I133" i="1"/>
  <c r="F133" i="1"/>
  <c r="G133" i="1"/>
  <c r="H133" i="1"/>
  <c r="I157" i="1"/>
  <c r="I95" i="1"/>
  <c r="I44" i="1"/>
  <c r="I90" i="1"/>
  <c r="I23" i="1"/>
  <c r="I61" i="1"/>
  <c r="F33" i="1"/>
  <c r="G171" i="1"/>
  <c r="H82" i="1"/>
  <c r="H39" i="1"/>
  <c r="F59" i="1"/>
  <c r="G156" i="1"/>
  <c r="G12" i="1"/>
  <c r="H139" i="1"/>
  <c r="F132" i="1"/>
  <c r="G66" i="1"/>
  <c r="H29" i="1"/>
  <c r="F19" i="1"/>
  <c r="K19" i="1" s="1"/>
  <c r="G37" i="1"/>
  <c r="G160" i="1"/>
  <c r="H28" i="1"/>
  <c r="F166" i="1"/>
  <c r="G79" i="1"/>
  <c r="H158" i="1"/>
  <c r="F122" i="1"/>
  <c r="G170" i="1"/>
  <c r="G11" i="1"/>
  <c r="F46" i="1"/>
  <c r="G132" i="1"/>
  <c r="H66" i="1"/>
  <c r="G146" i="1"/>
  <c r="H146" i="1"/>
  <c r="G152" i="1"/>
  <c r="H152" i="1"/>
  <c r="G72" i="1"/>
  <c r="H72" i="1"/>
  <c r="G106" i="1"/>
  <c r="I106" i="1"/>
  <c r="H106" i="1"/>
  <c r="I7" i="1"/>
  <c r="K7" i="1" s="1"/>
  <c r="G64" i="1"/>
  <c r="I64" i="1"/>
  <c r="H64" i="1"/>
  <c r="G45" i="1"/>
  <c r="I45" i="1"/>
  <c r="H45" i="1"/>
  <c r="K45" i="1" s="1"/>
  <c r="G169" i="1"/>
  <c r="I169" i="1"/>
  <c r="H169" i="1"/>
  <c r="G164" i="1"/>
  <c r="I164" i="1"/>
  <c r="H164" i="1"/>
  <c r="G89" i="1"/>
  <c r="I89" i="1"/>
  <c r="H89" i="1"/>
  <c r="G86" i="1"/>
  <c r="I86" i="1"/>
  <c r="H86" i="1"/>
  <c r="G49" i="1"/>
  <c r="I49" i="1"/>
  <c r="H49" i="1"/>
  <c r="G75" i="1"/>
  <c r="I75" i="1"/>
  <c r="H75" i="1"/>
  <c r="G131" i="1"/>
  <c r="I131" i="1"/>
  <c r="H131" i="1"/>
  <c r="G130" i="1"/>
  <c r="I130" i="1"/>
  <c r="H130" i="1"/>
  <c r="K130" i="1" s="1"/>
  <c r="G93" i="1"/>
  <c r="I93" i="1"/>
  <c r="H93" i="1"/>
  <c r="G101" i="1"/>
  <c r="I101" i="1"/>
  <c r="H101" i="1"/>
  <c r="G27" i="1"/>
  <c r="I27" i="1"/>
  <c r="H27" i="1"/>
  <c r="G5" i="1"/>
  <c r="I5" i="1"/>
  <c r="H5" i="1"/>
  <c r="G43" i="1"/>
  <c r="I43" i="1"/>
  <c r="H43" i="1"/>
  <c r="G165" i="1"/>
  <c r="I165" i="1"/>
  <c r="H165" i="1"/>
  <c r="G100" i="1"/>
  <c r="I100" i="1"/>
  <c r="H100" i="1"/>
  <c r="I8" i="1"/>
  <c r="I16" i="1"/>
  <c r="I159" i="1"/>
  <c r="I57" i="1"/>
  <c r="I97" i="1"/>
  <c r="I48" i="1"/>
  <c r="I149" i="1"/>
  <c r="I117" i="1"/>
  <c r="F146" i="1"/>
  <c r="F171" i="1"/>
  <c r="G82" i="1"/>
  <c r="H124" i="1"/>
  <c r="F156" i="1"/>
  <c r="G145" i="1"/>
  <c r="G139" i="1"/>
  <c r="H97" i="1"/>
  <c r="F164" i="1"/>
  <c r="F66" i="1"/>
  <c r="G29" i="1"/>
  <c r="H76" i="1"/>
  <c r="F37" i="1"/>
  <c r="K37" i="1" s="1"/>
  <c r="G111" i="1"/>
  <c r="G28" i="1"/>
  <c r="H149" i="1"/>
  <c r="F101" i="1"/>
  <c r="F79" i="1"/>
  <c r="G158" i="1"/>
  <c r="H99" i="1"/>
  <c r="F170" i="1"/>
  <c r="G38" i="1"/>
  <c r="I38" i="1"/>
  <c r="I59" i="1"/>
  <c r="I12" i="1"/>
  <c r="I13" i="1"/>
  <c r="I37" i="1"/>
  <c r="I53" i="1"/>
  <c r="I170" i="1"/>
  <c r="H8" i="1"/>
  <c r="F152" i="1"/>
  <c r="F82" i="1"/>
  <c r="G124" i="1"/>
  <c r="H161" i="1"/>
  <c r="F145" i="1"/>
  <c r="G44" i="1"/>
  <c r="G97" i="1"/>
  <c r="H177" i="1"/>
  <c r="F89" i="1"/>
  <c r="F29" i="1"/>
  <c r="G76" i="1"/>
  <c r="H42" i="1"/>
  <c r="F111" i="1"/>
  <c r="G23" i="1"/>
  <c r="G149" i="1"/>
  <c r="H41" i="1"/>
  <c r="F27" i="1"/>
  <c r="F158" i="1"/>
  <c r="G99" i="1"/>
  <c r="H135" i="1"/>
  <c r="F38" i="1"/>
  <c r="F18" i="1"/>
  <c r="G18" i="1"/>
  <c r="H18" i="1"/>
  <c r="F141" i="1"/>
  <c r="G141" i="1"/>
  <c r="H141" i="1"/>
  <c r="F36" i="1"/>
  <c r="G36" i="1"/>
  <c r="H36" i="1"/>
  <c r="F77" i="1"/>
  <c r="G77" i="1"/>
  <c r="H77" i="1"/>
  <c r="F80" i="1"/>
  <c r="G80" i="1"/>
  <c r="H80" i="1"/>
  <c r="F115" i="1"/>
  <c r="G115" i="1"/>
  <c r="H115" i="1"/>
  <c r="F167" i="1"/>
  <c r="G167" i="1"/>
  <c r="H167" i="1"/>
  <c r="K167" i="1" s="1"/>
  <c r="F85" i="1"/>
  <c r="G85" i="1"/>
  <c r="H85" i="1"/>
  <c r="F121" i="1"/>
  <c r="G121" i="1"/>
  <c r="H121" i="1"/>
  <c r="F151" i="1"/>
  <c r="G151" i="1"/>
  <c r="H151" i="1"/>
  <c r="F118" i="1"/>
  <c r="G118" i="1"/>
  <c r="H118" i="1"/>
  <c r="F51" i="1"/>
  <c r="G51" i="1"/>
  <c r="H51" i="1"/>
  <c r="F116" i="1"/>
  <c r="G116" i="1"/>
  <c r="H116" i="1"/>
  <c r="F50" i="1"/>
  <c r="G50" i="1"/>
  <c r="H50" i="1"/>
  <c r="F83" i="1"/>
  <c r="G83" i="1"/>
  <c r="H83" i="1"/>
  <c r="F119" i="1"/>
  <c r="G119" i="1"/>
  <c r="H119" i="1"/>
  <c r="K119" i="1" s="1"/>
  <c r="F81" i="1"/>
  <c r="G81" i="1"/>
  <c r="H81" i="1"/>
  <c r="F10" i="1"/>
  <c r="G10" i="1"/>
  <c r="H10" i="1"/>
  <c r="F110" i="1"/>
  <c r="G110" i="1"/>
  <c r="H110" i="1"/>
  <c r="F32" i="1"/>
  <c r="G32" i="1"/>
  <c r="H32" i="1"/>
  <c r="I125" i="1"/>
  <c r="I34" i="1"/>
  <c r="I91" i="1"/>
  <c r="I162" i="1"/>
  <c r="I161" i="1"/>
  <c r="I80" i="1"/>
  <c r="I102" i="1"/>
  <c r="I151" i="1"/>
  <c r="I160" i="1"/>
  <c r="I103" i="1"/>
  <c r="I81" i="1"/>
  <c r="I11" i="1"/>
  <c r="G8" i="1"/>
  <c r="H16" i="1"/>
  <c r="F72" i="1"/>
  <c r="F124" i="1"/>
  <c r="G161" i="1"/>
  <c r="H95" i="1"/>
  <c r="F44" i="1"/>
  <c r="G102" i="1"/>
  <c r="G177" i="1"/>
  <c r="H153" i="1"/>
  <c r="K153" i="1" s="1"/>
  <c r="F86" i="1"/>
  <c r="F76" i="1"/>
  <c r="G42" i="1"/>
  <c r="H127" i="1"/>
  <c r="F23" i="1"/>
  <c r="G103" i="1"/>
  <c r="G41" i="1"/>
  <c r="H137" i="1"/>
  <c r="K137" i="1" s="1"/>
  <c r="F5" i="1"/>
  <c r="F99" i="1"/>
  <c r="G135" i="1"/>
  <c r="H25" i="1"/>
  <c r="I62" i="1"/>
  <c r="K62" i="1" s="1"/>
  <c r="I145" i="1"/>
  <c r="I177" i="1"/>
  <c r="I9" i="1"/>
  <c r="I116" i="1"/>
  <c r="I41" i="1"/>
  <c r="I113" i="1"/>
  <c r="I32" i="1"/>
  <c r="G34" i="1"/>
  <c r="G16" i="1"/>
  <c r="H159" i="1"/>
  <c r="F106" i="1"/>
  <c r="G95" i="1"/>
  <c r="H55" i="1"/>
  <c r="F102" i="1"/>
  <c r="K102" i="1" s="1"/>
  <c r="G148" i="1"/>
  <c r="G153" i="1"/>
  <c r="H13" i="1"/>
  <c r="K13" i="1" s="1"/>
  <c r="F49" i="1"/>
  <c r="F42" i="1"/>
  <c r="G127" i="1"/>
  <c r="H136" i="1"/>
  <c r="F103" i="1"/>
  <c r="G128" i="1"/>
  <c r="G137" i="1"/>
  <c r="H53" i="1"/>
  <c r="F43" i="1"/>
  <c r="F135" i="1"/>
  <c r="G25" i="1"/>
  <c r="G168" i="1"/>
  <c r="H168" i="1"/>
  <c r="F68" i="1"/>
  <c r="G68" i="1"/>
  <c r="F39" i="1"/>
  <c r="G39" i="1"/>
  <c r="F107" i="1"/>
  <c r="G107" i="1"/>
  <c r="I107" i="1"/>
  <c r="F78" i="1"/>
  <c r="G78" i="1"/>
  <c r="I78" i="1"/>
  <c r="F52" i="1"/>
  <c r="G52" i="1"/>
  <c r="I52" i="1"/>
  <c r="F74" i="1"/>
  <c r="G74" i="1"/>
  <c r="I74" i="1"/>
  <c r="F109" i="1"/>
  <c r="G109" i="1"/>
  <c r="I109" i="1"/>
  <c r="F6" i="1"/>
  <c r="G6" i="1"/>
  <c r="I6" i="1"/>
  <c r="F172" i="1"/>
  <c r="G172" i="1"/>
  <c r="I172" i="1"/>
  <c r="F17" i="1"/>
  <c r="G17" i="1"/>
  <c r="I17" i="1"/>
  <c r="F154" i="1"/>
  <c r="G154" i="1"/>
  <c r="I154" i="1"/>
  <c r="I4" i="1"/>
  <c r="K4" i="1" s="1"/>
  <c r="F105" i="1"/>
  <c r="G105" i="1"/>
  <c r="I105" i="1"/>
  <c r="F175" i="1"/>
  <c r="G175" i="1"/>
  <c r="I175" i="1"/>
  <c r="F123" i="1"/>
  <c r="G123" i="1"/>
  <c r="I123" i="1"/>
  <c r="F142" i="1"/>
  <c r="G142" i="1"/>
  <c r="I142" i="1"/>
  <c r="F144" i="1"/>
  <c r="G144" i="1"/>
  <c r="I144" i="1"/>
  <c r="F163" i="1"/>
  <c r="G163" i="1"/>
  <c r="I163" i="1"/>
  <c r="F40" i="1"/>
  <c r="G40" i="1"/>
  <c r="I40" i="1"/>
  <c r="F125" i="1"/>
  <c r="G125" i="1"/>
  <c r="I173" i="1"/>
  <c r="I55" i="1"/>
  <c r="I85" i="1"/>
  <c r="I112" i="1"/>
  <c r="I111" i="1"/>
  <c r="I83" i="1"/>
  <c r="I67" i="1"/>
  <c r="F168" i="1"/>
  <c r="F34" i="1"/>
  <c r="G91" i="1"/>
  <c r="G159" i="1"/>
  <c r="H157" i="1"/>
  <c r="G55" i="1"/>
  <c r="H46" i="1"/>
  <c r="H74" i="1"/>
  <c r="F148" i="1"/>
  <c r="G48" i="1"/>
  <c r="G13" i="1"/>
  <c r="H112" i="1"/>
  <c r="F75" i="1"/>
  <c r="F127" i="1"/>
  <c r="G136" i="1"/>
  <c r="H92" i="1"/>
  <c r="H175" i="1"/>
  <c r="F128" i="1"/>
  <c r="G117" i="1"/>
  <c r="G53" i="1"/>
  <c r="H67" i="1"/>
  <c r="F165" i="1"/>
  <c r="F25" i="1"/>
  <c r="F84" i="1"/>
  <c r="G84" i="1"/>
  <c r="H84" i="1"/>
  <c r="K84" i="1" s="1"/>
  <c r="F155" i="1"/>
  <c r="G155" i="1"/>
  <c r="H155" i="1"/>
  <c r="F71" i="1"/>
  <c r="G71" i="1"/>
  <c r="H71" i="1"/>
  <c r="F94" i="1"/>
  <c r="G94" i="1"/>
  <c r="H94" i="1"/>
  <c r="F108" i="1"/>
  <c r="G108" i="1"/>
  <c r="H108" i="1"/>
  <c r="I108" i="1"/>
  <c r="F129" i="1"/>
  <c r="G129" i="1"/>
  <c r="H129" i="1"/>
  <c r="K129" i="1" s="1"/>
  <c r="I129" i="1"/>
  <c r="F20" i="1"/>
  <c r="G20" i="1"/>
  <c r="H20" i="1"/>
  <c r="I20" i="1"/>
  <c r="F63" i="1"/>
  <c r="G63" i="1"/>
  <c r="H63" i="1"/>
  <c r="K63" i="1" s="1"/>
  <c r="I63" i="1"/>
  <c r="F138" i="1"/>
  <c r="G138" i="1"/>
  <c r="H138" i="1"/>
  <c r="I138" i="1"/>
  <c r="F120" i="1"/>
  <c r="G120" i="1"/>
  <c r="H120" i="1"/>
  <c r="K120" i="1" s="1"/>
  <c r="I120" i="1"/>
  <c r="F114" i="1"/>
  <c r="G114" i="1"/>
  <c r="H114" i="1"/>
  <c r="I114" i="1"/>
  <c r="F24" i="1"/>
  <c r="G24" i="1"/>
  <c r="H24" i="1"/>
  <c r="K24" i="1" s="1"/>
  <c r="I24" i="1"/>
  <c r="F134" i="1"/>
  <c r="G134" i="1"/>
  <c r="H134" i="1"/>
  <c r="I134" i="1"/>
  <c r="F96" i="1"/>
  <c r="G96" i="1"/>
  <c r="H96" i="1"/>
  <c r="K96" i="1" s="1"/>
  <c r="I96" i="1"/>
  <c r="F21" i="1"/>
  <c r="G21" i="1"/>
  <c r="H21" i="1"/>
  <c r="I21" i="1"/>
  <c r="F87" i="1"/>
  <c r="G87" i="1"/>
  <c r="H87" i="1"/>
  <c r="K87" i="1" s="1"/>
  <c r="I87" i="1"/>
  <c r="F143" i="1"/>
  <c r="G143" i="1"/>
  <c r="H143" i="1"/>
  <c r="I143" i="1"/>
  <c r="F60" i="1"/>
  <c r="G60" i="1"/>
  <c r="H60" i="1"/>
  <c r="K60" i="1" s="1"/>
  <c r="I60" i="1"/>
  <c r="F70" i="1"/>
  <c r="G70" i="1"/>
  <c r="H70" i="1"/>
  <c r="I70" i="1"/>
  <c r="F98" i="1"/>
  <c r="G98" i="1"/>
  <c r="H98" i="1"/>
  <c r="I98" i="1"/>
  <c r="F140" i="1"/>
  <c r="G140" i="1"/>
  <c r="H140" i="1"/>
  <c r="I140" i="1"/>
  <c r="I26" i="1"/>
  <c r="K26" i="1" s="1"/>
  <c r="I33" i="1"/>
  <c r="I77" i="1"/>
  <c r="I139" i="1"/>
  <c r="I148" i="1"/>
  <c r="I118" i="1"/>
  <c r="I28" i="1"/>
  <c r="I128" i="1"/>
  <c r="I10" i="1"/>
  <c r="F91" i="1"/>
  <c r="K91" i="1" s="1"/>
  <c r="G162" i="1"/>
  <c r="G157" i="1"/>
  <c r="H173" i="1"/>
  <c r="F64" i="1"/>
  <c r="G46" i="1"/>
  <c r="H132" i="1"/>
  <c r="K132" i="1" s="1"/>
  <c r="H109" i="1"/>
  <c r="K109" i="1" s="1"/>
  <c r="F48" i="1"/>
  <c r="G9" i="1"/>
  <c r="G112" i="1"/>
  <c r="H90" i="1"/>
  <c r="K90" i="1" s="1"/>
  <c r="F131" i="1"/>
  <c r="F136" i="1"/>
  <c r="G92" i="1"/>
  <c r="H166" i="1"/>
  <c r="K166" i="1" s="1"/>
  <c r="H123" i="1"/>
  <c r="F117" i="1"/>
  <c r="G113" i="1"/>
  <c r="G67" i="1"/>
  <c r="H61" i="1"/>
  <c r="K61" i="1" s="1"/>
  <c r="F100" i="1"/>
  <c r="F127" i="3"/>
  <c r="F78" i="3"/>
  <c r="F16" i="3"/>
  <c r="F17" i="3"/>
  <c r="F148" i="3"/>
  <c r="F146" i="3"/>
  <c r="F119" i="3"/>
  <c r="F98" i="3"/>
  <c r="F7" i="3"/>
  <c r="F54" i="3"/>
  <c r="F106" i="3"/>
  <c r="F59" i="3"/>
  <c r="F103" i="3"/>
  <c r="F113" i="3"/>
  <c r="F151" i="3"/>
  <c r="F24" i="3"/>
  <c r="F73" i="3"/>
  <c r="F57" i="3"/>
  <c r="F9" i="3"/>
  <c r="F11" i="3"/>
  <c r="F19" i="3"/>
  <c r="F171" i="3"/>
  <c r="F164" i="3"/>
  <c r="F27" i="3"/>
  <c r="F8" i="3"/>
  <c r="F141" i="3"/>
  <c r="F66" i="3"/>
  <c r="F50" i="3"/>
  <c r="F70" i="3"/>
  <c r="F80" i="3"/>
  <c r="F122" i="3"/>
  <c r="F142" i="3"/>
  <c r="F33" i="3"/>
  <c r="F176" i="3"/>
  <c r="F144" i="3"/>
  <c r="F143" i="3"/>
  <c r="F62" i="3"/>
  <c r="F169" i="3"/>
  <c r="F42" i="3"/>
  <c r="F63" i="3"/>
  <c r="F21" i="3"/>
  <c r="F46" i="3"/>
  <c r="F172" i="3"/>
  <c r="F130" i="3"/>
  <c r="F32" i="3"/>
  <c r="F31" i="3"/>
  <c r="F121" i="3"/>
  <c r="F15" i="3"/>
  <c r="F112" i="3"/>
  <c r="F154" i="3"/>
  <c r="F23" i="3"/>
  <c r="F129" i="3"/>
  <c r="F183" i="3"/>
  <c r="F186" i="3"/>
  <c r="F178" i="3"/>
  <c r="F162" i="3"/>
  <c r="F105" i="3"/>
  <c r="F97" i="3"/>
  <c r="F89" i="3"/>
  <c r="F41" i="3"/>
  <c r="F168" i="3"/>
  <c r="F175" i="3"/>
  <c r="F134" i="3"/>
  <c r="F110" i="3"/>
  <c r="F14" i="3"/>
  <c r="F182" i="3"/>
  <c r="F166" i="3"/>
  <c r="F125" i="3"/>
  <c r="F101" i="3"/>
  <c r="F77" i="3"/>
  <c r="F29" i="3"/>
  <c r="F157" i="3"/>
  <c r="F116" i="3"/>
  <c r="F20" i="3"/>
  <c r="F4" i="3"/>
  <c r="F139" i="3"/>
  <c r="K105" i="1" l="1"/>
  <c r="K123" i="1"/>
  <c r="K48" i="1"/>
  <c r="K175" i="1"/>
  <c r="K148" i="1"/>
  <c r="K176" i="1"/>
  <c r="K74" i="1"/>
  <c r="K115" i="1"/>
  <c r="K9" i="1"/>
  <c r="K111" i="1"/>
  <c r="K173" i="1"/>
  <c r="K112" i="1"/>
  <c r="K44" i="1"/>
  <c r="K46" i="1"/>
  <c r="K16" i="1"/>
  <c r="K50" i="1"/>
  <c r="K165" i="1"/>
  <c r="K75" i="1"/>
  <c r="K146" i="1"/>
  <c r="K158" i="1"/>
  <c r="K133" i="1"/>
  <c r="K35" i="1"/>
  <c r="K54" i="1"/>
  <c r="K142" i="1"/>
  <c r="K38" i="1"/>
  <c r="K17" i="1"/>
  <c r="K162" i="1"/>
  <c r="K125" i="1"/>
  <c r="K140" i="1"/>
  <c r="K70" i="1"/>
  <c r="K143" i="1"/>
  <c r="K21" i="1"/>
  <c r="K134" i="1"/>
  <c r="K114" i="1"/>
  <c r="K138" i="1"/>
  <c r="K20" i="1"/>
  <c r="K108" i="1"/>
  <c r="K159" i="1"/>
  <c r="K110" i="1"/>
  <c r="K118" i="1"/>
  <c r="K36" i="1"/>
  <c r="K99" i="1"/>
  <c r="K76" i="1"/>
  <c r="K124" i="1"/>
  <c r="K27" i="1"/>
  <c r="K89" i="1"/>
  <c r="K106" i="1"/>
  <c r="K126" i="1"/>
  <c r="K47" i="1"/>
  <c r="K30" i="1"/>
  <c r="K31" i="1"/>
  <c r="K65" i="1"/>
  <c r="K150" i="1"/>
  <c r="K147" i="1"/>
  <c r="K170" i="1"/>
  <c r="K107" i="1"/>
  <c r="K172" i="1"/>
  <c r="K40" i="1"/>
  <c r="K155" i="1"/>
  <c r="K67" i="1"/>
  <c r="K157" i="1"/>
  <c r="K53" i="1"/>
  <c r="K85" i="1"/>
  <c r="K66" i="1"/>
  <c r="K139" i="1"/>
  <c r="K122" i="1"/>
  <c r="K33" i="1"/>
  <c r="K34" i="1"/>
  <c r="K163" i="1"/>
  <c r="K116" i="1"/>
  <c r="K80" i="1"/>
  <c r="K135" i="1"/>
  <c r="K42" i="1"/>
  <c r="K161" i="1"/>
  <c r="K43" i="1"/>
  <c r="K49" i="1"/>
  <c r="K28" i="1"/>
  <c r="K88" i="1"/>
  <c r="K6" i="1"/>
  <c r="K160" i="1"/>
  <c r="K117" i="1"/>
  <c r="K144" i="1"/>
  <c r="K94" i="1"/>
  <c r="K25" i="1"/>
  <c r="K127" i="1"/>
  <c r="K95" i="1"/>
  <c r="K10" i="1"/>
  <c r="K151" i="1"/>
  <c r="K141" i="1"/>
  <c r="K101" i="1"/>
  <c r="K164" i="1"/>
  <c r="K72" i="1"/>
  <c r="K15" i="1"/>
  <c r="K79" i="1"/>
  <c r="K11" i="1"/>
  <c r="K128" i="1"/>
  <c r="K52" i="1"/>
  <c r="K168" i="1"/>
  <c r="K83" i="1"/>
  <c r="K149" i="1"/>
  <c r="K97" i="1"/>
  <c r="K100" i="1"/>
  <c r="K131" i="1"/>
  <c r="K64" i="1"/>
  <c r="K57" i="1"/>
  <c r="K113" i="1"/>
  <c r="K103" i="1"/>
  <c r="K78" i="1"/>
  <c r="K145" i="1"/>
  <c r="K98" i="1"/>
  <c r="K136" i="1"/>
  <c r="K55" i="1"/>
  <c r="K32" i="1"/>
  <c r="K51" i="1"/>
  <c r="K77" i="1"/>
  <c r="K5" i="1"/>
  <c r="K86" i="1"/>
  <c r="K152" i="1"/>
  <c r="K39" i="1"/>
  <c r="K68" i="1"/>
  <c r="K12" i="1"/>
  <c r="K23" i="1"/>
  <c r="K156" i="1"/>
  <c r="K71" i="1"/>
  <c r="K92" i="1"/>
  <c r="K81" i="1"/>
  <c r="K121" i="1"/>
  <c r="K18" i="1"/>
  <c r="K41" i="1"/>
  <c r="K177" i="1"/>
  <c r="K8" i="1"/>
  <c r="K93" i="1"/>
  <c r="K169" i="1"/>
  <c r="K29" i="1"/>
  <c r="K82" i="1"/>
  <c r="K171" i="1"/>
  <c r="K154" i="1"/>
  <c r="K59" i="1"/>
  <c r="N48" i="1"/>
  <c r="N91" i="1"/>
  <c r="N4" i="1"/>
  <c r="Q176" i="1" s="1"/>
  <c r="L123" i="1"/>
  <c r="M142" i="1"/>
  <c r="L175" i="1"/>
  <c r="L151" i="1"/>
  <c r="M116" i="1"/>
  <c r="M106" i="1"/>
  <c r="L75" i="1"/>
  <c r="M62" i="1"/>
  <c r="M174" i="1"/>
  <c r="L58" i="1"/>
  <c r="M120" i="1"/>
  <c r="L70" i="1"/>
  <c r="M118" i="1"/>
  <c r="M32" i="1"/>
  <c r="M147" i="1"/>
  <c r="L49" i="1"/>
  <c r="M47" i="1"/>
  <c r="L150" i="1"/>
  <c r="M73" i="1"/>
  <c r="M134" i="1"/>
  <c r="M63" i="1"/>
  <c r="M60" i="1"/>
  <c r="L109" i="1"/>
  <c r="L10" i="1"/>
  <c r="L86" i="1"/>
  <c r="L14" i="1"/>
  <c r="L126" i="1"/>
  <c r="M114" i="1"/>
  <c r="L143" i="1"/>
  <c r="M74" i="1"/>
  <c r="M85" i="1"/>
  <c r="L81" i="1"/>
  <c r="M89" i="1"/>
  <c r="M100" i="1"/>
  <c r="L30" i="1"/>
  <c r="M20" i="1"/>
  <c r="M56" i="1"/>
  <c r="M138" i="1"/>
  <c r="M87" i="1"/>
  <c r="L115" i="1"/>
  <c r="M83" i="1"/>
  <c r="M164" i="1"/>
  <c r="M43" i="1"/>
  <c r="M22" i="1"/>
  <c r="M5" i="1"/>
  <c r="L31" i="1"/>
  <c r="M133" i="1"/>
  <c r="M129" i="1"/>
  <c r="L21" i="1"/>
  <c r="M26" i="1"/>
  <c r="M64" i="1"/>
  <c r="M130" i="1"/>
  <c r="L45" i="1"/>
  <c r="L27" i="1"/>
  <c r="M104" i="1"/>
  <c r="M15" i="1"/>
  <c r="M96" i="1"/>
  <c r="M140" i="1"/>
  <c r="M7" i="1"/>
  <c r="M131" i="1"/>
  <c r="L57" i="1"/>
  <c r="M101" i="1"/>
  <c r="M65" i="1"/>
  <c r="L35" i="1"/>
  <c r="M24" i="1"/>
  <c r="M98" i="1"/>
  <c r="M81" i="1"/>
  <c r="M6" i="1"/>
  <c r="L56" i="1"/>
  <c r="M115" i="1"/>
  <c r="M45" i="1"/>
  <c r="L64" i="1"/>
  <c r="L120" i="1"/>
  <c r="L118" i="1"/>
  <c r="M75" i="1"/>
  <c r="L174" i="1"/>
  <c r="L6" i="1"/>
  <c r="L20" i="1"/>
  <c r="M70" i="1"/>
  <c r="L62" i="1"/>
  <c r="L106" i="1"/>
  <c r="L116" i="1"/>
  <c r="L7" i="1"/>
  <c r="L130" i="1"/>
  <c r="M57" i="1"/>
  <c r="L32" i="1"/>
  <c r="M30" i="1"/>
  <c r="L85" i="1"/>
  <c r="M58" i="1"/>
  <c r="M34" i="1"/>
  <c r="L34" i="1"/>
  <c r="M117" i="1"/>
  <c r="L117" i="1"/>
  <c r="M48" i="1"/>
  <c r="P48" i="1" s="1"/>
  <c r="L48" i="1"/>
  <c r="O48" i="1" s="1"/>
  <c r="M141" i="1"/>
  <c r="L141" i="1"/>
  <c r="M51" i="1"/>
  <c r="L51" i="1"/>
  <c r="M149" i="1"/>
  <c r="L149" i="1"/>
  <c r="M97" i="1"/>
  <c r="L97" i="1"/>
  <c r="M92" i="1"/>
  <c r="L92" i="1"/>
  <c r="L46" i="1"/>
  <c r="M46" i="1"/>
  <c r="M17" i="1"/>
  <c r="L17" i="1"/>
  <c r="M128" i="1"/>
  <c r="L128" i="1"/>
  <c r="M148" i="1"/>
  <c r="L148" i="1"/>
  <c r="M18" i="1"/>
  <c r="L18" i="1"/>
  <c r="M121" i="1"/>
  <c r="L121" i="1"/>
  <c r="M28" i="1"/>
  <c r="L28" i="1"/>
  <c r="M139" i="1"/>
  <c r="L139" i="1"/>
  <c r="M136" i="1"/>
  <c r="L136" i="1"/>
  <c r="M55" i="1"/>
  <c r="L55" i="1"/>
  <c r="L125" i="1"/>
  <c r="M125" i="1"/>
  <c r="M172" i="1"/>
  <c r="L172" i="1"/>
  <c r="M103" i="1"/>
  <c r="L103" i="1"/>
  <c r="M102" i="1"/>
  <c r="L102" i="1"/>
  <c r="M167" i="1"/>
  <c r="L167" i="1"/>
  <c r="M11" i="1"/>
  <c r="L11" i="1"/>
  <c r="L160" i="1"/>
  <c r="M160" i="1"/>
  <c r="M12" i="1"/>
  <c r="L12" i="1"/>
  <c r="M25" i="1"/>
  <c r="L25" i="1"/>
  <c r="M127" i="1"/>
  <c r="L127" i="1"/>
  <c r="L95" i="1"/>
  <c r="M95" i="1"/>
  <c r="M40" i="1"/>
  <c r="L40" i="1"/>
  <c r="L52" i="1"/>
  <c r="M52" i="1"/>
  <c r="M23" i="1"/>
  <c r="L23" i="1"/>
  <c r="M44" i="1"/>
  <c r="L44" i="1"/>
  <c r="M36" i="1"/>
  <c r="L36" i="1"/>
  <c r="M61" i="1"/>
  <c r="L61" i="1"/>
  <c r="M90" i="1"/>
  <c r="L90" i="1"/>
  <c r="M173" i="1"/>
  <c r="L173" i="1"/>
  <c r="M93" i="1"/>
  <c r="L93" i="1"/>
  <c r="L135" i="1"/>
  <c r="M135" i="1"/>
  <c r="L42" i="1"/>
  <c r="M42" i="1"/>
  <c r="M161" i="1"/>
  <c r="L161" i="1"/>
  <c r="L94" i="1"/>
  <c r="M94" i="1"/>
  <c r="M163" i="1"/>
  <c r="L163" i="1"/>
  <c r="L78" i="1"/>
  <c r="M78" i="1"/>
  <c r="M38" i="1"/>
  <c r="L38" i="1"/>
  <c r="L111" i="1"/>
  <c r="M111" i="1"/>
  <c r="M145" i="1"/>
  <c r="L145" i="1"/>
  <c r="M159" i="1"/>
  <c r="L159" i="1"/>
  <c r="M67" i="1"/>
  <c r="L67" i="1"/>
  <c r="L112" i="1"/>
  <c r="M112" i="1"/>
  <c r="L157" i="1"/>
  <c r="M157" i="1"/>
  <c r="M169" i="1"/>
  <c r="L169" i="1"/>
  <c r="M99" i="1"/>
  <c r="L99" i="1"/>
  <c r="L76" i="1"/>
  <c r="M76" i="1"/>
  <c r="M124" i="1"/>
  <c r="L124" i="1"/>
  <c r="M68" i="1"/>
  <c r="L68" i="1"/>
  <c r="M54" i="1"/>
  <c r="L54" i="1"/>
  <c r="L144" i="1"/>
  <c r="M144" i="1"/>
  <c r="M107" i="1"/>
  <c r="L107" i="1"/>
  <c r="M170" i="1"/>
  <c r="L170" i="1"/>
  <c r="M37" i="1"/>
  <c r="L37" i="1"/>
  <c r="M156" i="1"/>
  <c r="L156" i="1"/>
  <c r="M110" i="1"/>
  <c r="L110" i="1"/>
  <c r="M16" i="1"/>
  <c r="L16" i="1"/>
  <c r="M53" i="1"/>
  <c r="L53" i="1"/>
  <c r="M13" i="1"/>
  <c r="L13" i="1"/>
  <c r="M72" i="1"/>
  <c r="L72" i="1"/>
  <c r="M88" i="1"/>
  <c r="L88" i="1"/>
  <c r="M158" i="1"/>
  <c r="L158" i="1"/>
  <c r="M29" i="1"/>
  <c r="L29" i="1"/>
  <c r="M71" i="1"/>
  <c r="L71" i="1"/>
  <c r="M69" i="1"/>
  <c r="L69" i="1"/>
  <c r="M82" i="1"/>
  <c r="L82" i="1"/>
  <c r="L154" i="1"/>
  <c r="M154" i="1"/>
  <c r="M105" i="1"/>
  <c r="L105" i="1"/>
  <c r="L39" i="1"/>
  <c r="M39" i="1"/>
  <c r="M122" i="1"/>
  <c r="L122" i="1"/>
  <c r="M19" i="1"/>
  <c r="L19" i="1"/>
  <c r="M59" i="1"/>
  <c r="L59" i="1"/>
  <c r="M119" i="1"/>
  <c r="L119" i="1"/>
  <c r="M8" i="1"/>
  <c r="L8" i="1"/>
  <c r="L137" i="1"/>
  <c r="M137" i="1"/>
  <c r="M153" i="1"/>
  <c r="L153" i="1"/>
  <c r="L152" i="1"/>
  <c r="M152" i="1"/>
  <c r="M176" i="1"/>
  <c r="L176" i="1"/>
  <c r="M79" i="1"/>
  <c r="L79" i="1"/>
  <c r="L66" i="1"/>
  <c r="M66" i="1"/>
  <c r="L155" i="1"/>
  <c r="M155" i="1"/>
  <c r="L168" i="1"/>
  <c r="M168" i="1"/>
  <c r="M171" i="1"/>
  <c r="L171" i="1"/>
  <c r="Q171" i="1"/>
  <c r="Q105" i="1"/>
  <c r="Q159" i="1"/>
  <c r="Q175" i="1"/>
  <c r="L4" i="1"/>
  <c r="O4" i="1" s="1"/>
  <c r="M4" i="1"/>
  <c r="P4" i="1" s="1"/>
  <c r="M91" i="1"/>
  <c r="P91" i="1" s="1"/>
  <c r="L91" i="1"/>
  <c r="O91" i="1" s="1"/>
  <c r="M113" i="1"/>
  <c r="L113" i="1"/>
  <c r="M9" i="1"/>
  <c r="L9" i="1"/>
  <c r="M162" i="1"/>
  <c r="L162" i="1"/>
  <c r="M50" i="1"/>
  <c r="L50" i="1"/>
  <c r="M41" i="1"/>
  <c r="L41" i="1"/>
  <c r="M177" i="1"/>
  <c r="L177" i="1"/>
  <c r="M146" i="1"/>
  <c r="L146" i="1"/>
  <c r="M166" i="1"/>
  <c r="L166" i="1"/>
  <c r="L132" i="1"/>
  <c r="M132" i="1"/>
  <c r="M84" i="1"/>
  <c r="L84" i="1"/>
  <c r="M33" i="1"/>
  <c r="L33" i="1"/>
  <c r="Q139" i="1"/>
  <c r="Q138" i="1"/>
  <c r="Q124" i="1"/>
  <c r="Q134" i="1"/>
  <c r="Q137" i="1"/>
  <c r="Q95" i="1"/>
  <c r="Q131" i="1"/>
  <c r="Q133" i="1"/>
  <c r="Q170" i="1"/>
  <c r="Q162" i="1"/>
  <c r="Q142" i="1"/>
  <c r="Q155" i="1"/>
  <c r="Q121" i="1"/>
  <c r="Q125" i="1"/>
  <c r="Q160" i="1"/>
  <c r="Q147" i="1"/>
  <c r="Q166" i="1"/>
  <c r="Q88" i="1"/>
  <c r="Q136" i="1"/>
  <c r="Q126" i="1"/>
  <c r="Q107" i="1"/>
  <c r="Q91" i="1"/>
  <c r="Q84" i="1"/>
  <c r="Q152" i="1"/>
  <c r="Q174" i="1"/>
  <c r="Q130" i="1"/>
  <c r="Q127" i="1"/>
  <c r="Q154" i="1"/>
  <c r="Q104" i="1"/>
  <c r="S144" i="1"/>
  <c r="Q135" i="1"/>
  <c r="Q132" i="1"/>
  <c r="Q128" i="1"/>
  <c r="Q161" i="1"/>
  <c r="Q168" i="1"/>
  <c r="Q83" i="1"/>
  <c r="Q167" i="1"/>
  <c r="Q118" i="1"/>
  <c r="Q143" i="1"/>
  <c r="Q148" i="1"/>
  <c r="Q89" i="1"/>
  <c r="Q163" i="1"/>
  <c r="Q151" i="1"/>
  <c r="Q158" i="1"/>
  <c r="Q172" i="1"/>
  <c r="Q146" i="1"/>
  <c r="Q153" i="1"/>
  <c r="N159" i="1" l="1"/>
  <c r="O159" i="1"/>
  <c r="P159" i="1"/>
  <c r="N70" i="1"/>
  <c r="Q70" i="1" s="1"/>
  <c r="O70" i="1"/>
  <c r="P70" i="1"/>
  <c r="O171" i="1"/>
  <c r="N171" i="1"/>
  <c r="P171" i="1"/>
  <c r="N77" i="1"/>
  <c r="O77" i="1"/>
  <c r="P77" i="1"/>
  <c r="P57" i="1"/>
  <c r="N57" i="1"/>
  <c r="O57" i="1"/>
  <c r="N131" i="1"/>
  <c r="P131" i="1"/>
  <c r="O131" i="1"/>
  <c r="P129" i="1"/>
  <c r="N129" i="1"/>
  <c r="O129" i="1"/>
  <c r="O52" i="1"/>
  <c r="P52" i="1"/>
  <c r="N52" i="1"/>
  <c r="N101" i="1"/>
  <c r="Q101" i="1" s="1"/>
  <c r="O101" i="1"/>
  <c r="P101" i="1"/>
  <c r="N119" i="1"/>
  <c r="O119" i="1"/>
  <c r="P119" i="1"/>
  <c r="N6" i="1"/>
  <c r="O6" i="1"/>
  <c r="P6" i="1"/>
  <c r="N80" i="1"/>
  <c r="O80" i="1"/>
  <c r="P80" i="1"/>
  <c r="N37" i="1"/>
  <c r="O37" i="1"/>
  <c r="P37" i="1"/>
  <c r="N130" i="1"/>
  <c r="O130" i="1"/>
  <c r="R130" i="1" s="1"/>
  <c r="P130" i="1"/>
  <c r="S130" i="1" s="1"/>
  <c r="O150" i="1"/>
  <c r="P150" i="1"/>
  <c r="N150" i="1"/>
  <c r="O27" i="1"/>
  <c r="N27" i="1"/>
  <c r="P27" i="1"/>
  <c r="O108" i="1"/>
  <c r="P108" i="1"/>
  <c r="N108" i="1"/>
  <c r="N125" i="1"/>
  <c r="O125" i="1"/>
  <c r="P125" i="1"/>
  <c r="N158" i="1"/>
  <c r="O158" i="1"/>
  <c r="P158" i="1"/>
  <c r="P153" i="1"/>
  <c r="N153" i="1"/>
  <c r="O153" i="1"/>
  <c r="N82" i="1"/>
  <c r="O82" i="1"/>
  <c r="P82" i="1"/>
  <c r="P121" i="1"/>
  <c r="N121" i="1"/>
  <c r="O121" i="1"/>
  <c r="O12" i="1"/>
  <c r="P12" i="1"/>
  <c r="N12" i="1"/>
  <c r="O51" i="1"/>
  <c r="N51" i="1"/>
  <c r="P51" i="1"/>
  <c r="N13" i="1"/>
  <c r="Q13" i="1" s="1"/>
  <c r="O13" i="1"/>
  <c r="P13" i="1"/>
  <c r="N174" i="1"/>
  <c r="O174" i="1"/>
  <c r="P174" i="1"/>
  <c r="O100" i="1"/>
  <c r="P100" i="1"/>
  <c r="N100" i="1"/>
  <c r="N63" i="1"/>
  <c r="Q63" i="1" s="1"/>
  <c r="O63" i="1"/>
  <c r="P63" i="1"/>
  <c r="P128" i="1"/>
  <c r="S128" i="1" s="1"/>
  <c r="N128" i="1"/>
  <c r="O128" i="1"/>
  <c r="R128" i="1" s="1"/>
  <c r="N141" i="1"/>
  <c r="O141" i="1"/>
  <c r="P141" i="1"/>
  <c r="N157" i="1"/>
  <c r="O157" i="1"/>
  <c r="P157" i="1"/>
  <c r="P88" i="1"/>
  <c r="N88" i="1"/>
  <c r="O88" i="1"/>
  <c r="O116" i="1"/>
  <c r="P116" i="1"/>
  <c r="N116" i="1"/>
  <c r="O163" i="1"/>
  <c r="N163" i="1"/>
  <c r="P163" i="1"/>
  <c r="O60" i="1"/>
  <c r="P60" i="1"/>
  <c r="N60" i="1"/>
  <c r="Q60" i="1" s="1"/>
  <c r="P65" i="1"/>
  <c r="N65" i="1"/>
  <c r="O65" i="1"/>
  <c r="O124" i="1"/>
  <c r="P124" i="1"/>
  <c r="N124" i="1"/>
  <c r="O20" i="1"/>
  <c r="P20" i="1"/>
  <c r="N20" i="1"/>
  <c r="Q20" i="1" s="1"/>
  <c r="N162" i="1"/>
  <c r="O162" i="1"/>
  <c r="P162" i="1"/>
  <c r="N146" i="1"/>
  <c r="O146" i="1"/>
  <c r="P146" i="1"/>
  <c r="P137" i="1"/>
  <c r="N137" i="1"/>
  <c r="O137" i="1"/>
  <c r="N29" i="1"/>
  <c r="O29" i="1"/>
  <c r="P29" i="1"/>
  <c r="P81" i="1"/>
  <c r="N81" i="1"/>
  <c r="O81" i="1"/>
  <c r="O68" i="1"/>
  <c r="R68" i="1" s="1"/>
  <c r="P68" i="1"/>
  <c r="N68" i="1"/>
  <c r="N32" i="1"/>
  <c r="O32" i="1"/>
  <c r="P32" i="1"/>
  <c r="O155" i="1"/>
  <c r="N155" i="1"/>
  <c r="P155" i="1"/>
  <c r="P104" i="1"/>
  <c r="S104" i="1" s="1"/>
  <c r="N104" i="1"/>
  <c r="O104" i="1"/>
  <c r="P97" i="1"/>
  <c r="N97" i="1"/>
  <c r="O97" i="1"/>
  <c r="N120" i="1"/>
  <c r="O120" i="1"/>
  <c r="P120" i="1"/>
  <c r="O11" i="1"/>
  <c r="N11" i="1"/>
  <c r="Q11" i="1" s="1"/>
  <c r="P11" i="1"/>
  <c r="N151" i="1"/>
  <c r="O151" i="1"/>
  <c r="P151" i="1"/>
  <c r="N67" i="1"/>
  <c r="Q67" i="1" s="1"/>
  <c r="O67" i="1"/>
  <c r="P67" i="1"/>
  <c r="O28" i="1"/>
  <c r="P28" i="1"/>
  <c r="N28" i="1"/>
  <c r="N62" i="1"/>
  <c r="O62" i="1"/>
  <c r="P62" i="1"/>
  <c r="N34" i="1"/>
  <c r="O34" i="1"/>
  <c r="P34" i="1"/>
  <c r="N133" i="1"/>
  <c r="O133" i="1"/>
  <c r="P133" i="1"/>
  <c r="N138" i="1"/>
  <c r="O138" i="1"/>
  <c r="P138" i="1"/>
  <c r="P169" i="1"/>
  <c r="N169" i="1"/>
  <c r="Q169" i="1" s="1"/>
  <c r="O169" i="1"/>
  <c r="N55" i="1"/>
  <c r="O55" i="1"/>
  <c r="P55" i="1"/>
  <c r="O140" i="1"/>
  <c r="P140" i="1"/>
  <c r="N140" i="1"/>
  <c r="N22" i="1"/>
  <c r="Q22" i="1" s="1"/>
  <c r="O22" i="1"/>
  <c r="P22" i="1"/>
  <c r="N149" i="1"/>
  <c r="O149" i="1"/>
  <c r="P149" i="1"/>
  <c r="N10" i="1"/>
  <c r="O10" i="1"/>
  <c r="P10" i="1"/>
  <c r="P49" i="1"/>
  <c r="N49" i="1"/>
  <c r="Q49" i="1" s="1"/>
  <c r="O49" i="1"/>
  <c r="N112" i="1"/>
  <c r="P112" i="1"/>
  <c r="O112" i="1"/>
  <c r="P33" i="1"/>
  <c r="N33" i="1"/>
  <c r="O33" i="1"/>
  <c r="P105" i="1"/>
  <c r="N105" i="1"/>
  <c r="O105" i="1"/>
  <c r="P89" i="1"/>
  <c r="N89" i="1"/>
  <c r="O89" i="1"/>
  <c r="N23" i="1"/>
  <c r="O23" i="1"/>
  <c r="P23" i="1"/>
  <c r="N40" i="1"/>
  <c r="O40" i="1"/>
  <c r="P40" i="1"/>
  <c r="P17" i="1"/>
  <c r="N17" i="1"/>
  <c r="O17" i="1"/>
  <c r="R17" i="1" s="1"/>
  <c r="N176" i="1"/>
  <c r="P176" i="1"/>
  <c r="O176" i="1"/>
  <c r="N79" i="1"/>
  <c r="O79" i="1"/>
  <c r="P79" i="1"/>
  <c r="O172" i="1"/>
  <c r="P172" i="1"/>
  <c r="N172" i="1"/>
  <c r="N30" i="1"/>
  <c r="O30" i="1"/>
  <c r="P30" i="1"/>
  <c r="N99" i="1"/>
  <c r="P99" i="1"/>
  <c r="O99" i="1"/>
  <c r="N114" i="1"/>
  <c r="O114" i="1"/>
  <c r="P114" i="1"/>
  <c r="N38" i="1"/>
  <c r="O38" i="1"/>
  <c r="P38" i="1"/>
  <c r="N75" i="1"/>
  <c r="Q75" i="1" s="1"/>
  <c r="P75" i="1"/>
  <c r="O75" i="1"/>
  <c r="O132" i="1"/>
  <c r="P132" i="1"/>
  <c r="S132" i="1" s="1"/>
  <c r="N132" i="1"/>
  <c r="N93" i="1"/>
  <c r="O93" i="1"/>
  <c r="P93" i="1"/>
  <c r="O92" i="1"/>
  <c r="P92" i="1"/>
  <c r="N92" i="1"/>
  <c r="N39" i="1"/>
  <c r="Q39" i="1" s="1"/>
  <c r="O39" i="1"/>
  <c r="P39" i="1"/>
  <c r="P136" i="1"/>
  <c r="N136" i="1"/>
  <c r="O136" i="1"/>
  <c r="P145" i="1"/>
  <c r="N145" i="1"/>
  <c r="O145" i="1"/>
  <c r="N14" i="1"/>
  <c r="O14" i="1"/>
  <c r="P14" i="1"/>
  <c r="N167" i="1"/>
  <c r="O167" i="1"/>
  <c r="P167" i="1"/>
  <c r="N96" i="1"/>
  <c r="O96" i="1"/>
  <c r="P96" i="1"/>
  <c r="N58" i="1"/>
  <c r="Q58" i="1" s="1"/>
  <c r="O58" i="1"/>
  <c r="P58" i="1"/>
  <c r="N95" i="1"/>
  <c r="O95" i="1"/>
  <c r="P95" i="1"/>
  <c r="O148" i="1"/>
  <c r="P148" i="1"/>
  <c r="N148" i="1"/>
  <c r="N43" i="1"/>
  <c r="Q43" i="1" s="1"/>
  <c r="P43" i="1"/>
  <c r="O43" i="1"/>
  <c r="N173" i="1"/>
  <c r="O173" i="1"/>
  <c r="P173" i="1"/>
  <c r="N122" i="1"/>
  <c r="O122" i="1"/>
  <c r="P122" i="1"/>
  <c r="N111" i="1"/>
  <c r="O111" i="1"/>
  <c r="P111" i="1"/>
  <c r="N16" i="1"/>
  <c r="O16" i="1"/>
  <c r="P16" i="1"/>
  <c r="O76" i="1"/>
  <c r="P76" i="1"/>
  <c r="N76" i="1"/>
  <c r="N46" i="1"/>
  <c r="Q46" i="1" s="1"/>
  <c r="O46" i="1"/>
  <c r="P46" i="1"/>
  <c r="N19" i="1"/>
  <c r="P19" i="1"/>
  <c r="O19" i="1"/>
  <c r="N107" i="1"/>
  <c r="O107" i="1"/>
  <c r="P107" i="1"/>
  <c r="N47" i="1"/>
  <c r="Q47" i="1" s="1"/>
  <c r="O47" i="1"/>
  <c r="P47" i="1"/>
  <c r="O36" i="1"/>
  <c r="P36" i="1"/>
  <c r="N36" i="1"/>
  <c r="Q36" i="1" s="1"/>
  <c r="N134" i="1"/>
  <c r="O134" i="1"/>
  <c r="P134" i="1"/>
  <c r="N142" i="1"/>
  <c r="O142" i="1"/>
  <c r="P142" i="1"/>
  <c r="N165" i="1"/>
  <c r="O165" i="1"/>
  <c r="P165" i="1"/>
  <c r="N26" i="1"/>
  <c r="O26" i="1"/>
  <c r="P26" i="1"/>
  <c r="N8" i="1"/>
  <c r="O8" i="1"/>
  <c r="P8" i="1"/>
  <c r="N71" i="1"/>
  <c r="Q71" i="1" s="1"/>
  <c r="O71" i="1"/>
  <c r="P71" i="1"/>
  <c r="P152" i="1"/>
  <c r="N152" i="1"/>
  <c r="O152" i="1"/>
  <c r="N175" i="1"/>
  <c r="O175" i="1"/>
  <c r="P175" i="1"/>
  <c r="N78" i="1"/>
  <c r="Q78" i="1" s="1"/>
  <c r="O78" i="1"/>
  <c r="P78" i="1"/>
  <c r="N56" i="1"/>
  <c r="O56" i="1"/>
  <c r="P56" i="1"/>
  <c r="O83" i="1"/>
  <c r="N83" i="1"/>
  <c r="P83" i="1"/>
  <c r="N98" i="1"/>
  <c r="O98" i="1"/>
  <c r="P98" i="1"/>
  <c r="N15" i="1"/>
  <c r="O15" i="1"/>
  <c r="P15" i="1"/>
  <c r="N127" i="1"/>
  <c r="O127" i="1"/>
  <c r="P127" i="1"/>
  <c r="N144" i="1"/>
  <c r="O144" i="1"/>
  <c r="P144" i="1"/>
  <c r="P161" i="1"/>
  <c r="N161" i="1"/>
  <c r="O161" i="1"/>
  <c r="N90" i="1"/>
  <c r="O90" i="1"/>
  <c r="P90" i="1"/>
  <c r="O139" i="1"/>
  <c r="N139" i="1"/>
  <c r="P139" i="1"/>
  <c r="P9" i="1"/>
  <c r="N9" i="1"/>
  <c r="O9" i="1"/>
  <c r="R9" i="1" s="1"/>
  <c r="O147" i="1"/>
  <c r="N147" i="1"/>
  <c r="P147" i="1"/>
  <c r="N18" i="1"/>
  <c r="Q18" i="1" s="1"/>
  <c r="O18" i="1"/>
  <c r="P18" i="1"/>
  <c r="N31" i="1"/>
  <c r="O31" i="1"/>
  <c r="P31" i="1"/>
  <c r="N7" i="1"/>
  <c r="O7" i="1"/>
  <c r="P7" i="1"/>
  <c r="N74" i="1"/>
  <c r="O74" i="1"/>
  <c r="P74" i="1"/>
  <c r="N24" i="1"/>
  <c r="Q24" i="1" s="1"/>
  <c r="O24" i="1"/>
  <c r="P24" i="1"/>
  <c r="N170" i="1"/>
  <c r="O170" i="1"/>
  <c r="P170" i="1"/>
  <c r="N126" i="1"/>
  <c r="O126" i="1"/>
  <c r="P126" i="1"/>
  <c r="O118" i="1"/>
  <c r="P118" i="1"/>
  <c r="N118" i="1"/>
  <c r="N21" i="1"/>
  <c r="O21" i="1"/>
  <c r="P21" i="1"/>
  <c r="N54" i="1"/>
  <c r="Q54" i="1" s="1"/>
  <c r="O54" i="1"/>
  <c r="P54" i="1"/>
  <c r="O115" i="1"/>
  <c r="R115" i="1" s="1"/>
  <c r="N115" i="1"/>
  <c r="P115" i="1"/>
  <c r="O59" i="1"/>
  <c r="N59" i="1"/>
  <c r="P59" i="1"/>
  <c r="P177" i="1"/>
  <c r="N177" i="1"/>
  <c r="O177" i="1"/>
  <c r="N109" i="1"/>
  <c r="O109" i="1"/>
  <c r="P109" i="1"/>
  <c r="N86" i="1"/>
  <c r="Q86" i="1" s="1"/>
  <c r="O86" i="1"/>
  <c r="P86" i="1"/>
  <c r="O123" i="1"/>
  <c r="N123" i="1"/>
  <c r="Q123" i="1" s="1"/>
  <c r="P123" i="1"/>
  <c r="N103" i="1"/>
  <c r="O103" i="1"/>
  <c r="P103" i="1"/>
  <c r="P73" i="1"/>
  <c r="N73" i="1"/>
  <c r="O73" i="1"/>
  <c r="N168" i="1"/>
  <c r="O168" i="1"/>
  <c r="P168" i="1"/>
  <c r="N53" i="1"/>
  <c r="O53" i="1"/>
  <c r="P53" i="1"/>
  <c r="P72" i="1"/>
  <c r="N72" i="1"/>
  <c r="O72" i="1"/>
  <c r="P25" i="1"/>
  <c r="N25" i="1"/>
  <c r="Q25" i="1" s="1"/>
  <c r="O25" i="1"/>
  <c r="N117" i="1"/>
  <c r="O117" i="1"/>
  <c r="P117" i="1"/>
  <c r="N42" i="1"/>
  <c r="O42" i="1"/>
  <c r="P42" i="1"/>
  <c r="N85" i="1"/>
  <c r="Q85" i="1" s="1"/>
  <c r="O85" i="1"/>
  <c r="P85" i="1"/>
  <c r="N66" i="1"/>
  <c r="O66" i="1"/>
  <c r="P66" i="1"/>
  <c r="N102" i="1"/>
  <c r="O102" i="1"/>
  <c r="P102" i="1"/>
  <c r="N69" i="1"/>
  <c r="O69" i="1"/>
  <c r="P69" i="1"/>
  <c r="N106" i="1"/>
  <c r="Q106" i="1" s="1"/>
  <c r="O106" i="1"/>
  <c r="R106" i="1" s="1"/>
  <c r="P106" i="1"/>
  <c r="N110" i="1"/>
  <c r="O110" i="1"/>
  <c r="P110" i="1"/>
  <c r="N143" i="1"/>
  <c r="O143" i="1"/>
  <c r="P143" i="1"/>
  <c r="O35" i="1"/>
  <c r="N35" i="1"/>
  <c r="P35" i="1"/>
  <c r="N50" i="1"/>
  <c r="O50" i="1"/>
  <c r="P50" i="1"/>
  <c r="N154" i="1"/>
  <c r="O154" i="1"/>
  <c r="P154" i="1"/>
  <c r="P41" i="1"/>
  <c r="N41" i="1"/>
  <c r="O41" i="1"/>
  <c r="O156" i="1"/>
  <c r="P156" i="1"/>
  <c r="N156" i="1"/>
  <c r="N5" i="1"/>
  <c r="O5" i="1"/>
  <c r="P5" i="1"/>
  <c r="N87" i="1"/>
  <c r="O87" i="1"/>
  <c r="P87" i="1"/>
  <c r="P113" i="1"/>
  <c r="N113" i="1"/>
  <c r="O113" i="1"/>
  <c r="N64" i="1"/>
  <c r="Q64" i="1" s="1"/>
  <c r="O64" i="1"/>
  <c r="P64" i="1"/>
  <c r="O84" i="1"/>
  <c r="P84" i="1"/>
  <c r="N84" i="1"/>
  <c r="O166" i="1"/>
  <c r="N166" i="1"/>
  <c r="P166" i="1"/>
  <c r="O164" i="1"/>
  <c r="P164" i="1"/>
  <c r="N164" i="1"/>
  <c r="N94" i="1"/>
  <c r="O94" i="1"/>
  <c r="P94" i="1"/>
  <c r="N160" i="1"/>
  <c r="O160" i="1"/>
  <c r="P160" i="1"/>
  <c r="N135" i="1"/>
  <c r="O135" i="1"/>
  <c r="P135" i="1"/>
  <c r="N61" i="1"/>
  <c r="O61" i="1"/>
  <c r="P61" i="1"/>
  <c r="N45" i="1"/>
  <c r="Q45" i="1" s="1"/>
  <c r="O45" i="1"/>
  <c r="P45" i="1"/>
  <c r="O44" i="1"/>
  <c r="P44" i="1"/>
  <c r="N44" i="1"/>
  <c r="R132" i="1"/>
  <c r="Q77" i="1"/>
  <c r="Q14" i="1"/>
  <c r="Q15" i="1"/>
  <c r="Q81" i="1"/>
  <c r="Q115" i="1"/>
  <c r="Q97" i="1"/>
  <c r="Q98" i="1"/>
  <c r="Q52" i="1"/>
  <c r="Q80" i="1"/>
  <c r="Q100" i="1"/>
  <c r="Q116" i="1"/>
  <c r="Q72" i="1"/>
  <c r="Q16" i="1"/>
  <c r="Q117" i="1"/>
  <c r="Q74" i="1"/>
  <c r="Q48" i="1"/>
  <c r="Q92" i="1"/>
  <c r="S175" i="1"/>
  <c r="S171" i="1"/>
  <c r="S159" i="1"/>
  <c r="R159" i="1"/>
  <c r="Q103" i="1"/>
  <c r="R165" i="1"/>
  <c r="Q165" i="1"/>
  <c r="R156" i="1"/>
  <c r="Q156" i="1"/>
  <c r="Q99" i="1"/>
  <c r="Q102" i="1"/>
  <c r="R171" i="1"/>
  <c r="R150" i="1"/>
  <c r="Q150" i="1"/>
  <c r="Q113" i="1"/>
  <c r="Q69" i="1"/>
  <c r="R111" i="1"/>
  <c r="Q111" i="1"/>
  <c r="R141" i="1"/>
  <c r="Q141" i="1"/>
  <c r="Q4" i="1"/>
  <c r="Q57" i="1"/>
  <c r="Q110" i="1"/>
  <c r="R177" i="1"/>
  <c r="Q177" i="1"/>
  <c r="R157" i="1"/>
  <c r="Q157" i="1"/>
  <c r="Q87" i="1"/>
  <c r="R173" i="1"/>
  <c r="Q173" i="1"/>
  <c r="R140" i="1"/>
  <c r="Q140" i="1"/>
  <c r="R149" i="1"/>
  <c r="Q149" i="1"/>
  <c r="Q66" i="1"/>
  <c r="R145" i="1"/>
  <c r="Q145" i="1"/>
  <c r="R122" i="1"/>
  <c r="Q122" i="1"/>
  <c r="R119" i="1"/>
  <c r="Q119" i="1"/>
  <c r="Q93" i="1"/>
  <c r="R175" i="1"/>
  <c r="Q120" i="1"/>
  <c r="R112" i="1"/>
  <c r="Q112" i="1"/>
  <c r="R144" i="1"/>
  <c r="Q144" i="1"/>
  <c r="R164" i="1"/>
  <c r="Q164" i="1"/>
  <c r="Q129" i="1"/>
  <c r="R172" i="1"/>
  <c r="S172" i="1"/>
  <c r="S170" i="1"/>
  <c r="R170" i="1"/>
  <c r="S149" i="1"/>
  <c r="R161" i="1"/>
  <c r="S161" i="1"/>
  <c r="R133" i="1"/>
  <c r="S133" i="1"/>
  <c r="S157" i="1"/>
  <c r="S140" i="1"/>
  <c r="S141" i="1"/>
  <c r="R162" i="1"/>
  <c r="S162" i="1"/>
  <c r="R163" i="1"/>
  <c r="S163" i="1"/>
  <c r="S137" i="1"/>
  <c r="R137" i="1"/>
  <c r="R168" i="1"/>
  <c r="S168" i="1"/>
  <c r="R88" i="1"/>
  <c r="R155" i="1"/>
  <c r="S155" i="1"/>
  <c r="S134" i="1"/>
  <c r="R134" i="1"/>
  <c r="S173" i="1"/>
  <c r="S147" i="1"/>
  <c r="R147" i="1"/>
  <c r="R142" i="1"/>
  <c r="S142" i="1"/>
  <c r="S138" i="1"/>
  <c r="R138" i="1"/>
  <c r="R176" i="1"/>
  <c r="S176" i="1"/>
  <c r="S156" i="1"/>
  <c r="S112" i="1"/>
  <c r="S154" i="1"/>
  <c r="R154" i="1"/>
  <c r="S136" i="1"/>
  <c r="R136" i="1"/>
  <c r="R126" i="1"/>
  <c r="S145" i="1"/>
  <c r="S165" i="1"/>
  <c r="S177" i="1"/>
  <c r="R167" i="1"/>
  <c r="S167" i="1"/>
  <c r="S152" i="1"/>
  <c r="R152" i="1"/>
  <c r="R151" i="1"/>
  <c r="S151" i="1"/>
  <c r="R143" i="1"/>
  <c r="S143" i="1"/>
  <c r="R135" i="1"/>
  <c r="S135" i="1"/>
  <c r="R166" i="1"/>
  <c r="S166" i="1"/>
  <c r="R139" i="1"/>
  <c r="S139" i="1"/>
  <c r="S150" i="1"/>
  <c r="R146" i="1"/>
  <c r="S146" i="1"/>
  <c r="R158" i="1"/>
  <c r="S158" i="1"/>
  <c r="R148" i="1"/>
  <c r="S148" i="1"/>
  <c r="R174" i="1"/>
  <c r="S174" i="1"/>
  <c r="R117" i="1"/>
  <c r="S121" i="1"/>
  <c r="S164" i="1"/>
  <c r="S122" i="1"/>
  <c r="S95" i="1" l="1"/>
  <c r="S131" i="1"/>
  <c r="R127" i="1"/>
  <c r="Q31" i="1"/>
  <c r="Q7" i="1"/>
  <c r="S129" i="1"/>
  <c r="S103" i="1"/>
  <c r="Q37" i="1"/>
  <c r="Q27" i="1"/>
  <c r="S13" i="1"/>
  <c r="S90" i="1"/>
  <c r="S15" i="1"/>
  <c r="S124" i="1"/>
  <c r="S87" i="1"/>
  <c r="Q8" i="1"/>
  <c r="R52" i="1"/>
  <c r="R131" i="1"/>
  <c r="R89" i="1"/>
  <c r="Q35" i="1"/>
  <c r="Q114" i="1"/>
  <c r="S92" i="1"/>
  <c r="R13" i="1"/>
  <c r="R101" i="1"/>
  <c r="R104" i="1"/>
  <c r="R85" i="1"/>
  <c r="R169" i="1"/>
  <c r="Q44" i="1"/>
  <c r="S127" i="1"/>
  <c r="Q82" i="1"/>
  <c r="R87" i="1"/>
  <c r="Q96" i="1"/>
  <c r="Q42" i="1"/>
  <c r="Q12" i="1"/>
  <c r="Q17" i="1"/>
  <c r="S153" i="1"/>
  <c r="S160" i="1"/>
  <c r="Q29" i="1"/>
  <c r="Q53" i="1"/>
  <c r="S126" i="1"/>
  <c r="R153" i="1"/>
  <c r="R160" i="1"/>
  <c r="R15" i="1"/>
  <c r="R63" i="1"/>
  <c r="Q79" i="1"/>
  <c r="Q65" i="1"/>
  <c r="S88" i="1"/>
  <c r="S17" i="1"/>
  <c r="R113" i="1"/>
  <c r="R103" i="1"/>
  <c r="Q59" i="1"/>
  <c r="Q9" i="1"/>
  <c r="S106" i="1"/>
  <c r="S9" i="1"/>
  <c r="R124" i="1"/>
  <c r="S169" i="1"/>
  <c r="R129" i="1"/>
  <c r="R110" i="1"/>
  <c r="Q23" i="1"/>
  <c r="Q68" i="1"/>
  <c r="S52" i="1"/>
  <c r="S107" i="1"/>
  <c r="Q34" i="1"/>
  <c r="S36" i="1"/>
  <c r="R107" i="1"/>
  <c r="R120" i="1"/>
  <c r="S110" i="1"/>
  <c r="Q41" i="1"/>
  <c r="S35" i="1"/>
  <c r="R116" i="1"/>
  <c r="Q108" i="1"/>
  <c r="R35" i="1"/>
  <c r="S119" i="1"/>
  <c r="S116" i="1"/>
  <c r="Q55" i="1"/>
  <c r="Q50" i="1"/>
  <c r="R118" i="1"/>
  <c r="R29" i="1"/>
  <c r="R60" i="1"/>
  <c r="R83" i="1"/>
  <c r="R58" i="1"/>
  <c r="R125" i="1"/>
  <c r="R45" i="1"/>
  <c r="R20" i="1"/>
  <c r="S84" i="1"/>
  <c r="S46" i="1"/>
  <c r="R38" i="1"/>
  <c r="S60" i="1"/>
  <c r="R64" i="1"/>
  <c r="S7" i="1"/>
  <c r="S79" i="1"/>
  <c r="S16" i="1"/>
  <c r="S61" i="1"/>
  <c r="R71" i="1"/>
  <c r="R100" i="1"/>
  <c r="S117" i="1"/>
  <c r="R42" i="1"/>
  <c r="S56" i="1"/>
  <c r="S98" i="1"/>
  <c r="R61" i="1"/>
  <c r="Q5" i="1"/>
  <c r="S63" i="1"/>
  <c r="S77" i="1"/>
  <c r="Q32" i="1"/>
  <c r="R27" i="1"/>
  <c r="S62" i="1"/>
  <c r="R33" i="1"/>
  <c r="S37" i="1"/>
  <c r="R94" i="1"/>
  <c r="R34" i="1"/>
  <c r="S44" i="1"/>
  <c r="R48" i="1"/>
  <c r="S81" i="1"/>
  <c r="S50" i="1"/>
  <c r="S8" i="1"/>
  <c r="R62" i="1"/>
  <c r="S33" i="1"/>
  <c r="Q73" i="1"/>
  <c r="S12" i="1"/>
  <c r="R43" i="1"/>
  <c r="R90" i="1"/>
  <c r="S6" i="1"/>
  <c r="Q21" i="1"/>
  <c r="S109" i="1"/>
  <c r="S102" i="1"/>
  <c r="R121" i="1"/>
  <c r="R30" i="1"/>
  <c r="S4" i="1"/>
  <c r="S123" i="1"/>
  <c r="R49" i="1"/>
  <c r="S54" i="1"/>
  <c r="S29" i="1"/>
  <c r="R55" i="1"/>
  <c r="R46" i="1"/>
  <c r="R18" i="1"/>
  <c r="R28" i="1"/>
  <c r="R80" i="1"/>
  <c r="R69" i="1"/>
  <c r="S70" i="1"/>
  <c r="R109" i="1"/>
  <c r="Q62" i="1"/>
  <c r="Q10" i="1"/>
  <c r="S115" i="1"/>
  <c r="S55" i="1"/>
  <c r="R84" i="1"/>
  <c r="R95" i="1"/>
  <c r="S30" i="1"/>
  <c r="R92" i="1"/>
  <c r="R56" i="1"/>
  <c r="S65" i="1"/>
  <c r="S91" i="1"/>
  <c r="R7" i="1"/>
  <c r="S22" i="1"/>
  <c r="Q76" i="1"/>
  <c r="R5" i="1"/>
  <c r="Q26" i="1"/>
  <c r="R102" i="1"/>
  <c r="S34" i="1"/>
  <c r="R75" i="1"/>
  <c r="R76" i="1"/>
  <c r="S10" i="1"/>
  <c r="S45" i="1"/>
  <c r="R51" i="1"/>
  <c r="S99" i="1"/>
  <c r="R10" i="1"/>
  <c r="S42" i="1"/>
  <c r="S53" i="1"/>
  <c r="S18" i="1"/>
  <c r="R24" i="1"/>
  <c r="S26" i="1"/>
  <c r="S113" i="1"/>
  <c r="R47" i="1"/>
  <c r="S86" i="1"/>
  <c r="R93" i="1"/>
  <c r="R123" i="1"/>
  <c r="S71" i="1"/>
  <c r="S74" i="1"/>
  <c r="S94" i="1"/>
  <c r="S80" i="1"/>
  <c r="S48" i="1"/>
  <c r="R65" i="1"/>
  <c r="R91" i="1"/>
  <c r="S96" i="1"/>
  <c r="S28" i="1"/>
  <c r="R39" i="1"/>
  <c r="S5" i="1"/>
  <c r="R32" i="1"/>
  <c r="S41" i="1"/>
  <c r="R114" i="1"/>
  <c r="R26" i="1"/>
  <c r="R105" i="1"/>
  <c r="S97" i="1"/>
  <c r="Q33" i="1"/>
  <c r="R74" i="1"/>
  <c r="S27" i="1"/>
  <c r="S73" i="1"/>
  <c r="S43" i="1"/>
  <c r="R108" i="1"/>
  <c r="R16" i="1"/>
  <c r="S25" i="1"/>
  <c r="R96" i="1"/>
  <c r="R72" i="1"/>
  <c r="R41" i="1"/>
  <c r="Q6" i="1"/>
  <c r="R54" i="1"/>
  <c r="R81" i="1"/>
  <c r="S32" i="1"/>
  <c r="Q40" i="1"/>
  <c r="Q56" i="1"/>
  <c r="R37" i="1"/>
  <c r="S101" i="1"/>
  <c r="S120" i="1"/>
  <c r="R44" i="1"/>
  <c r="S51" i="1"/>
  <c r="R50" i="1"/>
  <c r="S108" i="1"/>
  <c r="S82" i="1"/>
  <c r="R25" i="1"/>
  <c r="S39" i="1"/>
  <c r="R11" i="1"/>
  <c r="S40" i="1"/>
  <c r="S72" i="1"/>
  <c r="R97" i="1"/>
  <c r="R22" i="1"/>
  <c r="S105" i="1"/>
  <c r="S31" i="1"/>
  <c r="R6" i="1"/>
  <c r="R73" i="1"/>
  <c r="R57" i="1"/>
  <c r="R8" i="1"/>
  <c r="R77" i="1"/>
  <c r="S20" i="1"/>
  <c r="Q38" i="1"/>
  <c r="R53" i="1"/>
  <c r="R12" i="1"/>
  <c r="R79" i="1"/>
  <c r="S125" i="1"/>
  <c r="S38" i="1"/>
  <c r="S69" i="1"/>
  <c r="S24" i="1"/>
  <c r="S93" i="1"/>
  <c r="S57" i="1"/>
  <c r="S11" i="1"/>
  <c r="R40" i="1"/>
  <c r="R21" i="1"/>
  <c r="S89" i="1"/>
  <c r="R14" i="1"/>
  <c r="R66" i="1"/>
  <c r="S111" i="1"/>
  <c r="S67" i="1"/>
  <c r="R99" i="1"/>
  <c r="R67" i="1"/>
  <c r="S66" i="1"/>
  <c r="Q51" i="1"/>
  <c r="Q30" i="1"/>
  <c r="S78" i="1"/>
  <c r="S85" i="1"/>
  <c r="R23" i="1"/>
  <c r="S21" i="1"/>
  <c r="R36" i="1"/>
  <c r="R4" i="1"/>
  <c r="R70" i="1"/>
  <c r="S83" i="1"/>
  <c r="R78" i="1"/>
  <c r="S58" i="1"/>
  <c r="S118" i="1"/>
  <c r="R98" i="1"/>
  <c r="S49" i="1"/>
  <c r="S76" i="1"/>
  <c r="S14" i="1"/>
  <c r="R59" i="1"/>
  <c r="S47" i="1"/>
  <c r="S23" i="1"/>
  <c r="S68" i="1"/>
  <c r="S75" i="1"/>
  <c r="Q61" i="1"/>
  <c r="R82" i="1"/>
  <c r="Q28" i="1"/>
  <c r="R86" i="1"/>
  <c r="R19" i="1"/>
  <c r="Q109" i="1"/>
  <c r="S100" i="1"/>
  <c r="Q19" i="1"/>
  <c r="Q90" i="1"/>
  <c r="Q94" i="1"/>
  <c r="S64" i="1"/>
  <c r="S114" i="1"/>
  <c r="S59" i="1"/>
  <c r="S19" i="1"/>
  <c r="R31" i="1"/>
</calcChain>
</file>

<file path=xl/sharedStrings.xml><?xml version="1.0" encoding="utf-8"?>
<sst xmlns="http://schemas.openxmlformats.org/spreadsheetml/2006/main" count="3044" uniqueCount="1624">
  <si>
    <t>Percentile</t>
  </si>
  <si>
    <t>Year</t>
  </si>
  <si>
    <t>sptinc_z_CH
Pre-tax national income
Bottom 50% | share | adults | equal split
Switzerland</t>
  </si>
  <si>
    <t>sptinc_z_UY
Pre-tax national income
Bottom 50% | share | adults | equal split
Uruguay</t>
  </si>
  <si>
    <t>sptinc_z_SY
Pre-tax national income
Bottom 50% | share | adults | equal split
Syrian Arab Republic</t>
  </si>
  <si>
    <t>sptinc_z_GN
Pre-tax national income
Bottom 50% | share | adults | equal split
Guinea</t>
  </si>
  <si>
    <t>sptinc_z_MW
Pre-tax national income
Bottom 50% | share | adults | equal split
Malawi</t>
  </si>
  <si>
    <t>sptinc_z_MN
Pre-tax national income
Bottom 50% | share | adults | equal split
Mongolia</t>
  </si>
  <si>
    <t>sptinc_z_SK
Pre-tax national income
Bottom 50% | share | adults | equal split
Slovakia</t>
  </si>
  <si>
    <t>sptinc_z_ZM
Pre-tax national income
Bottom 50% | share | adults | equal split
Zambia</t>
  </si>
  <si>
    <t>sptinc_z_ER
Pre-tax national income
Bottom 50% | share | adults | equal split
Eritrea</t>
  </si>
  <si>
    <t>sptinc_z_KE
Pre-tax national income
Bottom 50% | share | adults | equal split
Kenya</t>
  </si>
  <si>
    <t>sptinc_z_IE
Pre-tax national income
Bottom 50% | share | adults | equal split
Ireland</t>
  </si>
  <si>
    <t>sptinc_z_PA
Pre-tax national income
Bottom 50% | share | adults | equal split
Panama</t>
  </si>
  <si>
    <t>sptinc_z_GT
Pre-tax national income
Bottom 50% | share | adults | equal split
Guatemala</t>
  </si>
  <si>
    <t>sptinc_z_AE
Pre-tax national income
Bottom 50% | share | adults | equal split
United Arab Emirates</t>
  </si>
  <si>
    <t>sptinc_z_ST
Pre-tax national income
Bottom 50% | share | adults | equal split
Sao Tome and Principe</t>
  </si>
  <si>
    <t>sptinc_z_LT
Pre-tax national income
Bottom 50% | share | adults | equal split
Lithuania</t>
  </si>
  <si>
    <t>sptinc_z_JP
Pre-tax national income
Bottom 50% | share | adults | equal split
Japan</t>
  </si>
  <si>
    <t>sptinc_z_DE
Pre-tax national income
Bottom 50% | share | adults | equal split
Germany</t>
  </si>
  <si>
    <t>sptinc_z_GR
Pre-tax national income
Bottom 50% | share | adults | equal split
Greece</t>
  </si>
  <si>
    <t>sptinc_z_MZ
Pre-tax national income
Bottom 50% | share | adults | equal split
Mozambique</t>
  </si>
  <si>
    <t>sptinc_z_TJ
Pre-tax national income
Bottom 50% | share | adults | equal split
Tajikistan</t>
  </si>
  <si>
    <t>sptinc_z_NG
Pre-tax national income
Bottom 50% | share | adults | equal split
Nigeria</t>
  </si>
  <si>
    <t>sptinc_z_ET
Pre-tax national income
Bottom 50% | share | adults | equal split
Ethiopia</t>
  </si>
  <si>
    <t>sptinc_z_CN
Pre-tax national income
Bottom 50% | share | adults | equal split
China</t>
  </si>
  <si>
    <t>sptinc_z_JO
Pre-tax national income
Bottom 50% | share | adults | equal split
Jordan</t>
  </si>
  <si>
    <t>sptinc_z_KR
Pre-tax national income
Bottom 50% | share | adults | equal split
Korea</t>
  </si>
  <si>
    <t>sptinc_z_BS
Pre-tax national income
Bottom 50% | share | adults | equal split
Bahamas</t>
  </si>
  <si>
    <t>sptinc_z_SV
Pre-tax national income
Bottom 50% | share | adults | equal split
El Salvador</t>
  </si>
  <si>
    <t>sptinc_z_NA
Pre-tax national income
Bottom 50% | share | adults | equal split
Namibia</t>
  </si>
  <si>
    <t>sptinc_z_SS
Pre-tax national income
Bottom 50% | share | adults | equal split
South Sudan</t>
  </si>
  <si>
    <t>sptinc_z_KH
Pre-tax national income
Bottom 50% | share | adults | equal split
Cambodia</t>
  </si>
  <si>
    <t>sptinc_z_MT
Pre-tax national income
Bottom 50% | share | adults | equal split
Malta</t>
  </si>
  <si>
    <t>sptinc_z_MR
Pre-tax national income
Bottom 50% | share | adults | equal split
Mauritania</t>
  </si>
  <si>
    <t>sptinc_z_RU
Pre-tax national income
Bottom 50% | share | adults | equal split
Russian Federation</t>
  </si>
  <si>
    <t>sptinc_z_MU
Pre-tax national income
Bottom 50% | share | adults | equal split
Mauritius</t>
  </si>
  <si>
    <t>sptinc_z_BG
Pre-tax national income
Bottom 50% | share | adults | equal split
Bulgaria</t>
  </si>
  <si>
    <t>sptinc_z_HU
Pre-tax national income
Bottom 50% | share | adults | equal split
Hungary</t>
  </si>
  <si>
    <t>sptinc_z_LS
Pre-tax national income
Bottom 50% | share | adults | equal split
Lesotho</t>
  </si>
  <si>
    <t>sptinc_z_SR
Pre-tax national income
Bottom 50% | share | adults | equal split
Suriname</t>
  </si>
  <si>
    <t>sptinc_z_BO
Pre-tax national income
Bottom 50% | share | adults | equal split
Bolivia</t>
  </si>
  <si>
    <t>sptinc_z_UZ
Pre-tax national income
Bottom 50% | share | adults | equal split
Uzbekistan</t>
  </si>
  <si>
    <t>sptinc_z_LB
Pre-tax national income
Bottom 50% | share | adults | equal split
Lebanon</t>
  </si>
  <si>
    <t>sptinc_z_BA
Pre-tax national income
Bottom 50% | share | adults | equal split
Bosnia and Herzegovina</t>
  </si>
  <si>
    <t>sptinc_z_EG
Pre-tax national income
Bottom 50% | share | adults | equal split
Egypt</t>
  </si>
  <si>
    <t>sptinc_z_CM
Pre-tax national income
Bottom 50% | share | adults | equal split
Cameroon</t>
  </si>
  <si>
    <t>sptinc_z_IN
Pre-tax national income
Bottom 50% | share | adults | equal split
India</t>
  </si>
  <si>
    <t>sptinc_z_IT
Pre-tax national income
Bottom 50% | share | adults | equal split
Italy</t>
  </si>
  <si>
    <t>sptinc_z_BH
Pre-tax national income
Bottom 50% | share | adults | equal split
Bahrain</t>
  </si>
  <si>
    <t>sptinc_z_CA
Pre-tax national income
Bottom 50% | share | adults | equal split
Canada</t>
  </si>
  <si>
    <t>sptinc_z_SA
Pre-tax national income
Bottom 50% | share | adults | equal split
Saudi Arabia</t>
  </si>
  <si>
    <t>sptinc_z_DZ
Pre-tax national income
Bottom 50% | share | adults | equal split
Algeria</t>
  </si>
  <si>
    <t>sptinc_z_HN
Pre-tax national income
Bottom 50% | share | adults | equal split
Honduras</t>
  </si>
  <si>
    <t>sptinc_z_AT
Pre-tax national income
Bottom 50% | share | adults | equal split
Austria</t>
  </si>
  <si>
    <t>sptinc_z_TT
Pre-tax national income
Bottom 50% | share | adults | equal split
Trinidad and Tobago</t>
  </si>
  <si>
    <t>sptinc_z_ZA
Pre-tax national income
Bottom 50% | share | adults | equal split
South Africa</t>
  </si>
  <si>
    <t>sptinc_z_BT
Pre-tax national income
Bottom 50% | share | adults | equal split
Bhutan</t>
  </si>
  <si>
    <t>sptinc_z_GA
Pre-tax national income
Bottom 50% | share | adults | equal split
Gabon</t>
  </si>
  <si>
    <t>sptinc_z_CR
Pre-tax national income
Bottom 50% | share | adults | equal split
Costa Rica</t>
  </si>
  <si>
    <t>sptinc_z_RW
Pre-tax national income
Bottom 50% | share | adults | equal split
Rwanda</t>
  </si>
  <si>
    <t>sptinc_z_UG
Pre-tax national income
Bottom 50% | share | adults | equal split
Uganda</t>
  </si>
  <si>
    <t>sptinc_z_ME
Pre-tax national income
Bottom 50% | share | adults | equal split
Montenegro</t>
  </si>
  <si>
    <t>sptinc_z_NP
Pre-tax national income
Bottom 50% | share | adults | equal split
Nepal</t>
  </si>
  <si>
    <t>sptinc_z_ES
Pre-tax national income
Bottom 50% | share | adults | equal split
Spain</t>
  </si>
  <si>
    <t>sptinc_z_HT
Pre-tax national income
Bottom 50% | share | adults | equal split
Haiti</t>
  </si>
  <si>
    <t>sptinc_z_SO
Pre-tax national income
Bottom 50% | share | adults | equal split
Somalia</t>
  </si>
  <si>
    <t>sptinc_z_DO
Pre-tax national income
Bottom 50% | share | adults | equal split
Dominican Republic</t>
  </si>
  <si>
    <t>sptinc_z_KW
Pre-tax national income
Bottom 50% | share | adults | equal split
Kuwait</t>
  </si>
  <si>
    <t>sptinc_z_BY
Pre-tax national income
Bottom 50% | share | adults | equal split
Belarus</t>
  </si>
  <si>
    <t>sptinc_z_HR
Pre-tax national income
Bottom 50% | share | adults | equal split
Croatia</t>
  </si>
  <si>
    <t>sptinc_z_GW
Pre-tax national income
Bottom 50% | share | adults | equal split
Guinea-Bissau</t>
  </si>
  <si>
    <t>sptinc_z_AZ
Pre-tax national income
Bottom 50% | share | adults | equal split
Azerbaijan</t>
  </si>
  <si>
    <t>sptinc_z_PY
Pre-tax national income
Bottom 50% | share | adults | equal split
Paraguay</t>
  </si>
  <si>
    <t>sptinc_z_NL
Pre-tax national income
Bottom 50% | share | adults | equal split
Netherlands</t>
  </si>
  <si>
    <t>sptinc_z_TG
Pre-tax national income
Bottom 50% | share | adults | equal split
Togo</t>
  </si>
  <si>
    <t>sptinc_z_GH
Pre-tax national income
Bottom 50% | share | adults | equal split
Ghana</t>
  </si>
  <si>
    <t>sptinc_z_LK
Pre-tax national income
Bottom 50% | share | adults | equal split
Sri Lanka</t>
  </si>
  <si>
    <t>sptinc_z_NI
Pre-tax national income
Bottom 50% | share | adults | equal split
Nicaragua</t>
  </si>
  <si>
    <t>sptinc_z_YE
Pre-tax national income
Bottom 50% | share | adults | equal split
Yemen</t>
  </si>
  <si>
    <t>sptinc_z_GM
Pre-tax national income
Bottom 50% | share | adults | equal split
Gambia</t>
  </si>
  <si>
    <t>sptinc_z_US
Pre-tax national income
Bottom 50% | share | adults | equal split
USA</t>
  </si>
  <si>
    <t>sptinc_z_TD
Pre-tax national income
Bottom 50% | share | adults | equal split
Chad</t>
  </si>
  <si>
    <t>sptinc_z_ZW
Pre-tax national income
Bottom 50% | share | adults | equal split
Zimbabwe</t>
  </si>
  <si>
    <t>sptinc_z_SC
Pre-tax national income
Bottom 50% | share | adults | equal split
Seychelles</t>
  </si>
  <si>
    <t>sptinc_z_RO
Pre-tax national income
Bottom 50% | share | adults | equal split
Romania</t>
  </si>
  <si>
    <t>sptinc_z_BZ
Pre-tax national income
Bottom 50% | share | adults | equal split
Belize</t>
  </si>
  <si>
    <t>sptinc_z_BF
Pre-tax national income
Bottom 50% | share | adults | equal split
Burkina Faso</t>
  </si>
  <si>
    <t>sptinc_z_MV
Pre-tax national income
Bottom 50% | share | adults | equal split
Maldives</t>
  </si>
  <si>
    <t>sptinc_z_ML
Pre-tax national income
Bottom 50% | share | adults | equal split
Mali</t>
  </si>
  <si>
    <t>sptinc_z_NZ
Pre-tax national income
Bottom 50% | share | adults | equal split
New Zealand</t>
  </si>
  <si>
    <t>sptinc_z_BI
Pre-tax national income
Bottom 50% | share | adults | equal split
Burundi</t>
  </si>
  <si>
    <t>sptinc_z_NO
Pre-tax national income
Bottom 50% | share | adults | equal split
Norway</t>
  </si>
  <si>
    <t>sptinc_z_LR
Pre-tax national income
Bottom 50% | share | adults | equal split
Liberia</t>
  </si>
  <si>
    <t>sptinc_z_PE
Pre-tax national income
Bottom 50% | share | adults | equal split
Peru</t>
  </si>
  <si>
    <t>sptinc_z_BJ
Pre-tax national income
Bottom 50% | share | adults | equal split
Benin</t>
  </si>
  <si>
    <t>sptinc_z_TZ
Pre-tax national income
Bottom 50% | share | adults | equal split
Tanzania</t>
  </si>
  <si>
    <t>sptinc_z_MD
Pre-tax national income
Bottom 50% | share | adults | equal split
Moldova</t>
  </si>
  <si>
    <t>sptinc_z_CF
Pre-tax national income
Bottom 50% | share | adults | equal split
Central African Republic</t>
  </si>
  <si>
    <t>sptinc_z_BD
Pre-tax national income
Bottom 50% | share | adults | equal split
Bangladesh</t>
  </si>
  <si>
    <t>sptinc_z_CL
Pre-tax national income
Bottom 50% | share | adults | equal split
Chile</t>
  </si>
  <si>
    <t>sptinc_z_LU
Pre-tax national income
Bottom 50% | share | adults | equal split
Luxembourg</t>
  </si>
  <si>
    <t>sptinc_z_CO
Pre-tax national income
Bottom 50% | share | adults | equal split
Colombia</t>
  </si>
  <si>
    <t>sptinc_z_MK
Pre-tax national income
Bottom 50% | share | adults | equal split
Macedonia</t>
  </si>
  <si>
    <t>sptinc_z_TM
Pre-tax national income
Bottom 50% | share | adults | equal split
Turkmenistan</t>
  </si>
  <si>
    <t>sptinc_z_TH
Pre-tax national income
Bottom 50% | share | adults | equal split
Thailand</t>
  </si>
  <si>
    <t>sptinc_z_IL
Pre-tax national income
Bottom 50% | share | adults | equal split
Israel</t>
  </si>
  <si>
    <t>sptinc_z_GB
Pre-tax national income
Bottom 50% | share | adults | equal split
United Kingdom</t>
  </si>
  <si>
    <t>sptinc_z_EC
Pre-tax national income
Bottom 50% | share | adults | equal split
Ecuador</t>
  </si>
  <si>
    <t>sptinc_z_TW
Pre-tax national income
Bottom 50% | share | adults | equal split
Taiwan</t>
  </si>
  <si>
    <t>sptinc_z_SI
Pre-tax national income
Bottom 50% | share | adults | equal split
Slovenia</t>
  </si>
  <si>
    <t>sptinc_z_XR
Pre-tax national income
Bottom 50% | share | adults | equal split
Russia and Ukraine</t>
  </si>
  <si>
    <t>sptinc_z_UA
Pre-tax national income
Bottom 50% | share | adults | equal split
Ukraine</t>
  </si>
  <si>
    <t>sptinc_z_TR
Pre-tax national income
Bottom 50% | share | adults | equal split
Turkey</t>
  </si>
  <si>
    <t>sptinc_z_GY
Pre-tax national income
Bottom 50% | share | adults | equal split
Guyana</t>
  </si>
  <si>
    <t>sptinc_z_RS
Pre-tax national income
Bottom 50% | share | adults | equal split
Serbia</t>
  </si>
  <si>
    <t>sptinc_z_BN
Pre-tax national income
Bottom 50% | share | adults | equal split
Brunei Darussalam</t>
  </si>
  <si>
    <t>sptinc_z_VN
Pre-tax national income
Bottom 50% | share | adults | equal split
Viet Nam</t>
  </si>
  <si>
    <t>sptinc_z_CU
Pre-tax national income
Bottom 50% | share | adults | equal split
Cuba</t>
  </si>
  <si>
    <t>sptinc_z_QA
Pre-tax national income
Bottom 50% | share | adults | equal split
Qatar</t>
  </si>
  <si>
    <t>sptinc_z_SZ
Pre-tax national income
Bottom 50% | share | adults | equal split
Swaziland</t>
  </si>
  <si>
    <t>sptinc_z_MM
Pre-tax national income
Bottom 50% | share | adults | equal split
Myanmar</t>
  </si>
  <si>
    <t>sptinc_z_CV
Pre-tax national income
Bottom 50% | share | adults | equal split
Cabo Verde</t>
  </si>
  <si>
    <t>sptinc_z_DJ
Pre-tax national income
Bottom 50% | share | adults | equal split
Djibouti</t>
  </si>
  <si>
    <t>sptinc_z_IR
Pre-tax national income
Bottom 50% | share | adults | equal split
Iran</t>
  </si>
  <si>
    <t>sptinc_z_PT
Pre-tax national income
Bottom 50% | share | adults | equal split
Portugal</t>
  </si>
  <si>
    <t>sptinc_z_TL
Pre-tax national income
Bottom 50% | share | adults | equal split
Timor-Leste</t>
  </si>
  <si>
    <t>sptinc_z_SE
Pre-tax national income
Bottom 50% | share | adults | equal split
Sweden</t>
  </si>
  <si>
    <t>sptinc_z_LA
Pre-tax national income
Bottom 50% | share | adults | equal split
Lao PDR</t>
  </si>
  <si>
    <t>sptinc_z_SL
Pre-tax national income
Bottom 50% | share | adults | equal split
Sierra Leone</t>
  </si>
  <si>
    <t>sptinc_z_MY
Pre-tax national income
Bottom 50% | share | adults | equal split
Malaysia</t>
  </si>
  <si>
    <t>sptinc_z_JM
Pre-tax national income
Bottom 50% | share | adults | equal split
Jamaica</t>
  </si>
  <si>
    <t>sptinc_z_NE
Pre-tax national income
Bottom 50% | share | adults | equal split
Niger</t>
  </si>
  <si>
    <t>sptinc_z_XR-MER
Pre-tax national income
Bottom 50% | share | adults | equal split
Russia and Ukraine, Market Exchange Rate</t>
  </si>
  <si>
    <t>sptinc_z_XM
Pre-tax national income
Bottom 50% | share | adults | equal split
Middle East</t>
  </si>
  <si>
    <t>sptinc_z_AL
Pre-tax national income
Bottom 50% | share | adults | equal split
Albania</t>
  </si>
  <si>
    <t>sptinc_z_KZ
Pre-tax national income
Bottom 50% | share | adults | equal split
Kazakhstan</t>
  </si>
  <si>
    <t>sptinc_z_PH
Pre-tax national income
Bottom 50% | share | adults | equal split
Philippines</t>
  </si>
  <si>
    <t>sptinc_z_FR
Pre-tax national income
Bottom 50% | share | adults | equal split
France</t>
  </si>
  <si>
    <t>sptinc_z_IQ
Pre-tax national income
Bottom 50% | share | adults | equal split
Iraq</t>
  </si>
  <si>
    <t>sptinc_z_OM
Pre-tax national income
Bottom 50% | share | adults | equal split
Oman</t>
  </si>
  <si>
    <t>sptinc_z_KP
Pre-tax national income
Bottom 50% | share | adults | equal split
North Korea</t>
  </si>
  <si>
    <t>sptinc_z_LY
Pre-tax national income
Bottom 50% | share | adults | equal split
Libya</t>
  </si>
  <si>
    <t>sptinc_z_CY
Pre-tax national income
Bottom 50% | share | adults | equal split
Cyprus</t>
  </si>
  <si>
    <t>sptinc_z_AR
Pre-tax national income
Bottom 50% | share | adults | equal split
Argentina</t>
  </si>
  <si>
    <t>sptinc_z_BR
Pre-tax national income
Bottom 50% | share | adults | equal split
Brazil</t>
  </si>
  <si>
    <t>sptinc_z_PK
Pre-tax national income
Bottom 50% | share | adults | equal split
Pakistan</t>
  </si>
  <si>
    <t>sptinc_z_AO
Pre-tax national income
Bottom 50% | share | adults | equal split
Angola</t>
  </si>
  <si>
    <t>sptinc_z_FI
Pre-tax national income
Bottom 50% | share | adults | equal split
Finland</t>
  </si>
  <si>
    <t>sptinc_z_TN
Pre-tax national income
Bottom 50% | share | adults | equal split
Tunisia</t>
  </si>
  <si>
    <t>sptinc_z_SD
Pre-tax national income
Bottom 50% | share | adults | equal split
Sudan</t>
  </si>
  <si>
    <t>sptinc_z_LV
Pre-tax national income
Bottom 50% | share | adults | equal split
Latvia</t>
  </si>
  <si>
    <t>sptinc_z_MX
Pre-tax national income
Bottom 50% | share | adults | equal split
Mexico</t>
  </si>
  <si>
    <t>sptinc_z_KM
Pre-tax national income
Bottom 50% | share | adults | equal split
Comoros</t>
  </si>
  <si>
    <t>sptinc_z_IS
Pre-tax national income
Bottom 50% | share | adults | equal split
Iceland</t>
  </si>
  <si>
    <t>sptinc_z_CZ
Pre-tax national income
Bottom 50% | share | adults | equal split
Czech Republic</t>
  </si>
  <si>
    <t>sptinc_z_BW
Pre-tax national income
Bottom 50% | share | adults | equal split
Botswana</t>
  </si>
  <si>
    <t>sptinc_z_GE
Pre-tax national income
Bottom 50% | share | adults | equal split
Georgia</t>
  </si>
  <si>
    <t>sptinc_z_MA
Pre-tax national income
Bottom 50% | share | adults | equal split
Morocco</t>
  </si>
  <si>
    <t>sptinc_z_KG
Pre-tax national income
Bottom 50% | share | adults | equal split
Kyrgyzstan</t>
  </si>
  <si>
    <t>sptinc_z_VE
Pre-tax national income
Bottom 50% | share | adults | equal split
Venezuela</t>
  </si>
  <si>
    <t>sptinc_z_AM
Pre-tax national income
Bottom 50% | share | adults | equal split
Armenia</t>
  </si>
  <si>
    <t>sptinc_z_AU
Pre-tax national income
Bottom 50% | share | adults | equal split
Australia</t>
  </si>
  <si>
    <t>sptinc_z_CG
Pre-tax national income
Bottom 50% | share | adults | equal split
Congo</t>
  </si>
  <si>
    <t>sptinc_z_BE
Pre-tax national income
Bottom 50% | share | adults | equal split
Belgium</t>
  </si>
  <si>
    <t>sptinc_z_SG
Pre-tax national income
Bottom 50% | share | adults | equal split
Singapore</t>
  </si>
  <si>
    <t>sptinc_z_MO
Pre-tax national income
Bottom 50% | share | adults | equal split
Macao</t>
  </si>
  <si>
    <t>sptinc_z_DK
Pre-tax national income
Bottom 50% | share | adults | equal split
Denmark</t>
  </si>
  <si>
    <t>sptinc_z_GQ
Pre-tax national income
Bottom 50% | share | adults | equal split
Equatorial Guinea</t>
  </si>
  <si>
    <t>sptinc_z_SN
Pre-tax national income
Bottom 50% | share | adults | equal split
Senegal</t>
  </si>
  <si>
    <t>sptinc_z_MG
Pre-tax national income
Bottom 50% | share | adults | equal split
Madagascar</t>
  </si>
  <si>
    <t>sptinc_z_CD
Pre-tax national income
Bottom 50% | share | adults | equal split
DR Congo</t>
  </si>
  <si>
    <t>sptinc_z_PL
Pre-tax national income
Bottom 50% | share | adults | equal split
Poland</t>
  </si>
  <si>
    <t>sptinc_z_EE
Pre-tax national income
Bottom 50% | share | adults | equal split
Estonia</t>
  </si>
  <si>
    <t>sptinc_z_PG
Pre-tax national income
Bottom 50% | share | adults | equal split
Papua New Guinea</t>
  </si>
  <si>
    <t>sptinc_z_ID
Pre-tax national income
Bottom 50% | share | adults | equal split
Indonesia</t>
  </si>
  <si>
    <t>p0p50</t>
  </si>
  <si>
    <t>p50p90</t>
  </si>
  <si>
    <t>p90p100</t>
  </si>
  <si>
    <t>Country</t>
  </si>
  <si>
    <t>&lt; $1.90[1]</t>
  </si>
  <si>
    <t>&lt; $3.20[5]</t>
  </si>
  <si>
    <t>&lt; $5.50[6]</t>
  </si>
  <si>
    <t>Continent</t>
  </si>
  <si>
    <t>Asia</t>
  </si>
  <si>
    <t> Albania</t>
  </si>
  <si>
    <t>Europe</t>
  </si>
  <si>
    <t> Algeria</t>
  </si>
  <si>
    <t>Africa</t>
  </si>
  <si>
    <t> Angola</t>
  </si>
  <si>
    <t>North America</t>
  </si>
  <si>
    <t> Argentina</t>
  </si>
  <si>
    <t>South America</t>
  </si>
  <si>
    <t> Armenia</t>
  </si>
  <si>
    <t> Australia</t>
  </si>
  <si>
    <t>Oceania</t>
  </si>
  <si>
    <t> Austria</t>
  </si>
  <si>
    <t> Azerbaijan</t>
  </si>
  <si>
    <t> Bangladesh</t>
  </si>
  <si>
    <t> Belarus</t>
  </si>
  <si>
    <t> Belgium</t>
  </si>
  <si>
    <t> Belize</t>
  </si>
  <si>
    <t> Benin</t>
  </si>
  <si>
    <t> Bhutan</t>
  </si>
  <si>
    <t> Bolivia</t>
  </si>
  <si>
    <t> Bosnia and Herzegovina</t>
  </si>
  <si>
    <t> Botswana</t>
  </si>
  <si>
    <t> Brazil</t>
  </si>
  <si>
    <t> Bulgaria</t>
  </si>
  <si>
    <t> Burkina Faso</t>
  </si>
  <si>
    <t> Burundi</t>
  </si>
  <si>
    <t> Cameroon</t>
  </si>
  <si>
    <t> Canada</t>
  </si>
  <si>
    <t> Cape Verde</t>
  </si>
  <si>
    <t> Central African Republic</t>
  </si>
  <si>
    <t> Chad</t>
  </si>
  <si>
    <t> Chile</t>
  </si>
  <si>
    <t> China</t>
  </si>
  <si>
    <t> Colombia</t>
  </si>
  <si>
    <t> Comoros</t>
  </si>
  <si>
    <t> Congo, Democratic Republic of the</t>
  </si>
  <si>
    <t> Congo, Republic of the</t>
  </si>
  <si>
    <t> Costa Rica</t>
  </si>
  <si>
    <t> Croatia</t>
  </si>
  <si>
    <t> Cyprus</t>
  </si>
  <si>
    <t> Czech Republic</t>
  </si>
  <si>
    <t> Denmark</t>
  </si>
  <si>
    <t> Djibouti</t>
  </si>
  <si>
    <t> Dominican Republic</t>
  </si>
  <si>
    <t> East Timor</t>
  </si>
  <si>
    <t> Ecuador</t>
  </si>
  <si>
    <t> Egypt</t>
  </si>
  <si>
    <t> El Salvador</t>
  </si>
  <si>
    <t> Estonia</t>
  </si>
  <si>
    <t> Eswatini</t>
  </si>
  <si>
    <t> Ethiopia</t>
  </si>
  <si>
    <t> Fiji</t>
  </si>
  <si>
    <t> Finland</t>
  </si>
  <si>
    <t> France</t>
  </si>
  <si>
    <t> Gabon</t>
  </si>
  <si>
    <t> Gambia, The</t>
  </si>
  <si>
    <t> Georgia</t>
  </si>
  <si>
    <t> Germany</t>
  </si>
  <si>
    <t> Ghana</t>
  </si>
  <si>
    <t> Greece</t>
  </si>
  <si>
    <t> Guatemala</t>
  </si>
  <si>
    <t> Guinea</t>
  </si>
  <si>
    <t> Guinea-Bissau</t>
  </si>
  <si>
    <t> Guyana</t>
  </si>
  <si>
    <t> Haiti</t>
  </si>
  <si>
    <t> Honduras</t>
  </si>
  <si>
    <t> Hungary</t>
  </si>
  <si>
    <t> Iceland</t>
  </si>
  <si>
    <t> Indonesia</t>
  </si>
  <si>
    <t> Iran</t>
  </si>
  <si>
    <t> Iraq</t>
  </si>
  <si>
    <t> Ireland</t>
  </si>
  <si>
    <t> Israel</t>
  </si>
  <si>
    <t> Italy</t>
  </si>
  <si>
    <t> Ivory Coast</t>
  </si>
  <si>
    <t> Jamaica</t>
  </si>
  <si>
    <t> Japan</t>
  </si>
  <si>
    <t> Jordan</t>
  </si>
  <si>
    <t> Kazakhstan</t>
  </si>
  <si>
    <t> Kenya</t>
  </si>
  <si>
    <t> Kiribati</t>
  </si>
  <si>
    <t> Korea, South</t>
  </si>
  <si>
    <t> Kosovo</t>
  </si>
  <si>
    <t> Kyrgyzstan</t>
  </si>
  <si>
    <t> Laos</t>
  </si>
  <si>
    <t> Latvia</t>
  </si>
  <si>
    <t> Lebanon</t>
  </si>
  <si>
    <t> Lesotho</t>
  </si>
  <si>
    <t> Liberia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</si>
  <si>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</si>
  <si>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</si>
  <si>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</si>
  <si>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</si>
  <si>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</si>
  <si>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</si>
  <si>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</si>
  <si>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</si>
  <si>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Mauritania</t>
  </si>
  <si>
    <t> Mauritius</t>
  </si>
  <si>
    <t> Mexico</t>
  </si>
  <si>
    <t> Micronesia</t>
  </si>
  <si>
    <t> Moldova</t>
  </si>
  <si>
    <t> Mongolia</t>
  </si>
  <si>
    <t> Montenegro</t>
  </si>
  <si>
    <t> Morocco</t>
  </si>
  <si>
    <t> Mozambique</t>
  </si>
  <si>
    <t> Myanmar</t>
  </si>
  <si>
    <t> Namibia</t>
  </si>
  <si>
    <t> Netherlands</t>
  </si>
  <si>
    <t> Nicaragua</t>
  </si>
  <si>
    <t> Niger</t>
  </si>
  <si>
    <t> Nigeria</t>
  </si>
  <si>
    <t> North Macedonia</t>
  </si>
  <si>
    <t> Norway</t>
  </si>
  <si>
    <t> Pakistan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</si>
  <si>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</si>
  <si>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</si>
  <si>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</si>
  <si>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</si>
  <si>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</si>
  <si>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</si>
  <si>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</si>
  <si>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Romania</t>
  </si>
  <si>
    <t> Russia</t>
  </si>
  <si>
    <t>Asia, Europe</t>
  </si>
  <si>
    <t> Rwanda</t>
  </si>
  <si>
    <t> Saint Lucia</t>
  </si>
  <si>
    <t> Samoa</t>
  </si>
  <si>
    <t> São Tomé and Príncipe</t>
  </si>
  <si>
    <t> Senegal</t>
  </si>
  <si>
    <t> Serbia</t>
  </si>
  <si>
    <t> Seychelles</t>
  </si>
  <si>
    <t> Sierra Leone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</si>
  <si>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</si>
  <si>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</si>
  <si>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</si>
  <si>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</si>
  <si>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</si>
  <si>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</si>
  <si>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</si>
  <si>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</si>
  <si>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</si>
  <si>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</si>
  <si>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Syria</t>
  </si>
  <si>
    <t> Tajikistan</t>
  </si>
  <si>
    <t> Tanzania</t>
  </si>
  <si>
    <t> Thailand</t>
  </si>
  <si>
    <t> Togo</t>
  </si>
  <si>
    <t> Tonga</t>
  </si>
  <si>
    <t> Trinidad and Tobago</t>
  </si>
  <si>
    <t> Tunisia</t>
  </si>
  <si>
    <t> Turkey</t>
  </si>
  <si>
    <t> Turkmenistan</t>
  </si>
  <si>
    <t> Tuvalu</t>
  </si>
  <si>
    <t> Uganda</t>
  </si>
  <si>
    <t> Ukraine</t>
  </si>
  <si>
    <t> United Kingdom</t>
  </si>
  <si>
    <t> United States</t>
  </si>
  <si>
    <t> Uruguay</t>
  </si>
  <si>
    <t> Uzbekistan</t>
  </si>
  <si>
    <t> Vanuatu</t>
  </si>
  <si>
    <t> Venezuela</t>
  </si>
  <si>
    <t> Vietnam</t>
  </si>
  <si>
    <t> Yemen</t>
  </si>
  <si>
    <t> Zambia</t>
  </si>
  <si>
    <t> Zimbabwe</t>
  </si>
  <si>
    <t> India[7]</t>
  </si>
  <si>
    <t>Rank</t>
  </si>
  <si>
    <t>Value</t>
  </si>
  <si>
    <t>Iceland</t>
  </si>
  <si>
    <t>Norway</t>
  </si>
  <si>
    <t>Switzerland</t>
  </si>
  <si>
    <t>Cayman Islands</t>
  </si>
  <si>
    <t>Australia</t>
  </si>
  <si>
    <t>Denmark</t>
  </si>
  <si>
    <t>Israel</t>
  </si>
  <si>
    <t>Finland</t>
  </si>
  <si>
    <t>Luxembourg</t>
  </si>
  <si>
    <t>Sweden</t>
  </si>
  <si>
    <t>New Zealand</t>
  </si>
  <si>
    <t>The Bahamas</t>
  </si>
  <si>
    <t>United States</t>
  </si>
  <si>
    <t>Vanuatu</t>
  </si>
  <si>
    <t>Barbados</t>
  </si>
  <si>
    <t>Canada</t>
  </si>
  <si>
    <t>Ireland</t>
  </si>
  <si>
    <t>Netherlands</t>
  </si>
  <si>
    <t>United Kingdom</t>
  </si>
  <si>
    <t>Austria</t>
  </si>
  <si>
    <t>Belgium</t>
  </si>
  <si>
    <t>Japan</t>
  </si>
  <si>
    <t>France</t>
  </si>
  <si>
    <t>Tuvalu</t>
  </si>
  <si>
    <t>Germany</t>
  </si>
  <si>
    <t>Venezuela</t>
  </si>
  <si>
    <t>Solomon Islands</t>
  </si>
  <si>
    <t>Palau</t>
  </si>
  <si>
    <t>Italy</t>
  </si>
  <si>
    <t>Puerto Rico</t>
  </si>
  <si>
    <t>San Marino</t>
  </si>
  <si>
    <t>Spain</t>
  </si>
  <si>
    <t>St. Lucia</t>
  </si>
  <si>
    <t>Hong Kong SAR, China</t>
  </si>
  <si>
    <t>Cyprus</t>
  </si>
  <si>
    <t>Uruguay</t>
  </si>
  <si>
    <t>Zimbabwe</t>
  </si>
  <si>
    <t>Kiribati</t>
  </si>
  <si>
    <t>Malta</t>
  </si>
  <si>
    <t>Macao SAR, China</t>
  </si>
  <si>
    <t>Portugal</t>
  </si>
  <si>
    <t>Dominica</t>
  </si>
  <si>
    <t>Greece</t>
  </si>
  <si>
    <t>Slovenia</t>
  </si>
  <si>
    <t>Grenada</t>
  </si>
  <si>
    <t>Costa Rica</t>
  </si>
  <si>
    <t>Tonga</t>
  </si>
  <si>
    <t>Estonia</t>
  </si>
  <si>
    <t>Samoa</t>
  </si>
  <si>
    <t>St. Kitts and Nevis</t>
  </si>
  <si>
    <t>Singapore</t>
  </si>
  <si>
    <t>Lebanon</t>
  </si>
  <si>
    <t>Chile</t>
  </si>
  <si>
    <t>Papua New Guinea</t>
  </si>
  <si>
    <t>Antigua and Barbuda</t>
  </si>
  <si>
    <t>Panama</t>
  </si>
  <si>
    <t>Dem. Rep. Congo</t>
  </si>
  <si>
    <t>Nauru</t>
  </si>
  <si>
    <t>St. Vincent and the Grenadines</t>
  </si>
  <si>
    <t>Latvia</t>
  </si>
  <si>
    <t>São Tomé and Principe</t>
  </si>
  <si>
    <t>Czech Republic</t>
  </si>
  <si>
    <t>Slovak Republic</t>
  </si>
  <si>
    <t>Guyana</t>
  </si>
  <si>
    <t>Fiji</t>
  </si>
  <si>
    <t>Jamaica</t>
  </si>
  <si>
    <t>United Arab Emirates</t>
  </si>
  <si>
    <t>Argentina</t>
  </si>
  <si>
    <t>Belize</t>
  </si>
  <si>
    <t>Brazil</t>
  </si>
  <si>
    <t>Central African Republic</t>
  </si>
  <si>
    <t>Qatar</t>
  </si>
  <si>
    <t>Ecuador</t>
  </si>
  <si>
    <t>Croatia</t>
  </si>
  <si>
    <t>Lithuania</t>
  </si>
  <si>
    <t>Seychelles</t>
  </si>
  <si>
    <t>Guatemala</t>
  </si>
  <si>
    <t>China</t>
  </si>
  <si>
    <t>Trinidad and Tobago</t>
  </si>
  <si>
    <t>Namibia</t>
  </si>
  <si>
    <t>Angola</t>
  </si>
  <si>
    <t>Djibouti</t>
  </si>
  <si>
    <t>Hungary</t>
  </si>
  <si>
    <t>Liberia</t>
  </si>
  <si>
    <t>Bahrain</t>
  </si>
  <si>
    <t>Kenya</t>
  </si>
  <si>
    <t>Poland</t>
  </si>
  <si>
    <t>Cabo Verde</t>
  </si>
  <si>
    <t>Mexico</t>
  </si>
  <si>
    <t>El Salvador</t>
  </si>
  <si>
    <t>Honduras</t>
  </si>
  <si>
    <t>Comoros</t>
  </si>
  <si>
    <t>Peru</t>
  </si>
  <si>
    <t>Mauritius</t>
  </si>
  <si>
    <t>Kuwait</t>
  </si>
  <si>
    <t>South Africa</t>
  </si>
  <si>
    <t>Haiti</t>
  </si>
  <si>
    <t>Ghana</t>
  </si>
  <si>
    <t>Dominican Republic</t>
  </si>
  <si>
    <t>Equatorial Guinea</t>
  </si>
  <si>
    <t>Bolivia</t>
  </si>
  <si>
    <t>Jordan</t>
  </si>
  <si>
    <t>Gabon</t>
  </si>
  <si>
    <t>Colombia</t>
  </si>
  <si>
    <t>Moldova</t>
  </si>
  <si>
    <t>Botswana</t>
  </si>
  <si>
    <t>Romania</t>
  </si>
  <si>
    <t>Guinea-Bissau</t>
  </si>
  <si>
    <t>Paraguay</t>
  </si>
  <si>
    <t>Montenegro</t>
  </si>
  <si>
    <t>Bulgaria</t>
  </si>
  <si>
    <t>Saudi Arabia</t>
  </si>
  <si>
    <t>Serbia</t>
  </si>
  <si>
    <t>Bosnia and Herzegovina</t>
  </si>
  <si>
    <t>Russia</t>
  </si>
  <si>
    <t>Côte d'Ivoire</t>
  </si>
  <si>
    <t>Armenia</t>
  </si>
  <si>
    <t>Cameroon</t>
  </si>
  <si>
    <t>Lesotho</t>
  </si>
  <si>
    <t>Senegal</t>
  </si>
  <si>
    <t>Suriname</t>
  </si>
  <si>
    <t>Albania</t>
  </si>
  <si>
    <t>Georgia</t>
  </si>
  <si>
    <t>Oman</t>
  </si>
  <si>
    <t>Brunei</t>
  </si>
  <si>
    <t>Eswatini</t>
  </si>
  <si>
    <t>Niger</t>
  </si>
  <si>
    <t>Bangladesh</t>
  </si>
  <si>
    <t>Mali</t>
  </si>
  <si>
    <t>Eritrea</t>
  </si>
  <si>
    <t>Togo</t>
  </si>
  <si>
    <t>Ethiopia</t>
  </si>
  <si>
    <t>Thailand</t>
  </si>
  <si>
    <t>Congo</t>
  </si>
  <si>
    <t>Morocco</t>
  </si>
  <si>
    <t>North Macedonia</t>
  </si>
  <si>
    <t>Benin</t>
  </si>
  <si>
    <t>Chad</t>
  </si>
  <si>
    <t>Yemen</t>
  </si>
  <si>
    <t>Nicaragua</t>
  </si>
  <si>
    <t>Burundi</t>
  </si>
  <si>
    <t>Zambia</t>
  </si>
  <si>
    <t>Turkmenistan</t>
  </si>
  <si>
    <t>Burkina Faso</t>
  </si>
  <si>
    <t>Malaysia</t>
  </si>
  <si>
    <t>Kazakhstan</t>
  </si>
  <si>
    <t>Guinea</t>
  </si>
  <si>
    <t>Libya</t>
  </si>
  <si>
    <t>Philippines</t>
  </si>
  <si>
    <t>Cambodia</t>
  </si>
  <si>
    <t>Vietnam</t>
  </si>
  <si>
    <t>Rwanda</t>
  </si>
  <si>
    <t>Mozambique</t>
  </si>
  <si>
    <t>Nigeria</t>
  </si>
  <si>
    <t>Nepal</t>
  </si>
  <si>
    <t>Ukraine</t>
  </si>
  <si>
    <t>Iraq</t>
  </si>
  <si>
    <t>Turkey</t>
  </si>
  <si>
    <t>Sierra Leone</t>
  </si>
  <si>
    <t>Kyrgyz Republic</t>
  </si>
  <si>
    <t>Tanzania</t>
  </si>
  <si>
    <t>Bhutan</t>
  </si>
  <si>
    <t>Uganda</t>
  </si>
  <si>
    <t>Belarus</t>
  </si>
  <si>
    <t>Sri Lanka</t>
  </si>
  <si>
    <t>Mongolia</t>
  </si>
  <si>
    <t>Indonesia</t>
  </si>
  <si>
    <t>Malawi</t>
  </si>
  <si>
    <t>Myanmar</t>
  </si>
  <si>
    <t>Mauritania</t>
  </si>
  <si>
    <t>Madagascar</t>
  </si>
  <si>
    <t>Tunisia</t>
  </si>
  <si>
    <t>The Gambia</t>
  </si>
  <si>
    <t>Iran</t>
  </si>
  <si>
    <t>Afghanistan</t>
  </si>
  <si>
    <t>Pakistan</t>
  </si>
  <si>
    <t>Timor-Leste</t>
  </si>
  <si>
    <t>Algeria</t>
  </si>
  <si>
    <t>Azerbaijan</t>
  </si>
  <si>
    <t>India</t>
  </si>
  <si>
    <t>Tajikistan</t>
  </si>
  <si>
    <t>Egypt</t>
  </si>
  <si>
    <t>Sudan</t>
  </si>
  <si>
    <t>Uzbekistan</t>
  </si>
  <si>
    <t>The Islamic Republic of Afghanistan</t>
  </si>
  <si>
    <t>AF</t>
  </si>
  <si>
    <t>AFG</t>
  </si>
  <si>
    <t>Åland</t>
  </si>
  <si>
    <t>AX</t>
  </si>
  <si>
    <t>ALA</t>
  </si>
  <si>
    <t>The Republic of Albania</t>
  </si>
  <si>
    <t>AL</t>
  </si>
  <si>
    <t>ALB</t>
  </si>
  <si>
    <t>The People's Democratic Republic of Algeria</t>
  </si>
  <si>
    <t>DZ</t>
  </si>
  <si>
    <t>DZA</t>
  </si>
  <si>
    <t>The Territory of American Samoa</t>
  </si>
  <si>
    <t>AS</t>
  </si>
  <si>
    <t>ASM</t>
  </si>
  <si>
    <t>The Principality of Andorra</t>
  </si>
  <si>
    <t>AD</t>
  </si>
  <si>
    <t>AND</t>
  </si>
  <si>
    <t>The Republic of Angola</t>
  </si>
  <si>
    <t>AO</t>
  </si>
  <si>
    <t>AGO</t>
  </si>
  <si>
    <t>Anguilla</t>
  </si>
  <si>
    <t>AI</t>
  </si>
  <si>
    <t>AIA</t>
  </si>
  <si>
    <t>All land and ice shelves south of the 60th parallel south</t>
  </si>
  <si>
    <t>AQ</t>
  </si>
  <si>
    <t>ATA</t>
  </si>
  <si>
    <t>AG</t>
  </si>
  <si>
    <t>ATG</t>
  </si>
  <si>
    <t>The Argentine Republic</t>
  </si>
  <si>
    <t>AR</t>
  </si>
  <si>
    <t>ARG</t>
  </si>
  <si>
    <t>The Republic of Armenia</t>
  </si>
  <si>
    <t>AM</t>
  </si>
  <si>
    <t>ARM</t>
  </si>
  <si>
    <t>Aruba</t>
  </si>
  <si>
    <t>AW</t>
  </si>
  <si>
    <t>ABW</t>
  </si>
  <si>
    <t>The Commonwealth of Australia</t>
  </si>
  <si>
    <t>AU</t>
  </si>
  <si>
    <t>AUS</t>
  </si>
  <si>
    <t>The Republic of Austria</t>
  </si>
  <si>
    <t>AT</t>
  </si>
  <si>
    <t>AUT</t>
  </si>
  <si>
    <t>The Republic of Azerbaijan</t>
  </si>
  <si>
    <t>AZ</t>
  </si>
  <si>
    <t>AZE</t>
  </si>
  <si>
    <t>The Commonwealth of The Bahamas</t>
  </si>
  <si>
    <t>BS</t>
  </si>
  <si>
    <t>BHS</t>
  </si>
  <si>
    <t>The Kingdom of Bahrain</t>
  </si>
  <si>
    <t>BH</t>
  </si>
  <si>
    <t>BHR</t>
  </si>
  <si>
    <t>The People's Republic of Bangladesh</t>
  </si>
  <si>
    <t>BD</t>
  </si>
  <si>
    <t>BGD</t>
  </si>
  <si>
    <t>BB</t>
  </si>
  <si>
    <t>BRB</t>
  </si>
  <si>
    <t>The Republic of Belarus</t>
  </si>
  <si>
    <t>BY</t>
  </si>
  <si>
    <t>BLR</t>
  </si>
  <si>
    <t>The Kingdom of Belgium</t>
  </si>
  <si>
    <t>BE</t>
  </si>
  <si>
    <t>BEL</t>
  </si>
  <si>
    <t>BZ</t>
  </si>
  <si>
    <t>BLZ</t>
  </si>
  <si>
    <t>The Republic of Benin</t>
  </si>
  <si>
    <t>BJ</t>
  </si>
  <si>
    <t>BEN</t>
  </si>
  <si>
    <t>Bermuda</t>
  </si>
  <si>
    <t>BM</t>
  </si>
  <si>
    <t>BMU</t>
  </si>
  <si>
    <t>The Kingdom of Bhutan</t>
  </si>
  <si>
    <t>BT</t>
  </si>
  <si>
    <t>BTN</t>
  </si>
  <si>
    <t>The Plurinational State of Bolivia</t>
  </si>
  <si>
    <t>BO</t>
  </si>
  <si>
    <t>BOL</t>
  </si>
  <si>
    <t>Bonaire, Sint Eustatius and Saba</t>
  </si>
  <si>
    <t>BQ</t>
  </si>
  <si>
    <t>BES</t>
  </si>
  <si>
    <t>BA</t>
  </si>
  <si>
    <t>BIH</t>
  </si>
  <si>
    <t>The Republic of Botswana</t>
  </si>
  <si>
    <t>BW</t>
  </si>
  <si>
    <t>BWA</t>
  </si>
  <si>
    <t>Bouvet Island</t>
  </si>
  <si>
    <t>BV</t>
  </si>
  <si>
    <t>BVT</t>
  </si>
  <si>
    <t>The Federative Republic of Brazil</t>
  </si>
  <si>
    <t>BR</t>
  </si>
  <si>
    <t>BRA</t>
  </si>
  <si>
    <t>The British Indian Ocean Territory</t>
  </si>
  <si>
    <t>IO</t>
  </si>
  <si>
    <t>IOT</t>
  </si>
  <si>
    <t>The Nation of Brunei, the Abode of Peace</t>
  </si>
  <si>
    <t>BN</t>
  </si>
  <si>
    <t>BRN</t>
  </si>
  <si>
    <t>The Republic of Bulgaria</t>
  </si>
  <si>
    <t>BG</t>
  </si>
  <si>
    <t>BGR</t>
  </si>
  <si>
    <t>BF</t>
  </si>
  <si>
    <t>BFA</t>
  </si>
  <si>
    <t>The Republic of Burundi</t>
  </si>
  <si>
    <t>BI</t>
  </si>
  <si>
    <t>BDI</t>
  </si>
  <si>
    <t>The Republic of Cabo Verde</t>
  </si>
  <si>
    <t>CV</t>
  </si>
  <si>
    <t>CPV</t>
  </si>
  <si>
    <t>The Kingdom of Cambodia</t>
  </si>
  <si>
    <t>KH</t>
  </si>
  <si>
    <t>KHM</t>
  </si>
  <si>
    <t>The Republic of Cameroon</t>
  </si>
  <si>
    <t>CM</t>
  </si>
  <si>
    <t>CMR</t>
  </si>
  <si>
    <t>CA</t>
  </si>
  <si>
    <t>CAN</t>
  </si>
  <si>
    <t>The Cayman Islands</t>
  </si>
  <si>
    <t>KY</t>
  </si>
  <si>
    <t>CYM</t>
  </si>
  <si>
    <t>The Central African Republic</t>
  </si>
  <si>
    <t>CF</t>
  </si>
  <si>
    <t>CAF</t>
  </si>
  <si>
    <t>The Republic of Chad</t>
  </si>
  <si>
    <t>TD</t>
  </si>
  <si>
    <t>TCD</t>
  </si>
  <si>
    <t>The Republic of Chile</t>
  </si>
  <si>
    <t>CL</t>
  </si>
  <si>
    <t>CHL</t>
  </si>
  <si>
    <t>The People's Republic of China</t>
  </si>
  <si>
    <t>CN</t>
  </si>
  <si>
    <t>CHN</t>
  </si>
  <si>
    <t>The Territory of Christmas Island</t>
  </si>
  <si>
    <t>CX</t>
  </si>
  <si>
    <t>CXR</t>
  </si>
  <si>
    <t>The Territory of Cocos (Keeling) Islands</t>
  </si>
  <si>
    <t>CC</t>
  </si>
  <si>
    <t>CCK</t>
  </si>
  <si>
    <t>The Republic of Colombia</t>
  </si>
  <si>
    <t>CO</t>
  </si>
  <si>
    <t>COL</t>
  </si>
  <si>
    <t>The Union of the Comoros</t>
  </si>
  <si>
    <t>KM</t>
  </si>
  <si>
    <t>COM</t>
  </si>
  <si>
    <t>The Democratic Republic of the Congo</t>
  </si>
  <si>
    <t>CD</t>
  </si>
  <si>
    <t>COD</t>
  </si>
  <si>
    <t>The Republic of the Congo</t>
  </si>
  <si>
    <t>CG</t>
  </si>
  <si>
    <t>COG</t>
  </si>
  <si>
    <t>The Cook Islands</t>
  </si>
  <si>
    <t>CK</t>
  </si>
  <si>
    <t>COK</t>
  </si>
  <si>
    <t>The Republic of Costa Rica</t>
  </si>
  <si>
    <t>CR</t>
  </si>
  <si>
    <t>CRI</t>
  </si>
  <si>
    <t>The Republic of Côte d'Ivoire</t>
  </si>
  <si>
    <t>CI</t>
  </si>
  <si>
    <t>CIV</t>
  </si>
  <si>
    <t>The Republic of Croatia</t>
  </si>
  <si>
    <t>HR</t>
  </si>
  <si>
    <t>HRV</t>
  </si>
  <si>
    <t>The Republic of Cuba</t>
  </si>
  <si>
    <t>CU</t>
  </si>
  <si>
    <t>CUB</t>
  </si>
  <si>
    <t>The Country of Curaçao</t>
  </si>
  <si>
    <t>CW</t>
  </si>
  <si>
    <t>CUW</t>
  </si>
  <si>
    <t>The Republic of Cyprus</t>
  </si>
  <si>
    <t>CY</t>
  </si>
  <si>
    <t>CYP</t>
  </si>
  <si>
    <t>The Czech Republic</t>
  </si>
  <si>
    <t>CZ</t>
  </si>
  <si>
    <t>CZE</t>
  </si>
  <si>
    <t>The Kingdom of Denmark</t>
  </si>
  <si>
    <t>DK</t>
  </si>
  <si>
    <t>DNK</t>
  </si>
  <si>
    <t>The Republic of Djibouti</t>
  </si>
  <si>
    <t>DJ</t>
  </si>
  <si>
    <t>DJI</t>
  </si>
  <si>
    <t>The Commonwealth of Dominica</t>
  </si>
  <si>
    <t>DM</t>
  </si>
  <si>
    <t>DMA</t>
  </si>
  <si>
    <t>The Dominican Republic</t>
  </si>
  <si>
    <t>DO</t>
  </si>
  <si>
    <t>DOM</t>
  </si>
  <si>
    <t>The Republic of Ecuador</t>
  </si>
  <si>
    <t>EC</t>
  </si>
  <si>
    <t>ECU</t>
  </si>
  <si>
    <t>The Arab Republic of Egypt</t>
  </si>
  <si>
    <t>EG</t>
  </si>
  <si>
    <t>EGY</t>
  </si>
  <si>
    <t>The Republic of El Salvador</t>
  </si>
  <si>
    <t>SV</t>
  </si>
  <si>
    <t>SLV</t>
  </si>
  <si>
    <t>The Republic of Equatorial Guinea</t>
  </si>
  <si>
    <t>GQ</t>
  </si>
  <si>
    <t>GNQ</t>
  </si>
  <si>
    <t>The State of Eritrea</t>
  </si>
  <si>
    <t>ER</t>
  </si>
  <si>
    <t>ERI</t>
  </si>
  <si>
    <t>The Republic of Estonia</t>
  </si>
  <si>
    <t>EE</t>
  </si>
  <si>
    <t>EST</t>
  </si>
  <si>
    <t>The Kingdom of Eswatini</t>
  </si>
  <si>
    <t>SZ</t>
  </si>
  <si>
    <t>SWZ</t>
  </si>
  <si>
    <t>The Federal Democratic Republic of Ethiopia</t>
  </si>
  <si>
    <t>ET</t>
  </si>
  <si>
    <t>ETH</t>
  </si>
  <si>
    <t>The Falkland Islands</t>
  </si>
  <si>
    <t>FK</t>
  </si>
  <si>
    <t>FLK</t>
  </si>
  <si>
    <t>The Faroe Islands</t>
  </si>
  <si>
    <t>FO</t>
  </si>
  <si>
    <t>FRO</t>
  </si>
  <si>
    <t>The Republic of Fiji</t>
  </si>
  <si>
    <t>FJ</t>
  </si>
  <si>
    <t>FJI</t>
  </si>
  <si>
    <t>The Republic of Finland</t>
  </si>
  <si>
    <t>FI</t>
  </si>
  <si>
    <t>FIN</t>
  </si>
  <si>
    <t>The French Republic</t>
  </si>
  <si>
    <t>FR</t>
  </si>
  <si>
    <t>FRA</t>
  </si>
  <si>
    <t>Guyane</t>
  </si>
  <si>
    <t>GF</t>
  </si>
  <si>
    <t>GUF</t>
  </si>
  <si>
    <t>French Polynesia</t>
  </si>
  <si>
    <t>PF</t>
  </si>
  <si>
    <t>PYF</t>
  </si>
  <si>
    <t>The French Southern and Antarctic Lands</t>
  </si>
  <si>
    <t>TF</t>
  </si>
  <si>
    <t>ATF</t>
  </si>
  <si>
    <t>The Gabonese Republic</t>
  </si>
  <si>
    <t>GA</t>
  </si>
  <si>
    <t>GAB</t>
  </si>
  <si>
    <t>The Republic of The Gambia</t>
  </si>
  <si>
    <t>GM</t>
  </si>
  <si>
    <t>GMB</t>
  </si>
  <si>
    <t>GE</t>
  </si>
  <si>
    <t>GEO</t>
  </si>
  <si>
    <t>The Federal Republic of Germany</t>
  </si>
  <si>
    <t>DE</t>
  </si>
  <si>
    <t>DEU</t>
  </si>
  <si>
    <t>The Republic of Ghana</t>
  </si>
  <si>
    <t>GH</t>
  </si>
  <si>
    <t>GHA</t>
  </si>
  <si>
    <t>Gibraltar</t>
  </si>
  <si>
    <t>GI</t>
  </si>
  <si>
    <t>GIB</t>
  </si>
  <si>
    <t>The Hellenic Republic</t>
  </si>
  <si>
    <t>GR</t>
  </si>
  <si>
    <t>GRC</t>
  </si>
  <si>
    <t>Kalaallit Nunaat</t>
  </si>
  <si>
    <t>GL</t>
  </si>
  <si>
    <t>GRL</t>
  </si>
  <si>
    <t>GD</t>
  </si>
  <si>
    <t>GRD</t>
  </si>
  <si>
    <t>Guadeloupe</t>
  </si>
  <si>
    <t>GP</t>
  </si>
  <si>
    <t>GLP</t>
  </si>
  <si>
    <t>The Territory of Guam</t>
  </si>
  <si>
    <t>GU</t>
  </si>
  <si>
    <t>GUM</t>
  </si>
  <si>
    <t>The Republic of Guatemala</t>
  </si>
  <si>
    <t>GT</t>
  </si>
  <si>
    <t>GTM</t>
  </si>
  <si>
    <t>The Bailiwick of Guernsey</t>
  </si>
  <si>
    <t>GG</t>
  </si>
  <si>
    <t>GGY</t>
  </si>
  <si>
    <t>The Republic of Guinea</t>
  </si>
  <si>
    <t>GN</t>
  </si>
  <si>
    <t>GIN</t>
  </si>
  <si>
    <t>The Republic of Guinea-Bissau</t>
  </si>
  <si>
    <t>GW</t>
  </si>
  <si>
    <t>GNB</t>
  </si>
  <si>
    <t>The Co-operative Republic of Guyana</t>
  </si>
  <si>
    <t>GY</t>
  </si>
  <si>
    <t>GUY</t>
  </si>
  <si>
    <t>The Republic of Haiti</t>
  </si>
  <si>
    <t>HT</t>
  </si>
  <si>
    <t>HTI</t>
  </si>
  <si>
    <t>The Territory of Heard Island and McDonald Islands</t>
  </si>
  <si>
    <t>HM</t>
  </si>
  <si>
    <t>HMD</t>
  </si>
  <si>
    <t>The Holy See</t>
  </si>
  <si>
    <t>VA</t>
  </si>
  <si>
    <t>VAT</t>
  </si>
  <si>
    <t>The Republic of Honduras</t>
  </si>
  <si>
    <t>HN</t>
  </si>
  <si>
    <t>HND</t>
  </si>
  <si>
    <t>HK</t>
  </si>
  <si>
    <t>HKG</t>
  </si>
  <si>
    <t>HU</t>
  </si>
  <si>
    <t>HUN</t>
  </si>
  <si>
    <t>IS</t>
  </si>
  <si>
    <t>ISL</t>
  </si>
  <si>
    <t>The Republic of India</t>
  </si>
  <si>
    <t>IN</t>
  </si>
  <si>
    <t>IND</t>
  </si>
  <si>
    <t>The Republic of Indonesia</t>
  </si>
  <si>
    <t>ID</t>
  </si>
  <si>
    <t>IDN</t>
  </si>
  <si>
    <t>The Islamic Republic of Iran</t>
  </si>
  <si>
    <t>IR</t>
  </si>
  <si>
    <t>IRN</t>
  </si>
  <si>
    <t>The Republic of Iraq</t>
  </si>
  <si>
    <t>IQ</t>
  </si>
  <si>
    <t>IRQ</t>
  </si>
  <si>
    <t>IE</t>
  </si>
  <si>
    <t>IRL</t>
  </si>
  <si>
    <t>The Isle of Man</t>
  </si>
  <si>
    <t>IM</t>
  </si>
  <si>
    <t>IMN</t>
  </si>
  <si>
    <t>The State of Israel</t>
  </si>
  <si>
    <t>IL</t>
  </si>
  <si>
    <t>ISR</t>
  </si>
  <si>
    <t>The Italian Republic</t>
  </si>
  <si>
    <t>IT</t>
  </si>
  <si>
    <t>ITA</t>
  </si>
  <si>
    <t>JM</t>
  </si>
  <si>
    <t>JAM</t>
  </si>
  <si>
    <t>JP</t>
  </si>
  <si>
    <t>JPN</t>
  </si>
  <si>
    <t>The Bailiwick of Jersey</t>
  </si>
  <si>
    <t>JE</t>
  </si>
  <si>
    <t>JEY</t>
  </si>
  <si>
    <t>The Hashemite Kingdom of Jordan</t>
  </si>
  <si>
    <t>JO</t>
  </si>
  <si>
    <t>JOR</t>
  </si>
  <si>
    <t>The Republic of Kazakhstan</t>
  </si>
  <si>
    <t>KZ</t>
  </si>
  <si>
    <t>KAZ</t>
  </si>
  <si>
    <t>The Republic of Kenya</t>
  </si>
  <si>
    <t>KE</t>
  </si>
  <si>
    <t>KEN</t>
  </si>
  <si>
    <t>The Republic of Kiribati</t>
  </si>
  <si>
    <t>KI</t>
  </si>
  <si>
    <t>KIR</t>
  </si>
  <si>
    <t>The Democratic People's Republic of Korea</t>
  </si>
  <si>
    <t>KP</t>
  </si>
  <si>
    <t>PRK</t>
  </si>
  <si>
    <t>The Republic of Korea</t>
  </si>
  <si>
    <t>KR</t>
  </si>
  <si>
    <t>KOR</t>
  </si>
  <si>
    <t>The State of Kuwait</t>
  </si>
  <si>
    <t>KW</t>
  </si>
  <si>
    <t>KWT</t>
  </si>
  <si>
    <t>The Kyrgyz Republic</t>
  </si>
  <si>
    <t>KG</t>
  </si>
  <si>
    <t>KGZ</t>
  </si>
  <si>
    <t>The Lao People's Democratic Republic</t>
  </si>
  <si>
    <t>LA</t>
  </si>
  <si>
    <t>LAO</t>
  </si>
  <si>
    <t>The Republic of Latvia</t>
  </si>
  <si>
    <t>LV</t>
  </si>
  <si>
    <t>LVA</t>
  </si>
  <si>
    <t>The Lebanese Republic</t>
  </si>
  <si>
    <t>LB</t>
  </si>
  <si>
    <t>LBN</t>
  </si>
  <si>
    <t>The Kingdom of Lesotho</t>
  </si>
  <si>
    <t>LS</t>
  </si>
  <si>
    <t>LSO</t>
  </si>
  <si>
    <t>The Republic of Liberia</t>
  </si>
  <si>
    <t>LR</t>
  </si>
  <si>
    <t>LBR</t>
  </si>
  <si>
    <t>The State of Libya</t>
  </si>
  <si>
    <t>LY</t>
  </si>
  <si>
    <t>LBY</t>
  </si>
  <si>
    <t>The Principality of Liechtenstein</t>
  </si>
  <si>
    <t>LI</t>
  </si>
  <si>
    <t>LIE</t>
  </si>
  <si>
    <t>The Republic of Lithuania</t>
  </si>
  <si>
    <t>LT</t>
  </si>
  <si>
    <t>LTU</t>
  </si>
  <si>
    <t>The Grand Duchy of Luxembourg</t>
  </si>
  <si>
    <t>LU</t>
  </si>
  <si>
    <t>LUX</t>
  </si>
  <si>
    <t>MO</t>
  </si>
  <si>
    <t>MAC</t>
  </si>
  <si>
    <t>MK</t>
  </si>
  <si>
    <t>MKD</t>
  </si>
  <si>
    <t>The Republic of Madagascar</t>
  </si>
  <si>
    <t>MG</t>
  </si>
  <si>
    <t>MDG</t>
  </si>
  <si>
    <t>The Republic of Malawi</t>
  </si>
  <si>
    <t>MW</t>
  </si>
  <si>
    <t>MWI</t>
  </si>
  <si>
    <t>MY</t>
  </si>
  <si>
    <t>MYS</t>
  </si>
  <si>
    <t>The Republic of Maldives</t>
  </si>
  <si>
    <t>MV</t>
  </si>
  <si>
    <t>MDV</t>
  </si>
  <si>
    <t>The Republic of Mali</t>
  </si>
  <si>
    <t>ML</t>
  </si>
  <si>
    <t>MLI</t>
  </si>
  <si>
    <t>The Republic of Malta</t>
  </si>
  <si>
    <t>MT</t>
  </si>
  <si>
    <t>MLT</t>
  </si>
  <si>
    <t>The Republic of the Marshall Islands</t>
  </si>
  <si>
    <t>MH</t>
  </si>
  <si>
    <t>MHL</t>
  </si>
  <si>
    <t>Martinique</t>
  </si>
  <si>
    <t>MQ</t>
  </si>
  <si>
    <t>MTQ</t>
  </si>
  <si>
    <t>The Islamic Republic of Mauritania</t>
  </si>
  <si>
    <t>MR</t>
  </si>
  <si>
    <t>MRT</t>
  </si>
  <si>
    <t>The Republic of Mauritius</t>
  </si>
  <si>
    <t>MU</t>
  </si>
  <si>
    <t>MUS</t>
  </si>
  <si>
    <t>The Department of Mayotte</t>
  </si>
  <si>
    <t>YT</t>
  </si>
  <si>
    <t>MYT</t>
  </si>
  <si>
    <t>The United Mexican States</t>
  </si>
  <si>
    <t>MX</t>
  </si>
  <si>
    <t>MEX</t>
  </si>
  <si>
    <t>The Federated States of Micronesia</t>
  </si>
  <si>
    <t>FM</t>
  </si>
  <si>
    <t>FSM</t>
  </si>
  <si>
    <t>The Republic of Moldova</t>
  </si>
  <si>
    <t>MD</t>
  </si>
  <si>
    <t>MDA</t>
  </si>
  <si>
    <t>The Principality of Monaco</t>
  </si>
  <si>
    <t>MC</t>
  </si>
  <si>
    <t>MCO</t>
  </si>
  <si>
    <t>The State of Mongolia</t>
  </si>
  <si>
    <t>MN</t>
  </si>
  <si>
    <t>MNG</t>
  </si>
  <si>
    <t>ME</t>
  </si>
  <si>
    <t>MNE</t>
  </si>
  <si>
    <t>Montserrat</t>
  </si>
  <si>
    <t>MS</t>
  </si>
  <si>
    <t>MSR</t>
  </si>
  <si>
    <t>The Kingdom of Morocco</t>
  </si>
  <si>
    <t>MA</t>
  </si>
  <si>
    <t>MAR</t>
  </si>
  <si>
    <t>The Republic of Mozambique</t>
  </si>
  <si>
    <t>MZ</t>
  </si>
  <si>
    <t>MOZ</t>
  </si>
  <si>
    <t>The Republic of the Union of Myanmar</t>
  </si>
  <si>
    <t>MM</t>
  </si>
  <si>
    <t>MMR</t>
  </si>
  <si>
    <t>The Republic of Namibia</t>
  </si>
  <si>
    <t>NA</t>
  </si>
  <si>
    <t>NAM</t>
  </si>
  <si>
    <t>The Republic of Nauru</t>
  </si>
  <si>
    <t>NR</t>
  </si>
  <si>
    <t>NRU</t>
  </si>
  <si>
    <t>The Federal Democratic Republic of Nepal</t>
  </si>
  <si>
    <t>NP</t>
  </si>
  <si>
    <t>NPL</t>
  </si>
  <si>
    <t>The Kingdom of the Netherlands</t>
  </si>
  <si>
    <t>NL</t>
  </si>
  <si>
    <t>NLD</t>
  </si>
  <si>
    <t>New Caledonia</t>
  </si>
  <si>
    <t>NC</t>
  </si>
  <si>
    <t>NCL</t>
  </si>
  <si>
    <t>NZ</t>
  </si>
  <si>
    <t>NZL</t>
  </si>
  <si>
    <t>The Republic of Nicaragua</t>
  </si>
  <si>
    <t>NI</t>
  </si>
  <si>
    <t>NIC</t>
  </si>
  <si>
    <t>The Republic of the Niger</t>
  </si>
  <si>
    <t>NE</t>
  </si>
  <si>
    <t>NER</t>
  </si>
  <si>
    <t>The Federal Republic of Nigeria</t>
  </si>
  <si>
    <t>NG</t>
  </si>
  <si>
    <t>NGA</t>
  </si>
  <si>
    <t>Niue</t>
  </si>
  <si>
    <t>NU</t>
  </si>
  <si>
    <t>NIU</t>
  </si>
  <si>
    <t>The Territory of Norfolk Island</t>
  </si>
  <si>
    <t>NF</t>
  </si>
  <si>
    <t>NFK</t>
  </si>
  <si>
    <t>The Commonwealth of the Northern Mariana Islands</t>
  </si>
  <si>
    <t>MP</t>
  </si>
  <si>
    <t>MNP</t>
  </si>
  <si>
    <t>The Kingdom of Norway</t>
  </si>
  <si>
    <t>NO</t>
  </si>
  <si>
    <t>NOR</t>
  </si>
  <si>
    <t>The Sultanate of Oman</t>
  </si>
  <si>
    <t>OM</t>
  </si>
  <si>
    <t>OMN</t>
  </si>
  <si>
    <t>The Islamic Republic of Pakistan</t>
  </si>
  <si>
    <t>PK</t>
  </si>
  <si>
    <t>PAK</t>
  </si>
  <si>
    <t>The Republic of Palau</t>
  </si>
  <si>
    <t>PW</t>
  </si>
  <si>
    <t>PLW</t>
  </si>
  <si>
    <t>The State of Palestine</t>
  </si>
  <si>
    <t>PS</t>
  </si>
  <si>
    <t>PSE</t>
  </si>
  <si>
    <t>The Republic of Panamá</t>
  </si>
  <si>
    <t>PA</t>
  </si>
  <si>
    <t>PAN</t>
  </si>
  <si>
    <t>The Independent State of Papua New Guinea</t>
  </si>
  <si>
    <t>PG</t>
  </si>
  <si>
    <t>PNG</t>
  </si>
  <si>
    <t>The Republic of Paraguay</t>
  </si>
  <si>
    <t>PY</t>
  </si>
  <si>
    <t>PRY</t>
  </si>
  <si>
    <t>The Republic of Perú</t>
  </si>
  <si>
    <t>PE</t>
  </si>
  <si>
    <t>PER</t>
  </si>
  <si>
    <t>The Republic of the Philippines</t>
  </si>
  <si>
    <t>PH</t>
  </si>
  <si>
    <t>PHL</t>
  </si>
  <si>
    <t>The Pitcairn, Henderson, Ducie and Oeno Islands</t>
  </si>
  <si>
    <t>PN</t>
  </si>
  <si>
    <t>PCN</t>
  </si>
  <si>
    <t>The Republic of Poland</t>
  </si>
  <si>
    <t>PL</t>
  </si>
  <si>
    <t>POL</t>
  </si>
  <si>
    <t>The Portuguese Republic</t>
  </si>
  <si>
    <t>PT</t>
  </si>
  <si>
    <t>PRT</t>
  </si>
  <si>
    <t>The Commonwealth of Puerto Rico</t>
  </si>
  <si>
    <t>PR</t>
  </si>
  <si>
    <t>PRI</t>
  </si>
  <si>
    <t>The State of Qatar</t>
  </si>
  <si>
    <t>QA</t>
  </si>
  <si>
    <t>QAT</t>
  </si>
  <si>
    <t>Réunion</t>
  </si>
  <si>
    <t>RE</t>
  </si>
  <si>
    <t>REU</t>
  </si>
  <si>
    <t>RO</t>
  </si>
  <si>
    <t>ROU</t>
  </si>
  <si>
    <t>The Russian Federation</t>
  </si>
  <si>
    <t>RU</t>
  </si>
  <si>
    <t>RUS</t>
  </si>
  <si>
    <t>The Republic of Rwanda</t>
  </si>
  <si>
    <t>RW</t>
  </si>
  <si>
    <t>RWA</t>
  </si>
  <si>
    <t>The Collectivity of Saint-Barthélemy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</si>
  <si>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</si>
  <si>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</si>
  <si>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</si>
  <si>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</si>
  <si>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</si>
  <si>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</si>
  <si>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</si>
  <si>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</si>
  <si>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</si>
  <si>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</si>
  <si>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</si>
  <si>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The Collectivity of Saint-Martin</t>
  </si>
  <si>
    <t>MF</t>
  </si>
  <si>
    <t>MAF</t>
  </si>
  <si>
    <t>The Overseas Collectivity of Saint-Pierre and Miquelon</t>
  </si>
  <si>
    <t>PM</t>
  </si>
  <si>
    <t>SPM</t>
  </si>
  <si>
    <t>Saint Vincent and the Grenadines</t>
  </si>
  <si>
    <t>VC</t>
  </si>
  <si>
    <t>VCT</t>
  </si>
  <si>
    <t>The Independent State of Samoa</t>
  </si>
  <si>
    <t>WS</t>
  </si>
  <si>
    <t>WSM</t>
  </si>
  <si>
    <t>The Republic of San Marino</t>
  </si>
  <si>
    <t>SM</t>
  </si>
  <si>
    <t>SMR</t>
  </si>
  <si>
    <t>The Democratic Republic of São Tomé and Príncipe</t>
  </si>
  <si>
    <t>ST</t>
  </si>
  <si>
    <t>STP</t>
  </si>
  <si>
    <t>The Kingdom of Saudi Arabia</t>
  </si>
  <si>
    <t>SA</t>
  </si>
  <si>
    <t>SAU</t>
  </si>
  <si>
    <t>The Republic of Senegal</t>
  </si>
  <si>
    <t>SN</t>
  </si>
  <si>
    <t>SEN</t>
  </si>
  <si>
    <t>The Republic of Serbia</t>
  </si>
  <si>
    <t>RS</t>
  </si>
  <si>
    <t>SRB</t>
  </si>
  <si>
    <t>The Republic of Seychelles</t>
  </si>
  <si>
    <t>SC</t>
  </si>
  <si>
    <t>SYC</t>
  </si>
  <si>
    <t>The Republic of Sierra Leone</t>
  </si>
  <si>
    <t>SL</t>
  </si>
  <si>
    <t>SLE</t>
  </si>
  <si>
    <t>The Republic of Singapore</t>
  </si>
  <si>
    <t>SG</t>
  </si>
  <si>
    <t>SGP</t>
  </si>
  <si>
    <t>Sint Maarten</t>
  </si>
  <si>
    <t>SX</t>
  </si>
  <si>
    <t>SXM</t>
  </si>
  <si>
    <t>The Slovak Republic</t>
  </si>
  <si>
    <t>SK</t>
  </si>
  <si>
    <t>SVK</t>
  </si>
  <si>
    <t>The Republic of Slovenia</t>
  </si>
  <si>
    <t>SI</t>
  </si>
  <si>
    <t>SVN</t>
  </si>
  <si>
    <t>The Solomon Islands</t>
  </si>
  <si>
    <t>SB</t>
  </si>
  <si>
    <t>SLB</t>
  </si>
  <si>
    <t>The Federal Republic of Somalia</t>
  </si>
  <si>
    <t>SO</t>
  </si>
  <si>
    <t>SOM</t>
  </si>
  <si>
    <t>The Republic of South Africa</t>
  </si>
  <si>
    <t>ZA</t>
  </si>
  <si>
    <t>ZAF</t>
  </si>
  <si>
    <t>South Georgia and the South Sandwich Islands</t>
  </si>
  <si>
    <t>GS</t>
  </si>
  <si>
    <t>SGS</t>
  </si>
  <si>
    <t>The Republic of South Sudan</t>
  </si>
  <si>
    <t>SS</t>
  </si>
  <si>
    <t>SSD</t>
  </si>
  <si>
    <t>The Kingdom of Spain</t>
  </si>
  <si>
    <t>ES</t>
  </si>
  <si>
    <t>ESP</t>
  </si>
  <si>
    <t>The Democratic Socialist Republic of Sri Lanka</t>
  </si>
  <si>
    <t>LK</t>
  </si>
  <si>
    <t>LKA</t>
  </si>
  <si>
    <t>The Republic of the Sudan</t>
  </si>
  <si>
    <t>SD</t>
  </si>
  <si>
    <t>SDN</t>
  </si>
  <si>
    <t>The Republic of Suriname</t>
  </si>
  <si>
    <t>SR</t>
  </si>
  <si>
    <t>SUR</t>
  </si>
  <si>
    <t>Svalbard and Jan Mayen</t>
  </si>
  <si>
    <t>SJ</t>
  </si>
  <si>
    <t>SJM</t>
  </si>
  <si>
    <t>The Kingdom of Sweden</t>
  </si>
  <si>
    <t>SE</t>
  </si>
  <si>
    <t>SWE</t>
  </si>
  <si>
    <t>The Swiss Confederation</t>
  </si>
  <si>
    <t>CH</t>
  </si>
  <si>
    <t>CHE</t>
  </si>
  <si>
    <t>The Syrian Arab Republic</t>
  </si>
  <si>
    <t>SY</t>
  </si>
  <si>
    <t>SYR</t>
  </si>
  <si>
    <t>The Republic of China</t>
  </si>
  <si>
    <t>TW</t>
  </si>
  <si>
    <t>TWN</t>
  </si>
  <si>
    <t>The Republic of Tajikistan</t>
  </si>
  <si>
    <t>TJ</t>
  </si>
  <si>
    <t>TJK</t>
  </si>
  <si>
    <t>The United Republic of Tanzania</t>
  </si>
  <si>
    <t>TZ</t>
  </si>
  <si>
    <t>TZA</t>
  </si>
  <si>
    <t>The Kingdom of Thailand</t>
  </si>
  <si>
    <t>TH</t>
  </si>
  <si>
    <t>THA</t>
  </si>
  <si>
    <t>The Democratic Republic of Timor-Leste</t>
  </si>
  <si>
    <t>TL</t>
  </si>
  <si>
    <t>TLS</t>
  </si>
  <si>
    <t>The Togolese Republic</t>
  </si>
  <si>
    <t>TG</t>
  </si>
  <si>
    <t>TGO</t>
  </si>
  <si>
    <t>Tokelau</t>
  </si>
  <si>
    <t>TK</t>
  </si>
  <si>
    <t>TKL</t>
  </si>
  <si>
    <t>The Kingdom of Tonga</t>
  </si>
  <si>
    <t>TO</t>
  </si>
  <si>
    <t>TON</t>
  </si>
  <si>
    <t>The Republic of Trinidad and Tobago</t>
  </si>
  <si>
    <t>TT</t>
  </si>
  <si>
    <t>TTO</t>
  </si>
  <si>
    <t>The Republic of Tunisia</t>
  </si>
  <si>
    <t>TN</t>
  </si>
  <si>
    <t>TUN</t>
  </si>
  <si>
    <t>The Republic of Turkey</t>
  </si>
  <si>
    <t>TR</t>
  </si>
  <si>
    <t>TUR</t>
  </si>
  <si>
    <t>TM</t>
  </si>
  <si>
    <t>TKM</t>
  </si>
  <si>
    <t>The Turks and Caicos Islands</t>
  </si>
  <si>
    <t>TC</t>
  </si>
  <si>
    <t>TCA</t>
  </si>
  <si>
    <t>TV</t>
  </si>
  <si>
    <t>TUV</t>
  </si>
  <si>
    <t>The Republic of Uganda</t>
  </si>
  <si>
    <t>UG</t>
  </si>
  <si>
    <t>UGA</t>
  </si>
  <si>
    <t>UA</t>
  </si>
  <si>
    <t>UKR</t>
  </si>
  <si>
    <t>The United Arab Emirates</t>
  </si>
  <si>
    <t>AE</t>
  </si>
  <si>
    <t>ARE</t>
  </si>
  <si>
    <t>The United Kingdom of Great Britain and Northern Ireland</t>
  </si>
  <si>
    <t>GB</t>
  </si>
  <si>
    <t>GBR</t>
  </si>
  <si>
    <t>UM</t>
  </si>
  <si>
    <t>UMI</t>
  </si>
  <si>
    <t>The United States of America</t>
  </si>
  <si>
    <t>US</t>
  </si>
  <si>
    <t>USA</t>
  </si>
  <si>
    <t>The Oriental Republic of Uruguay</t>
  </si>
  <si>
    <t>UY</t>
  </si>
  <si>
    <t>URY</t>
  </si>
  <si>
    <t>The Republic of Uzbekistan</t>
  </si>
  <si>
    <t>UZ</t>
  </si>
  <si>
    <t>UZB</t>
  </si>
  <si>
    <t>The Republic of Vanuatu</t>
  </si>
  <si>
    <t>VU</t>
  </si>
  <si>
    <t>VUT</t>
  </si>
  <si>
    <t>The Bolivarian Republic of Venezuela</t>
  </si>
  <si>
    <t>VE</t>
  </si>
  <si>
    <t>VEN</t>
  </si>
  <si>
    <t>The Socialist Republic of Viet Nam</t>
  </si>
  <si>
    <t>VN</t>
  </si>
  <si>
    <t>VNM</t>
  </si>
  <si>
    <t>The Virgin Islands</t>
  </si>
  <si>
    <t>VG</t>
  </si>
  <si>
    <t>VGB</t>
  </si>
  <si>
    <t>The Virgin Islands of the United States</t>
  </si>
  <si>
    <t>VI</t>
  </si>
  <si>
    <t>VIR</t>
  </si>
  <si>
    <t>The Territory of the Wallis and Futuna Islands</t>
  </si>
  <si>
    <t>WF</t>
  </si>
  <si>
    <t>WLF</t>
  </si>
  <si>
    <t>The Sahrawi Arab Democratic Republic</t>
  </si>
  <si>
    <t>EH</t>
  </si>
  <si>
    <t>ESH</t>
  </si>
  <si>
    <t>The Republic of Yemen</t>
  </si>
  <si>
    <t>YE</t>
  </si>
  <si>
    <t>YEM</t>
  </si>
  <si>
    <t>The Republic of Zambia</t>
  </si>
  <si>
    <t>ZM</t>
  </si>
  <si>
    <t>ZMB</t>
  </si>
  <si>
    <t>The Republic of Zimbabwe</t>
  </si>
  <si>
    <t>ZW</t>
  </si>
  <si>
    <t>ZWE</t>
  </si>
  <si>
    <t>ISO 3166[1]</t>
  </si>
  <si>
    <t>ISO 3166-1[2]</t>
  </si>
  <si>
    <t>Afghanistan Afghanistan</t>
  </si>
  <si>
    <t>Åland Islands Åland Islands</t>
  </si>
  <si>
    <t>Albania Albania</t>
  </si>
  <si>
    <t>Algeria Algeria</t>
  </si>
  <si>
    <t>American Samoa American Samoa</t>
  </si>
  <si>
    <t>Andorra Andorra</t>
  </si>
  <si>
    <t>Angola Angola</t>
  </si>
  <si>
    <t>Anguilla Anguilla</t>
  </si>
  <si>
    <t>Antarctica Antarctica [a]</t>
  </si>
  <si>
    <t>Antigua and Barbuda Antigua and Barbuda</t>
  </si>
  <si>
    <t>Argentina Argentina</t>
  </si>
  <si>
    <t>Armenia Armenia</t>
  </si>
  <si>
    <t>Aruba Aruba</t>
  </si>
  <si>
    <t>Australia Australia [b]</t>
  </si>
  <si>
    <t>Austria Austria</t>
  </si>
  <si>
    <t>Azerbaijan Azerbaijan</t>
  </si>
  <si>
    <t>The Bahamas Bahamas (the)</t>
  </si>
  <si>
    <t>Bahrain Bahrain</t>
  </si>
  <si>
    <t>Bangladesh Bangladesh</t>
  </si>
  <si>
    <t>Barbados Barbados</t>
  </si>
  <si>
    <t>Belarus Belarus</t>
  </si>
  <si>
    <t>Belgium Belgium</t>
  </si>
  <si>
    <t>Belize Belize</t>
  </si>
  <si>
    <t>Benin Benin</t>
  </si>
  <si>
    <t>Bermuda Bermuda</t>
  </si>
  <si>
    <t>Bhutan Bhutan</t>
  </si>
  <si>
    <t>Bolivia Bolivia (Plurinational State of)</t>
  </si>
  <si>
    <t>Bonaire Bonaire</t>
  </si>
  <si>
    <t>Bosnia and Herzegovina Bosnia and Herzegovina</t>
  </si>
  <si>
    <t>Botswana Botswana</t>
  </si>
  <si>
    <t>Bouvet Island Bouvet Island</t>
  </si>
  <si>
    <t>Brazil Brazil</t>
  </si>
  <si>
    <t>British Indian Ocean Territory British Indian Ocean Territory (the)</t>
  </si>
  <si>
    <t>Brunei Brunei Darussalam [e]</t>
  </si>
  <si>
    <t>Bulgaria Bulgaria</t>
  </si>
  <si>
    <t>Burkina Faso Burkina Faso</t>
  </si>
  <si>
    <t>Burundi Burundi</t>
  </si>
  <si>
    <t>Cape Verde Cabo Verde [f]</t>
  </si>
  <si>
    <t>Cambodia Cambodia</t>
  </si>
  <si>
    <t>Cameroon Cameroon</t>
  </si>
  <si>
    <t>Canada Canada</t>
  </si>
  <si>
    <t>Cayman Islands Cayman Islands (the)</t>
  </si>
  <si>
    <t>Central African Republic Central African Republic (the)</t>
  </si>
  <si>
    <t>Chad Chad</t>
  </si>
  <si>
    <t>Chile Chile</t>
  </si>
  <si>
    <t>China China</t>
  </si>
  <si>
    <t>Christmas Island Christmas Island</t>
  </si>
  <si>
    <t>Cocos (Keeling) Islands Cocos (Keeling) Islands (the)</t>
  </si>
  <si>
    <t>Colombia Colombia</t>
  </si>
  <si>
    <t>Comoros Comoros (the)</t>
  </si>
  <si>
    <t>Democratic Republic of the Congo Congo (the Democratic Republic of the)</t>
  </si>
  <si>
    <t>Republic of the Congo Congo (the) [g]</t>
  </si>
  <si>
    <t>Cook Islands Cook Islands (the)</t>
  </si>
  <si>
    <t>Costa Rica Costa Rica</t>
  </si>
  <si>
    <t>Ivory Coast Côte d'Ivoire [h]</t>
  </si>
  <si>
    <t>Croatia Croatia</t>
  </si>
  <si>
    <t>Cuba Cuba</t>
  </si>
  <si>
    <t>Curaçao Curaçao</t>
  </si>
  <si>
    <t>Cyprus Cyprus</t>
  </si>
  <si>
    <t>Czech Republic Czechia [i]</t>
  </si>
  <si>
    <t>Denmark Denmark</t>
  </si>
  <si>
    <t>Djibouti Djibouti</t>
  </si>
  <si>
    <t>Dominica Dominica</t>
  </si>
  <si>
    <t>Dominican Republic Dominican Republic (the)</t>
  </si>
  <si>
    <t>Ecuador Ecuador</t>
  </si>
  <si>
    <t>Egypt Egypt</t>
  </si>
  <si>
    <t>El Salvador El Salvador</t>
  </si>
  <si>
    <t>Equatorial Guinea Equatorial Guinea</t>
  </si>
  <si>
    <t>Eritrea Eritrea</t>
  </si>
  <si>
    <t>Estonia Estonia</t>
  </si>
  <si>
    <t>Eswatini Eswatini [j]</t>
  </si>
  <si>
    <t>Ethiopia Ethiopia</t>
  </si>
  <si>
    <t>Falkland Islands Falkland Islands (the) [Malvinas] [k]</t>
  </si>
  <si>
    <t>Faroe Islands Faroe Islands (the)</t>
  </si>
  <si>
    <t>Fiji Fiji</t>
  </si>
  <si>
    <t>Finland Finland</t>
  </si>
  <si>
    <t>France France [l]</t>
  </si>
  <si>
    <t>French Guiana French Guiana</t>
  </si>
  <si>
    <t>French Polynesia French Polynesia</t>
  </si>
  <si>
    <t>French Southern and Antarctic Lands French Southern Territories (the) [m]</t>
  </si>
  <si>
    <t>Gabon Gabon</t>
  </si>
  <si>
    <t>The Gambia Gambia (the)</t>
  </si>
  <si>
    <t>Georgia (country) Georgia</t>
  </si>
  <si>
    <t>Germany Germany</t>
  </si>
  <si>
    <t>Ghana Ghana</t>
  </si>
  <si>
    <t>Gibraltar Gibraltar</t>
  </si>
  <si>
    <t>Greece Greece</t>
  </si>
  <si>
    <t>Greenland Greenland</t>
  </si>
  <si>
    <t>Grenada Grenada</t>
  </si>
  <si>
    <t>Guadeloupe Guadeloupe</t>
  </si>
  <si>
    <t>Guam Guam</t>
  </si>
  <si>
    <t>Guatemala Guatemala</t>
  </si>
  <si>
    <t>Bailiwick of Guernsey Guernsey</t>
  </si>
  <si>
    <t>Guinea Guinea</t>
  </si>
  <si>
    <t>Guinea-Bissau Guinea-Bissau</t>
  </si>
  <si>
    <t>Guyana Guyana</t>
  </si>
  <si>
    <t>Haiti Haiti</t>
  </si>
  <si>
    <t>Heard Island and McDonald Islands Heard Island and McDonald Islands</t>
  </si>
  <si>
    <t>Holy See Holy See (the) [n]</t>
  </si>
  <si>
    <t>Honduras Honduras</t>
  </si>
  <si>
    <t>Hong Kong Hong Kong</t>
  </si>
  <si>
    <t>The Hong Kong Special Administrative Region of China[10]</t>
  </si>
  <si>
    <t>Hungary Hungary</t>
  </si>
  <si>
    <t>Iceland Iceland</t>
  </si>
  <si>
    <t>India India</t>
  </si>
  <si>
    <t>Indonesia Indonesia</t>
  </si>
  <si>
    <t>Iran Iran (Islamic Republic of)</t>
  </si>
  <si>
    <t>Iraq Iraq</t>
  </si>
  <si>
    <t>Republic of Ireland Ireland</t>
  </si>
  <si>
    <t>Isle of Man Isle of Man</t>
  </si>
  <si>
    <t>Israel Israel</t>
  </si>
  <si>
    <t>Italy Italy</t>
  </si>
  <si>
    <t>Jamaica Jamaica</t>
  </si>
  <si>
    <t>Japan Japan</t>
  </si>
  <si>
    <t>Jersey Jersey</t>
  </si>
  <si>
    <t>Jordan Jordan</t>
  </si>
  <si>
    <t>Kazakhstan Kazakhstan</t>
  </si>
  <si>
    <t>Kenya Kenya</t>
  </si>
  <si>
    <t>Kiribati Kiribati</t>
  </si>
  <si>
    <t>North Korea Korea (the Democratic People's Republic of) [o]</t>
  </si>
  <si>
    <t>South Korea Korea (the Republic of) [p]</t>
  </si>
  <si>
    <t>Kuwait Kuwait</t>
  </si>
  <si>
    <t>Kyrgyzstan Kyrgyzstan</t>
  </si>
  <si>
    <t>Laos Lao People's Democratic Republic (the) [q]</t>
  </si>
  <si>
    <t>Latvia Latvia</t>
  </si>
  <si>
    <t>Lebanon Lebanon</t>
  </si>
  <si>
    <t>Lesotho Lesotho</t>
  </si>
  <si>
    <t>Liberia Liberia</t>
  </si>
  <si>
    <t>Libya Libya</t>
  </si>
  <si>
    <t>Liechtenstein Liechtenstein</t>
  </si>
  <si>
    <t>Lithuania Lithuania</t>
  </si>
  <si>
    <t>Luxembourg Luxembourg</t>
  </si>
  <si>
    <t>Macau Macao [r]</t>
  </si>
  <si>
    <t>Macao Special Administrative Region of China[11]</t>
  </si>
  <si>
    <t>North Macedonia North Macedonia [s]</t>
  </si>
  <si>
    <t>Republic of North Macedonia[12]</t>
  </si>
  <si>
    <t>Madagascar Madagascar</t>
  </si>
  <si>
    <t>Malawi Malawi</t>
  </si>
  <si>
    <t>Malaysia Malaysia</t>
  </si>
  <si>
    <t>Maldives Maldives</t>
  </si>
  <si>
    <t>Mali Mali</t>
  </si>
  <si>
    <t>Malta Malta</t>
  </si>
  <si>
    <t>Marshall Islands Marshall Islands (the)</t>
  </si>
  <si>
    <t>Martinique Martinique</t>
  </si>
  <si>
    <t>Mauritania Mauritania</t>
  </si>
  <si>
    <t>Mauritius Mauritius</t>
  </si>
  <si>
    <t>Mayotte Mayotte</t>
  </si>
  <si>
    <t>Mexico Mexico</t>
  </si>
  <si>
    <t>Federated States of Micronesia Micronesia (Federated States of)</t>
  </si>
  <si>
    <t>Moldova Moldova (the Republic of)</t>
  </si>
  <si>
    <t>Monaco Monaco</t>
  </si>
  <si>
    <t>Mongolia Mongolia</t>
  </si>
  <si>
    <t>Montenegro Montenegro</t>
  </si>
  <si>
    <t>Montserrat Montserrat</t>
  </si>
  <si>
    <t>Morocco Morocco</t>
  </si>
  <si>
    <t>Mozambique Mozambique</t>
  </si>
  <si>
    <t>Myanmar Myanmar [t]</t>
  </si>
  <si>
    <t>Namibia Namibia</t>
  </si>
  <si>
    <t>Nauru Nauru</t>
  </si>
  <si>
    <t>Nepal Nepal</t>
  </si>
  <si>
    <t>Netherlands Netherlands (the)</t>
  </si>
  <si>
    <t>New Caledonia New Caledonia</t>
  </si>
  <si>
    <t>New Zealand New Zealand</t>
  </si>
  <si>
    <t>Nicaragua Nicaragua</t>
  </si>
  <si>
    <t>Niger Niger (the)</t>
  </si>
  <si>
    <t>Nigeria Nigeria</t>
  </si>
  <si>
    <t>Niue Niue</t>
  </si>
  <si>
    <t>Norfolk Island Norfolk Island</t>
  </si>
  <si>
    <t>Northern Mariana Islands Northern Mariana Islands (the)</t>
  </si>
  <si>
    <t>Norway Norway</t>
  </si>
  <si>
    <t>Oman Oman</t>
  </si>
  <si>
    <t>Pakistan Pakistan</t>
  </si>
  <si>
    <t>Palau Palau</t>
  </si>
  <si>
    <t>State of Palestine Palestine, State of</t>
  </si>
  <si>
    <t>Panama Panama</t>
  </si>
  <si>
    <t>Papua New Guinea Papua New Guinea</t>
  </si>
  <si>
    <t>Paraguay Paraguay</t>
  </si>
  <si>
    <t>Peru Peru</t>
  </si>
  <si>
    <t>Philippines Philippines (the)</t>
  </si>
  <si>
    <t>Pitcairn Islands Pitcairn [u]</t>
  </si>
  <si>
    <t>Poland Poland</t>
  </si>
  <si>
    <t>Portugal Portugal</t>
  </si>
  <si>
    <t>Puerto Rico Puerto Rico</t>
  </si>
  <si>
    <t>Qatar Qatar</t>
  </si>
  <si>
    <t>Réunion Réunion</t>
  </si>
  <si>
    <t>Romania Romania</t>
  </si>
  <si>
    <t>Russia Russian Federation (the) [v]</t>
  </si>
  <si>
    <t>Rwanda Rwanda</t>
  </si>
  <si>
    <t>Saint Barthélemy Saint Barthélemy</t>
  </si>
  <si>
    <t>Saint Helena Saint Helena</t>
  </si>
  <si>
    <t>Saint Kitts and Nevis Saint Kitts and Nevis</t>
  </si>
  <si>
    <t>Saint Lucia Saint Lucia</t>
  </si>
  <si>
    <t>Collectivity of Saint Martin Saint Martin (French part)</t>
  </si>
  <si>
    <t>Saint Pierre and Miquelon Saint Pierre and Miquelon</t>
  </si>
  <si>
    <t>Saint Vincent and the Grenadines Saint Vincent and the Grenadines</t>
  </si>
  <si>
    <t>Samoa Samoa</t>
  </si>
  <si>
    <t>San Marino San Marino</t>
  </si>
  <si>
    <t>São Tomé and Príncipe Sao Tome and Principe</t>
  </si>
  <si>
    <t>Saudi Arabia Saudi Arabia</t>
  </si>
  <si>
    <t>Senegal Senegal</t>
  </si>
  <si>
    <t>Serbia Serbia</t>
  </si>
  <si>
    <t>Seychelles Seychelles</t>
  </si>
  <si>
    <t>Sierra Leone Sierra Leone</t>
  </si>
  <si>
    <t>Singapore Singapore</t>
  </si>
  <si>
    <t>Sint Maarten Sint Maarten (Dutch part)</t>
  </si>
  <si>
    <t>Slovakia Slovakia</t>
  </si>
  <si>
    <t>Slovenia Slovenia</t>
  </si>
  <si>
    <t>Solomon Islands Solomon Islands</t>
  </si>
  <si>
    <t>Somalia Somalia</t>
  </si>
  <si>
    <t>South Africa South Africa</t>
  </si>
  <si>
    <t>South Georgia and the South Sandwich Islands South Georgia and the South Sandwich Islands</t>
  </si>
  <si>
    <t>South Sudan South Sudan</t>
  </si>
  <si>
    <t>Spain Spain</t>
  </si>
  <si>
    <t>Sri Lanka Sri Lanka</t>
  </si>
  <si>
    <t>Sudan Sudan (the)</t>
  </si>
  <si>
    <t>Suriname Suriname</t>
  </si>
  <si>
    <t>Svalbard Svalbard</t>
  </si>
  <si>
    <t>Sweden Sweden</t>
  </si>
  <si>
    <t>Switzerland Switzerland</t>
  </si>
  <si>
    <t>Syria Syrian Arab Republic (the) [x]</t>
  </si>
  <si>
    <t>Taiwan Taiwan (Province of China) [y]</t>
  </si>
  <si>
    <t>Tajikistan Tajikistan</t>
  </si>
  <si>
    <t>Tanzania Tanzania, the United Republic of</t>
  </si>
  <si>
    <t>Thailand Thailand</t>
  </si>
  <si>
    <t>East Timor Timor-Leste [aa]</t>
  </si>
  <si>
    <t>Togo Togo</t>
  </si>
  <si>
    <t>Tokelau Tokelau</t>
  </si>
  <si>
    <t>Tonga Tonga</t>
  </si>
  <si>
    <t>Trinidad and Tobago Trinidad and Tobago</t>
  </si>
  <si>
    <t>Tunisia Tunisia</t>
  </si>
  <si>
    <t>Turkey Turkey</t>
  </si>
  <si>
    <t>Turkmenistan Turkmenistan</t>
  </si>
  <si>
    <t>Turks and Caicos Islands Turks and Caicos Islands (the)</t>
  </si>
  <si>
    <t>Tuvalu Tuvalu</t>
  </si>
  <si>
    <t>Uganda Uganda</t>
  </si>
  <si>
    <t>Ukraine Ukraine</t>
  </si>
  <si>
    <t>United Arab Emirates United Arab Emirates (the)</t>
  </si>
  <si>
    <t>United Kingdom United Kingdom of Great Britain and Northern Ireland (the)</t>
  </si>
  <si>
    <t>United States United States Minor Outlying Islands (the) [ac]</t>
  </si>
  <si>
    <t>Baker Island, Howland Island, Jarvis Island, Johnston Atoll, Kingman Reef, Midway Atoll, Navassa Island, Palmyra Atoll, and Wake Island</t>
  </si>
  <si>
    <t>United States United States of America (the)</t>
  </si>
  <si>
    <t>Uruguay Uruguay</t>
  </si>
  <si>
    <t>Uzbekistan Uzbekistan</t>
  </si>
  <si>
    <t>Vanuatu Vanuatu</t>
  </si>
  <si>
    <t>Venezuela Venezuela (Bolivarian Republic of)</t>
  </si>
  <si>
    <t>Vietnam Viet Nam [ae]</t>
  </si>
  <si>
    <t>British Virgin Islands Virgin Islands (British) [af]</t>
  </si>
  <si>
    <t>United States Virgin Islands Virgin Islands (U.S.) [ag]</t>
  </si>
  <si>
    <t>Wallis and Futuna Wallis and Futuna</t>
  </si>
  <si>
    <t>Western Sahara Western Sahara [ah]</t>
  </si>
  <si>
    <t>Yemen Yemen</t>
  </si>
  <si>
    <t>Zambia Zambia</t>
  </si>
  <si>
    <t>Zimbabwe Zimbabwe</t>
  </si>
  <si>
    <t>Laos</t>
  </si>
  <si>
    <t>South Korea</t>
  </si>
  <si>
    <t> Nepal</t>
  </si>
  <si>
    <t> Switzerland</t>
  </si>
  <si>
    <t>Cod</t>
  </si>
  <si>
    <t>PPP_ratio</t>
  </si>
  <si>
    <t xml:space="preserve"> Nepal</t>
  </si>
  <si>
    <t xml:space="preserve"> Switzerland</t>
  </si>
  <si>
    <t>anninc_992_i_2019</t>
  </si>
  <si>
    <t>LOW_EST</t>
  </si>
  <si>
    <t>HIGH_EST</t>
  </si>
  <si>
    <t>missing_per_cap_inc</t>
  </si>
  <si>
    <t>per_capita_income</t>
  </si>
  <si>
    <t>50pct_income</t>
  </si>
  <si>
    <t>MED_EST</t>
  </si>
  <si>
    <t>excluding rich countries:</t>
  </si>
  <si>
    <t>90pct_income</t>
  </si>
  <si>
    <t> Singapore</t>
  </si>
  <si>
    <t> Qatar</t>
  </si>
  <si>
    <t> Hong Kong</t>
  </si>
  <si>
    <t> San Marino</t>
  </si>
  <si>
    <t> Macau</t>
  </si>
  <si>
    <t> New Zealand</t>
  </si>
  <si>
    <t> United Arab Emirates</t>
  </si>
  <si>
    <t> South Korea</t>
  </si>
  <si>
    <t> Puerto Rico</t>
  </si>
  <si>
    <t> Taiwan</t>
  </si>
  <si>
    <t> Brunei</t>
  </si>
  <si>
    <t> Bahrain</t>
  </si>
  <si>
    <t> Kuwait</t>
  </si>
  <si>
    <t> Aruba</t>
  </si>
  <si>
    <t> Saudi Arabia</t>
  </si>
  <si>
    <t> Barbados</t>
  </si>
  <si>
    <t> Saint Kitts and Nevis</t>
  </si>
  <si>
    <t> Oman</t>
  </si>
  <si>
    <t> Palau</t>
  </si>
  <si>
    <t> Antigua and Barbuda</t>
  </si>
  <si>
    <t> Grenada</t>
  </si>
  <si>
    <t> Nauru</t>
  </si>
  <si>
    <t> Dominica</t>
  </si>
  <si>
    <t> Equatorial Guinea</t>
  </si>
  <si>
    <t> Saint Vincent and the Grenadines</t>
  </si>
  <si>
    <t> Marshall Islands</t>
  </si>
  <si>
    <t> Libya</t>
  </si>
  <si>
    <t> India</t>
  </si>
  <si>
    <t> Cambodia</t>
  </si>
  <si>
    <t> Eritrea</t>
  </si>
  <si>
    <t> Afghanistan</t>
  </si>
  <si>
    <t> The Bahamas</t>
  </si>
  <si>
    <t> Republic of the Congo</t>
  </si>
  <si>
    <t> Timor-Leste</t>
  </si>
  <si>
    <t> Federated States of Micronesia</t>
  </si>
  <si>
    <t> The Gambia</t>
  </si>
  <si>
    <t> Democratic Republic of the Congo</t>
  </si>
  <si>
    <t xml:space="preserve"> Ivory Coast</t>
  </si>
  <si>
    <t>Somalia</t>
  </si>
  <si>
    <t>North Korea</t>
  </si>
  <si>
    <t>Cuba</t>
  </si>
  <si>
    <t>Syria</t>
  </si>
  <si>
    <t>American Samoa</t>
  </si>
  <si>
    <t>Andorra</t>
  </si>
  <si>
    <t>British Virgin Islands</t>
  </si>
  <si>
    <t>Brunei Darussalam</t>
  </si>
  <si>
    <t>Curacao</t>
  </si>
  <si>
    <t>Greenland</t>
  </si>
  <si>
    <t>Guam</t>
  </si>
  <si>
    <t>Lao PDR</t>
  </si>
  <si>
    <t>Liechtenstein</t>
  </si>
  <si>
    <t>Maldives</t>
  </si>
  <si>
    <t>Marshall Islands</t>
  </si>
  <si>
    <t>Monaco</t>
  </si>
  <si>
    <t>Northern Mariana Islands</t>
  </si>
  <si>
    <t>Sao Tome and Principe</t>
  </si>
  <si>
    <t>South Sudan</t>
  </si>
  <si>
    <t>Syrian Arab Republic</t>
  </si>
  <si>
    <t>Virgin Islands (U.S.)</t>
  </si>
  <si>
    <t>West Bank and Gaza</t>
  </si>
  <si>
    <t>15-64_rate</t>
  </si>
  <si>
    <t>Federated States of Micronesia</t>
  </si>
  <si>
    <t>Ivory</t>
  </si>
  <si>
    <t>Democratic Republic of the Congo</t>
  </si>
  <si>
    <t>Republic of the Congo</t>
  </si>
  <si>
    <t>country_code</t>
  </si>
  <si>
    <t>DR Congo</t>
  </si>
  <si>
    <t>Taiwan</t>
  </si>
  <si>
    <t>Czech Republic (Czechia)</t>
  </si>
  <si>
    <t>Hong Kong</t>
  </si>
  <si>
    <t>Kyrgyzstan</t>
  </si>
  <si>
    <t>Slovakia</t>
  </si>
  <si>
    <t>State of Palestine</t>
  </si>
  <si>
    <t>Macao</t>
  </si>
  <si>
    <t>Western Sahara</t>
  </si>
  <si>
    <t>French Guiana</t>
  </si>
  <si>
    <t>Mayotte</t>
  </si>
  <si>
    <t>Sao Tome &amp; Principe</t>
  </si>
  <si>
    <t>Curaçao</t>
  </si>
  <si>
    <t>Saint Kitts &amp; Nevis</t>
  </si>
  <si>
    <t>Faeroe Islands</t>
  </si>
  <si>
    <t>Turks and Caicos</t>
  </si>
  <si>
    <t>Saint Martin</t>
  </si>
  <si>
    <t>Wallis &amp; Futuna</t>
  </si>
  <si>
    <t>Saint Barthelemy</t>
  </si>
  <si>
    <t>Saint Helena</t>
  </si>
  <si>
    <t>Holy See</t>
  </si>
  <si>
    <t>cuttoff</t>
  </si>
  <si>
    <t>sum:</t>
  </si>
  <si>
    <t>per average person</t>
  </si>
  <si>
    <t>distributed by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</si>
</sst>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"/>
  <sheetViews>
    <sheetView tabSelected="1" workbookViewId="0">
      <selection activeCell="N1" sqref="N1"/>
    </sheetView>
  </sheetViews>
  <sheetFormatPr defaultRowHeight="15" x14ac:dyDescent="0.25"/>
  <cols>
    <col min="1" max="1" width="3.140625" customWidth="1"/>
    <col min="11" max="11" width="9" customWidth="1"/>
    <col min="20" max="20" width="23.140625" customWidth="1"/>
  </cols>
  <sheetData>
    <row r="1" spans="1:20" x14ac:dyDescent="0.25">
      <c r="Q1" t="s">
        <v>1531</v>
      </c>
    </row>
    <row r="2" spans="1:20" x14ac:dyDescent="0.25">
      <c r="Q2">
        <v>12000</v>
      </c>
      <c r="R2">
        <v>20000</v>
      </c>
      <c r="S2">
        <v>25000</v>
      </c>
    </row>
    <row r="3" spans="1:20" x14ac:dyDescent="0.25">
      <c r="A3" s="3" t="s">
        <v>0</v>
      </c>
      <c r="B3" t="s">
        <v>1598</v>
      </c>
      <c r="C3" s="3" t="s">
        <v>176</v>
      </c>
      <c r="D3" s="3" t="s">
        <v>177</v>
      </c>
      <c r="E3" s="3" t="s">
        <v>178</v>
      </c>
      <c r="F3" t="s">
        <v>180</v>
      </c>
      <c r="G3" t="s">
        <v>181</v>
      </c>
      <c r="H3" t="s">
        <v>182</v>
      </c>
      <c r="I3" t="s">
        <v>1521</v>
      </c>
      <c r="J3" t="s">
        <v>1528</v>
      </c>
      <c r="K3" t="s">
        <v>1527</v>
      </c>
      <c r="L3" t="s">
        <v>1532</v>
      </c>
      <c r="M3" t="s">
        <v>1529</v>
      </c>
      <c r="N3" t="s">
        <v>1525</v>
      </c>
      <c r="O3" t="s">
        <v>1530</v>
      </c>
      <c r="P3" t="s">
        <v>1526</v>
      </c>
      <c r="Q3" t="s">
        <v>1525</v>
      </c>
      <c r="R3" t="s">
        <v>1530</v>
      </c>
      <c r="S3" t="s">
        <v>1526</v>
      </c>
      <c r="T3" t="s">
        <v>179</v>
      </c>
    </row>
    <row r="4" spans="1:20" x14ac:dyDescent="0.25">
      <c r="A4" s="3" t="s">
        <v>66</v>
      </c>
      <c r="B4" t="str">
        <f>LOOKUP(RIGHT(LEFT(A4,11),2),country_codes!F$3:F$250,country_codes!G$3:G$250)</f>
        <v>SOM</v>
      </c>
      <c r="C4" s="3">
        <v>0.1457</v>
      </c>
      <c r="D4" s="3">
        <v>0.36130000000000001</v>
      </c>
      <c r="E4" s="3">
        <v>0.49299999999999999</v>
      </c>
      <c r="F4">
        <v>0.69</v>
      </c>
      <c r="G4">
        <v>0.8</v>
      </c>
      <c r="H4">
        <v>0.9</v>
      </c>
      <c r="I4">
        <f>IFERROR(_xlfn.XLOOKUP($B4,PPP!E$2:E$187,PPP!C$2:C$187),1)</f>
        <v>1</v>
      </c>
      <c r="J4">
        <f>_xlfn.XLOOKUP($B4,GDP_per_capita!C$2:C$197,GDP_per_capita!B$2:B$197)</f>
        <v>500</v>
      </c>
      <c r="K4">
        <f>(5.5*H4-(0.9*F4+2.5*(G4-F4)+4.3*(H4-G4)))*365*I4</f>
        <v>1322.76</v>
      </c>
      <c r="L4">
        <f>J4*(C4+D4)/0.9/1.5</f>
        <v>187.7777777777778</v>
      </c>
      <c r="M4">
        <f>J4*(C4)/0.5/2</f>
        <v>72.849999999999994</v>
      </c>
      <c r="N4">
        <f>K4/J4</f>
        <v>2.6455199999999999</v>
      </c>
      <c r="O4">
        <f>K4/L4</f>
        <v>7.0442840236686379</v>
      </c>
      <c r="P4">
        <f>K4/M4</f>
        <v>18.157309540150997</v>
      </c>
      <c r="Q4">
        <f t="shared" ref="Q4:Q35" si="0">IF($J4&gt;Q$2,0,N4)</f>
        <v>2.6455199999999999</v>
      </c>
      <c r="R4">
        <f t="shared" ref="R4" si="1">IF($J4&gt;R$2,0,O4)</f>
        <v>7.0442840236686379</v>
      </c>
      <c r="S4">
        <f t="shared" ref="S4:S35" si="2">IF($J4&gt;S$2,0,P4)</f>
        <v>18.157309540150997</v>
      </c>
      <c r="T4" t="str">
        <f>TRIM(RIGHT(SUBSTITUTE(A4,CHAR(10),REPT(" ",100)),100))</f>
        <v>Somalia</v>
      </c>
    </row>
    <row r="5" spans="1:20" x14ac:dyDescent="0.25">
      <c r="A5" s="3" t="s">
        <v>31</v>
      </c>
      <c r="B5" t="str">
        <f>LOOKUP(RIGHT(LEFT(A5,11),2),country_codes!F$3:F$250,country_codes!G$3:G$250)</f>
        <v>SSD</v>
      </c>
      <c r="C5" s="3">
        <v>0.1143</v>
      </c>
      <c r="D5" s="3">
        <v>0.39439999999999997</v>
      </c>
      <c r="E5" s="3">
        <v>0.49130000000000001</v>
      </c>
      <c r="F5">
        <f>IFERROR(_xlfn.XLOOKUP($B5,poverty_rate!$G$2:$G$164,poverty_rate!B$2:B$164),0)</f>
        <v>0.42699999999999999</v>
      </c>
      <c r="G5">
        <f>IFERROR(_xlfn.XLOOKUP($B5,poverty_rate!$G$2:$G$164,poverty_rate!C$2:C$164),0)</f>
        <v>0.64800000000000002</v>
      </c>
      <c r="H5">
        <f>IFERROR(_xlfn.XLOOKUP($B5,poverty_rate!$G$2:$G$164,poverty_rate!D$2:D$164),0)</f>
        <v>0.84799999999999998</v>
      </c>
      <c r="I5">
        <f>IFERROR(_xlfn.XLOOKUP($B5,PPP!E$2:E$187,PPP!C$2:C$187),1)</f>
        <v>1</v>
      </c>
      <c r="J5">
        <f>_xlfn.XLOOKUP($B5,GDP_per_capita!C$2:C$197,GDP_per_capita!B$2:B$197)</f>
        <v>884</v>
      </c>
      <c r="K5">
        <f t="shared" ref="K5:K68" si="3">(5.5*H5-(0.9*F5+2.5*(G5-F5)+4.3*(H5-G5)))*365*I5</f>
        <v>1046.528</v>
      </c>
      <c r="L5">
        <f>J5*(C5+D5)/0.9/1.5</f>
        <v>333.10429629629624</v>
      </c>
      <c r="M5">
        <f>J5*(C5)/0.5/2</f>
        <v>101.0412</v>
      </c>
      <c r="N5">
        <f>K5/J5</f>
        <v>1.1838552036199095</v>
      </c>
      <c r="O5">
        <f t="shared" ref="O5:O68" si="4">K5/L5</f>
        <v>3.1417427263355182</v>
      </c>
      <c r="P5">
        <f t="shared" ref="P5:P68" si="5">K5/M5</f>
        <v>10.357438351880223</v>
      </c>
      <c r="Q5">
        <f t="shared" si="0"/>
        <v>1.1838552036199095</v>
      </c>
      <c r="R5">
        <f t="shared" ref="R5:R68" si="6">IF($J5&gt;R$2,0,O5)</f>
        <v>3.1417427263355182</v>
      </c>
      <c r="S5">
        <f t="shared" si="2"/>
        <v>10.357438351880223</v>
      </c>
      <c r="T5" t="str">
        <f>TRIM(RIGHT(SUBSTITUTE(A5,CHAR(10),REPT(" ",100)),100))</f>
        <v>South Sudan</v>
      </c>
    </row>
    <row r="6" spans="1:20" x14ac:dyDescent="0.25">
      <c r="A6" s="3" t="s">
        <v>98</v>
      </c>
      <c r="B6" t="str">
        <f>LOOKUP(RIGHT(LEFT(A6,11),2),country_codes!F$3:F$250,country_codes!G$3:G$250)</f>
        <v>CAF</v>
      </c>
      <c r="C6" s="3">
        <v>8.0299999999999996E-2</v>
      </c>
      <c r="D6" s="3">
        <v>0.27339999999999998</v>
      </c>
      <c r="E6" s="3">
        <v>0.64629999999999999</v>
      </c>
      <c r="F6">
        <f>IFERROR(_xlfn.XLOOKUP($B6,poverty_rate!$G$2:$G$164,poverty_rate!B$2:B$164),0)</f>
        <v>0.66300000000000003</v>
      </c>
      <c r="G6">
        <f>IFERROR(_xlfn.XLOOKUP($B6,poverty_rate!$G$2:$G$164,poverty_rate!C$2:C$164),0)</f>
        <v>0.83099999999999996</v>
      </c>
      <c r="H6">
        <f>IFERROR(_xlfn.XLOOKUP($B6,poverty_rate!$G$2:$G$164,poverty_rate!D$2:D$164),0)</f>
        <v>0.92800000000000005</v>
      </c>
      <c r="I6">
        <f>IFERROR(_xlfn.XLOOKUP($B6,PPP!E$2:E$187,PPP!C$2:C$187),1)</f>
        <v>0.55000000000000004</v>
      </c>
      <c r="J6">
        <f>_xlfn.XLOOKUP($B6,GDP_per_capita!C$2:C$197,GDP_per_capita!B$2:B$197)</f>
        <v>972</v>
      </c>
      <c r="K6">
        <f t="shared" si="3"/>
        <v>736.79265000000009</v>
      </c>
      <c r="L6">
        <f>J6*(C6+D6)/0.9/1.5</f>
        <v>254.66399999999996</v>
      </c>
      <c r="M6">
        <f>J6*(C6)/0.5/2</f>
        <v>78.051599999999993</v>
      </c>
      <c r="N6">
        <f>K6/J6</f>
        <v>0.75801712962962975</v>
      </c>
      <c r="O6">
        <f t="shared" si="4"/>
        <v>2.8931951512581291</v>
      </c>
      <c r="P6">
        <f t="shared" si="5"/>
        <v>9.4398148148148167</v>
      </c>
      <c r="Q6">
        <f t="shared" si="0"/>
        <v>0.75801712962962975</v>
      </c>
      <c r="R6">
        <f t="shared" si="6"/>
        <v>2.8931951512581291</v>
      </c>
      <c r="S6">
        <f t="shared" si="2"/>
        <v>9.4398148148148167</v>
      </c>
      <c r="T6" t="str">
        <f>TRIM(RIGHT(SUBSTITUTE(A6,CHAR(10),REPT(" ",100)),100))</f>
        <v>Central African Republic</v>
      </c>
    </row>
    <row r="7" spans="1:20" x14ac:dyDescent="0.25">
      <c r="A7" s="3" t="s">
        <v>141</v>
      </c>
      <c r="B7" t="str">
        <f>LOOKUP(RIGHT(LEFT(A7,11),2),country_codes!F$3:F$250,country_codes!G$3:G$250)</f>
        <v>PRK</v>
      </c>
      <c r="C7" s="3">
        <v>0.16309999999999999</v>
      </c>
      <c r="D7" s="3">
        <v>0.41620000000000001</v>
      </c>
      <c r="E7" s="3">
        <v>0.42070000000000002</v>
      </c>
      <c r="F7">
        <v>0.3</v>
      </c>
      <c r="G7">
        <v>0.5</v>
      </c>
      <c r="H7">
        <v>0.7</v>
      </c>
      <c r="I7">
        <f>IFERROR(_xlfn.XLOOKUP($B7,PPP!E$2:E$187,PPP!C$2:C$187),1)</f>
        <v>1</v>
      </c>
      <c r="J7">
        <f>_xlfn.XLOOKUP($B7,GDP_per_capita!C$2:C$197,GDP_per_capita!B$2:B$197)</f>
        <v>500</v>
      </c>
      <c r="K7">
        <f t="shared" si="3"/>
        <v>810.3</v>
      </c>
      <c r="L7">
        <f>J7*(C7+D7)/0.9/1.5</f>
        <v>214.55555555555557</v>
      </c>
      <c r="M7">
        <f>J7*(C7)/0.5/2</f>
        <v>81.55</v>
      </c>
      <c r="N7">
        <f>K7/J7</f>
        <v>1.6205999999999998</v>
      </c>
      <c r="O7">
        <f t="shared" si="4"/>
        <v>3.7766442257897457</v>
      </c>
      <c r="P7">
        <f t="shared" si="5"/>
        <v>9.9362354383813614</v>
      </c>
      <c r="Q7">
        <f t="shared" si="0"/>
        <v>1.6205999999999998</v>
      </c>
      <c r="R7">
        <f t="shared" si="6"/>
        <v>3.7766442257897457</v>
      </c>
      <c r="S7">
        <f t="shared" si="2"/>
        <v>9.9362354383813614</v>
      </c>
      <c r="T7" t="str">
        <f>TRIM(RIGHT(SUBSTITUTE(A7,CHAR(10),REPT(" ",100)),100))</f>
        <v>North Korea</v>
      </c>
    </row>
    <row r="8" spans="1:20" x14ac:dyDescent="0.25">
      <c r="A8" s="3" t="s">
        <v>171</v>
      </c>
      <c r="B8" t="str">
        <f>LOOKUP(RIGHT(LEFT(A8,11),2),country_codes!F$3:F$250,country_codes!G$3:G$250)</f>
        <v>COD</v>
      </c>
      <c r="C8" s="3">
        <v>0.13469999999999999</v>
      </c>
      <c r="D8" s="3">
        <v>0.38159999999999999</v>
      </c>
      <c r="E8" s="3">
        <v>0.48370000000000002</v>
      </c>
      <c r="F8">
        <f>IFERROR(_xlfn.XLOOKUP($B8,poverty_rate!$G$2:$G$164,poverty_rate!B$2:B$164),0)</f>
        <v>0.76600000000000001</v>
      </c>
      <c r="G8">
        <f>IFERROR(_xlfn.XLOOKUP($B8,poverty_rate!$G$2:$G$164,poverty_rate!C$2:C$164),0)</f>
        <v>0.91</v>
      </c>
      <c r="H8">
        <f>IFERROR(_xlfn.XLOOKUP($B8,poverty_rate!$G$2:$G$164,poverty_rate!D$2:D$164),0)</f>
        <v>0.97699999999999998</v>
      </c>
      <c r="I8">
        <f>IFERROR(_xlfn.XLOOKUP($B8,PPP!E$2:E$187,PPP!C$2:C$187),1)</f>
        <v>0.6</v>
      </c>
      <c r="J8">
        <f>_xlfn.XLOOKUP($B8,GDP_per_capita!C$2:C$197,GDP_per_capita!B$2:B$197)</f>
        <v>978</v>
      </c>
      <c r="K8">
        <f t="shared" si="3"/>
        <v>883.8839999999999</v>
      </c>
      <c r="L8">
        <f>J8*(C8+D8)/0.9/1.5</f>
        <v>374.0306666666666</v>
      </c>
      <c r="M8">
        <f>J8*(C8)/0.5/2</f>
        <v>131.73659999999998</v>
      </c>
      <c r="N8">
        <f>K8/J8</f>
        <v>0.90376687116564403</v>
      </c>
      <c r="O8">
        <f t="shared" si="4"/>
        <v>2.3631324347736196</v>
      </c>
      <c r="P8">
        <f t="shared" si="5"/>
        <v>6.7094793701978039</v>
      </c>
      <c r="Q8">
        <f t="shared" si="0"/>
        <v>0.90376687116564403</v>
      </c>
      <c r="R8">
        <f t="shared" si="6"/>
        <v>2.3631324347736196</v>
      </c>
      <c r="S8">
        <f t="shared" si="2"/>
        <v>6.7094793701978039</v>
      </c>
      <c r="T8" t="str">
        <f>TRIM(RIGHT(SUBSTITUTE(A8,CHAR(10),REPT(" ",100)),100))</f>
        <v>DR Congo</v>
      </c>
    </row>
    <row r="9" spans="1:20" x14ac:dyDescent="0.25">
      <c r="A9" s="3" t="s">
        <v>91</v>
      </c>
      <c r="B9" t="str">
        <f>LOOKUP(RIGHT(LEFT(A9,11),2),country_codes!F$3:F$250,country_codes!G$3:G$250)</f>
        <v>BDI</v>
      </c>
      <c r="C9" s="3">
        <v>0.15129999999999999</v>
      </c>
      <c r="D9" s="3">
        <v>0.37109999999999999</v>
      </c>
      <c r="E9" s="3">
        <v>0.47760000000000002</v>
      </c>
      <c r="F9">
        <f>IFERROR(_xlfn.XLOOKUP($B9,poverty_rate!$G$2:$G$164,poverty_rate!B$2:B$164),0)</f>
        <v>0.71799999999999997</v>
      </c>
      <c r="G9">
        <f>IFERROR(_xlfn.XLOOKUP($B9,poverty_rate!$G$2:$G$164,poverty_rate!C$2:C$164),0)</f>
        <v>0.89300000000000002</v>
      </c>
      <c r="H9">
        <f>IFERROR(_xlfn.XLOOKUP($B9,poverty_rate!$G$2:$G$164,poverty_rate!D$2:D$164),0)</f>
        <v>0.96799999999999997</v>
      </c>
      <c r="I9">
        <f>IFERROR(_xlfn.XLOOKUP($B9,PPP!E$2:E$187,PPP!C$2:C$187),1)</f>
        <v>0.37</v>
      </c>
      <c r="J9">
        <f>_xlfn.XLOOKUP($B9,GDP_per_capita!C$2:C$197,GDP_per_capita!B$2:B$197)</f>
        <v>783</v>
      </c>
      <c r="K9">
        <f t="shared" si="3"/>
        <v>529.09888999999998</v>
      </c>
      <c r="L9">
        <f>J9*(C9+D9)/0.9/1.5</f>
        <v>302.99200000000002</v>
      </c>
      <c r="M9">
        <f>J9*(C9)/0.5/2</f>
        <v>118.46789999999999</v>
      </c>
      <c r="N9">
        <f>K9/J9</f>
        <v>0.67573293742017881</v>
      </c>
      <c r="O9">
        <f t="shared" si="4"/>
        <v>1.7462470626287161</v>
      </c>
      <c r="P9">
        <f t="shared" si="5"/>
        <v>4.4661793616667476</v>
      </c>
      <c r="Q9">
        <f t="shared" si="0"/>
        <v>0.67573293742017881</v>
      </c>
      <c r="R9">
        <f t="shared" si="6"/>
        <v>1.7462470626287161</v>
      </c>
      <c r="S9">
        <f t="shared" si="2"/>
        <v>4.4661793616667476</v>
      </c>
      <c r="T9" t="str">
        <f>TRIM(RIGHT(SUBSTITUTE(A9,CHAR(10),REPT(" ",100)),100))</f>
        <v>Burundi</v>
      </c>
    </row>
    <row r="10" spans="1:20" x14ac:dyDescent="0.25">
      <c r="A10" s="3" t="s">
        <v>21</v>
      </c>
      <c r="B10" t="str">
        <f>LOOKUP(RIGHT(LEFT(A10,11),2),country_codes!F$3:F$250,country_codes!G$3:G$250)</f>
        <v>MOZ</v>
      </c>
      <c r="C10" s="3">
        <v>8.8700000000000001E-2</v>
      </c>
      <c r="D10" s="3">
        <v>0.26900000000000002</v>
      </c>
      <c r="E10" s="3">
        <v>0.64229999999999998</v>
      </c>
      <c r="F10">
        <f>IFERROR(_xlfn.XLOOKUP($B10,poverty_rate!$G$2:$G$164,poverty_rate!B$2:B$164),0)</f>
        <v>0.624</v>
      </c>
      <c r="G10">
        <f>IFERROR(_xlfn.XLOOKUP($B10,poverty_rate!$G$2:$G$164,poverty_rate!C$2:C$164),0)</f>
        <v>0.81499999999999995</v>
      </c>
      <c r="H10">
        <f>IFERROR(_xlfn.XLOOKUP($B10,poverty_rate!$G$2:$G$164,poverty_rate!D$2:D$164),0)</f>
        <v>0.91800000000000004</v>
      </c>
      <c r="I10">
        <f>IFERROR(_xlfn.XLOOKUP($B10,PPP!E$2:E$187,PPP!C$2:C$187),1)</f>
        <v>0.34</v>
      </c>
      <c r="J10">
        <f>_xlfn.XLOOKUP($B10,GDP_per_capita!C$2:C$197,GDP_per_capita!B$2:B$197)</f>
        <v>1279</v>
      </c>
      <c r="K10">
        <f t="shared" si="3"/>
        <v>442.6647000000001</v>
      </c>
      <c r="L10">
        <f>J10*(C10+D10)/0.9/1.5</f>
        <v>338.88762962962966</v>
      </c>
      <c r="M10">
        <f>J10*(C10)/0.5/2</f>
        <v>113.4473</v>
      </c>
      <c r="N10">
        <f>K10/J10</f>
        <v>0.34610218921032065</v>
      </c>
      <c r="O10">
        <f t="shared" si="4"/>
        <v>1.3062285586634967</v>
      </c>
      <c r="P10">
        <f t="shared" si="5"/>
        <v>3.9019412537803904</v>
      </c>
      <c r="Q10">
        <f t="shared" si="0"/>
        <v>0.34610218921032065</v>
      </c>
      <c r="R10">
        <f t="shared" si="6"/>
        <v>1.3062285586634967</v>
      </c>
      <c r="S10">
        <f t="shared" si="2"/>
        <v>3.9019412537803904</v>
      </c>
      <c r="T10" t="str">
        <f>TRIM(RIGHT(SUBSTITUTE(A10,CHAR(10),REPT(" ",100)),100))</f>
        <v>Mozambique</v>
      </c>
    </row>
    <row r="11" spans="1:20" x14ac:dyDescent="0.25">
      <c r="A11" s="3" t="s">
        <v>6</v>
      </c>
      <c r="B11" t="str">
        <f>LOOKUP(RIGHT(LEFT(A11,11),2),country_codes!F$3:F$250,country_codes!G$3:G$250)</f>
        <v>MWI</v>
      </c>
      <c r="C11" s="3">
        <v>0.12839999999999999</v>
      </c>
      <c r="D11" s="3">
        <v>0.31380000000000002</v>
      </c>
      <c r="E11" s="3">
        <v>0.55779999999999996</v>
      </c>
      <c r="F11">
        <f>IFERROR(_xlfn.XLOOKUP($B11,poverty_rate!$G$2:$G$164,poverty_rate!B$2:B$164),0)</f>
        <v>0.70299999999999996</v>
      </c>
      <c r="G11">
        <f>IFERROR(_xlfn.XLOOKUP($B11,poverty_rate!$G$2:$G$164,poverty_rate!C$2:C$164),0)</f>
        <v>0.89400000000000002</v>
      </c>
      <c r="H11">
        <f>IFERROR(_xlfn.XLOOKUP($B11,poverty_rate!$G$2:$G$164,poverty_rate!D$2:D$164),0)</f>
        <v>0.96699999999999997</v>
      </c>
      <c r="I11">
        <f>IFERROR(_xlfn.XLOOKUP($B11,PPP!E$2:E$187,PPP!C$2:C$187),1)</f>
        <v>0.3</v>
      </c>
      <c r="J11">
        <f>_xlfn.XLOOKUP($B11,GDP_per_capita!C$2:C$197,GDP_per_capita!B$2:B$197)</f>
        <v>995</v>
      </c>
      <c r="K11">
        <f t="shared" si="3"/>
        <v>426.43680000000001</v>
      </c>
      <c r="L11">
        <f>J11*(C11+D11)/0.9/1.5</f>
        <v>325.91777777777776</v>
      </c>
      <c r="M11">
        <f>J11*(C11)/0.5/2</f>
        <v>127.75799999999998</v>
      </c>
      <c r="N11">
        <f>K11/J11</f>
        <v>0.4285796984924623</v>
      </c>
      <c r="O11">
        <f t="shared" si="4"/>
        <v>1.308418346822307</v>
      </c>
      <c r="P11">
        <f t="shared" si="5"/>
        <v>3.3378481191001743</v>
      </c>
      <c r="Q11">
        <f t="shared" si="0"/>
        <v>0.4285796984924623</v>
      </c>
      <c r="R11">
        <f t="shared" si="6"/>
        <v>1.308418346822307</v>
      </c>
      <c r="S11">
        <f t="shared" si="2"/>
        <v>3.3378481191001743</v>
      </c>
      <c r="T11" t="str">
        <f>TRIM(RIGHT(SUBSTITUTE(A11,CHAR(10),REPT(" ",100)),100))</f>
        <v>Malawi</v>
      </c>
    </row>
    <row r="12" spans="1:20" x14ac:dyDescent="0.25">
      <c r="A12" s="3" t="s">
        <v>132</v>
      </c>
      <c r="B12" t="str">
        <f>LOOKUP(RIGHT(LEFT(A12,11),2),country_codes!F$3:F$250,country_codes!G$3:G$250)</f>
        <v>NER</v>
      </c>
      <c r="C12" s="3">
        <v>0.1709</v>
      </c>
      <c r="D12" s="3">
        <v>0.4032</v>
      </c>
      <c r="E12" s="3">
        <v>0.4259</v>
      </c>
      <c r="F12">
        <f>IFERROR(_xlfn.XLOOKUP($B12,poverty_rate!$G$2:$G$164,poverty_rate!B$2:B$164),0)</f>
        <v>0.44500000000000001</v>
      </c>
      <c r="G12">
        <f>IFERROR(_xlfn.XLOOKUP($B12,poverty_rate!$G$2:$G$164,poverty_rate!C$2:C$164),0)</f>
        <v>0.76900000000000002</v>
      </c>
      <c r="H12">
        <f>IFERROR(_xlfn.XLOOKUP($B12,poverty_rate!$G$2:$G$164,poverty_rate!D$2:D$164),0)</f>
        <v>0.93400000000000005</v>
      </c>
      <c r="I12">
        <f>IFERROR(_xlfn.XLOOKUP($B12,PPP!E$2:E$187,PPP!C$2:C$187),1)</f>
        <v>0.39</v>
      </c>
      <c r="J12">
        <f>_xlfn.XLOOKUP($B12,GDP_per_capita!C$2:C$197,GDP_per_capita!B$2:B$197)</f>
        <v>1253</v>
      </c>
      <c r="K12">
        <f t="shared" si="3"/>
        <v>457.93995000000001</v>
      </c>
      <c r="L12">
        <f>J12*(C12+D12)/0.9/1.5</f>
        <v>532.84985185185189</v>
      </c>
      <c r="M12">
        <f>J12*(C12)/0.5/2</f>
        <v>214.1377</v>
      </c>
      <c r="N12">
        <f>K12/J12</f>
        <v>0.36547482043096569</v>
      </c>
      <c r="O12">
        <f t="shared" si="4"/>
        <v>0.85941649117192764</v>
      </c>
      <c r="P12">
        <f t="shared" si="5"/>
        <v>2.1385302541308699</v>
      </c>
      <c r="Q12">
        <f t="shared" si="0"/>
        <v>0.36547482043096569</v>
      </c>
      <c r="R12">
        <f t="shared" si="6"/>
        <v>0.85941649117192764</v>
      </c>
      <c r="S12">
        <f t="shared" si="2"/>
        <v>2.1385302541308699</v>
      </c>
      <c r="T12" t="str">
        <f>TRIM(RIGHT(SUBSTITUTE(A12,CHAR(10),REPT(" ",100)),100))</f>
        <v>Niger</v>
      </c>
    </row>
    <row r="13" spans="1:20" x14ac:dyDescent="0.25">
      <c r="A13" s="3" t="s">
        <v>93</v>
      </c>
      <c r="B13" t="str">
        <f>LOOKUP(RIGHT(LEFT(A13,11),2),country_codes!F$3:F$250,country_codes!G$3:G$250)</f>
        <v>LBR</v>
      </c>
      <c r="C13" s="3">
        <v>0.16639999999999999</v>
      </c>
      <c r="D13" s="3">
        <v>0.40739999999999998</v>
      </c>
      <c r="E13" s="3">
        <v>0.42620000000000002</v>
      </c>
      <c r="F13">
        <f>IFERROR(_xlfn.XLOOKUP($B13,poverty_rate!$G$2:$G$164,poverty_rate!B$2:B$164),0)</f>
        <v>0.40899999999999997</v>
      </c>
      <c r="G13">
        <f>IFERROR(_xlfn.XLOOKUP($B13,poverty_rate!$G$2:$G$164,poverty_rate!C$2:C$164),0)</f>
        <v>0.72599999999999998</v>
      </c>
      <c r="H13">
        <f>IFERROR(_xlfn.XLOOKUP($B13,poverty_rate!$G$2:$G$164,poverty_rate!D$2:D$164),0)</f>
        <v>0.92200000000000004</v>
      </c>
      <c r="I13">
        <f>IFERROR(_xlfn.XLOOKUP($B13,PPP!E$2:E$187,PPP!C$2:C$187),1)</f>
        <v>0.52</v>
      </c>
      <c r="J13">
        <f>_xlfn.XLOOKUP($B13,GDP_per_capita!C$2:C$197,GDP_per_capita!B$2:B$197)</f>
        <v>1536</v>
      </c>
      <c r="K13">
        <f t="shared" si="3"/>
        <v>582.23048000000017</v>
      </c>
      <c r="L13">
        <f>J13*(C13+D13)/0.9/1.5</f>
        <v>652.85688888888888</v>
      </c>
      <c r="M13">
        <f>J13*(C13)/0.5/2</f>
        <v>255.59039999999999</v>
      </c>
      <c r="N13">
        <f>K13/J13</f>
        <v>0.37905630208333346</v>
      </c>
      <c r="O13">
        <f t="shared" si="4"/>
        <v>0.8918194629008368</v>
      </c>
      <c r="P13">
        <f t="shared" si="5"/>
        <v>2.2779825846354176</v>
      </c>
      <c r="Q13">
        <f t="shared" si="0"/>
        <v>0.37905630208333346</v>
      </c>
      <c r="R13">
        <f t="shared" si="6"/>
        <v>0.8918194629008368</v>
      </c>
      <c r="S13">
        <f t="shared" si="2"/>
        <v>2.2779825846354176</v>
      </c>
      <c r="T13" t="str">
        <f>TRIM(RIGHT(SUBSTITUTE(A13,CHAR(10),REPT(" ",100)),100))</f>
        <v>Liberia</v>
      </c>
    </row>
    <row r="14" spans="1:20" x14ac:dyDescent="0.25">
      <c r="A14" s="3" t="s">
        <v>71</v>
      </c>
      <c r="B14" t="str">
        <f>LOOKUP(RIGHT(LEFT(A14,11),2),country_codes!F$3:F$250,country_codes!G$3:G$250)</f>
        <v>GNB</v>
      </c>
      <c r="C14" s="3">
        <v>0.10199999999999999</v>
      </c>
      <c r="D14" s="3">
        <v>0.30070000000000002</v>
      </c>
      <c r="E14" s="3">
        <v>0.59730000000000005</v>
      </c>
      <c r="F14">
        <f>IFERROR(_xlfn.XLOOKUP($B14,poverty_rate!$G$2:$G$164,poverty_rate!B$2:B$164),0)</f>
        <v>0.67100000000000004</v>
      </c>
      <c r="G14">
        <f>IFERROR(_xlfn.XLOOKUP($B14,poverty_rate!$G$2:$G$164,poverty_rate!C$2:C$164),0)</f>
        <v>0.84499999999999997</v>
      </c>
      <c r="H14">
        <f>IFERROR(_xlfn.XLOOKUP($B14,poverty_rate!$G$2:$G$164,poverty_rate!D$2:D$164),0)</f>
        <v>0.93400000000000005</v>
      </c>
      <c r="I14">
        <f>IFERROR(_xlfn.XLOOKUP($B14,PPP!E$2:E$187,PPP!C$2:C$187),1)</f>
        <v>0.43</v>
      </c>
      <c r="J14">
        <f>_xlfn.XLOOKUP($B14,GDP_per_capita!C$2:C$197,GDP_per_capita!B$2:B$197)</f>
        <v>2340</v>
      </c>
      <c r="K14">
        <f t="shared" si="3"/>
        <v>583.13202999999999</v>
      </c>
      <c r="L14">
        <f>J14*(C14+D14)/0.9/1.5</f>
        <v>698.01333333333332</v>
      </c>
      <c r="M14">
        <f>J14*(C14)/0.5/2</f>
        <v>238.67999999999998</v>
      </c>
      <c r="N14">
        <f>K14/J14</f>
        <v>0.24920172222222223</v>
      </c>
      <c r="O14">
        <f t="shared" si="4"/>
        <v>0.83541674944127142</v>
      </c>
      <c r="P14">
        <f t="shared" si="5"/>
        <v>2.4431541394335512</v>
      </c>
      <c r="Q14">
        <f t="shared" si="0"/>
        <v>0.24920172222222223</v>
      </c>
      <c r="R14">
        <f t="shared" si="6"/>
        <v>0.83541674944127142</v>
      </c>
      <c r="S14">
        <f t="shared" si="2"/>
        <v>2.4431541394335512</v>
      </c>
      <c r="T14" t="str">
        <f>TRIM(RIGHT(SUBSTITUTE(A14,CHAR(10),REPT(" ",100)),100))</f>
        <v>Guinea-Bissau</v>
      </c>
    </row>
    <row r="15" spans="1:20" x14ac:dyDescent="0.25">
      <c r="A15" s="3" t="s">
        <v>16</v>
      </c>
      <c r="B15" t="str">
        <f>LOOKUP(RIGHT(LEFT(A15,11),2),country_codes!F$3:F$250,country_codes!G$3:G$250)</f>
        <v>STP</v>
      </c>
      <c r="C15" s="3">
        <v>8.2100000000000006E-2</v>
      </c>
      <c r="D15" s="3">
        <v>0.22850000000000001</v>
      </c>
      <c r="E15" s="3">
        <v>0.68940000000000001</v>
      </c>
      <c r="F15">
        <f>IFERROR(_xlfn.XLOOKUP($B15,poverty_rate!$G$2:$G$164,poverty_rate!B$2:B$164),0)</f>
        <v>0.32300000000000001</v>
      </c>
      <c r="G15">
        <f>IFERROR(_xlfn.XLOOKUP($B15,poverty_rate!$G$2:$G$164,poverty_rate!C$2:C$164),0)</f>
        <v>0.70099999999999996</v>
      </c>
      <c r="H15">
        <f>IFERROR(_xlfn.XLOOKUP($B15,poverty_rate!$G$2:$G$164,poverty_rate!D$2:D$164),0)</f>
        <v>0.92300000000000004</v>
      </c>
      <c r="I15">
        <f>IFERROR(_xlfn.XLOOKUP($B15,PPP!E$2:E$187,PPP!C$2:C$187),1)</f>
        <v>0.59</v>
      </c>
      <c r="J15">
        <f>_xlfn.XLOOKUP($B15,GDP_per_capita!C$2:C$197,GDP_per_capita!B$2:B$197)</f>
        <v>3837</v>
      </c>
      <c r="K15">
        <f t="shared" si="3"/>
        <v>621.54316999999992</v>
      </c>
      <c r="L15">
        <f>J15*(C15+D15)/0.9/1.5</f>
        <v>882.79422222222217</v>
      </c>
      <c r="M15">
        <f>J15*(C15)/0.5/2</f>
        <v>315.01770000000005</v>
      </c>
      <c r="N15">
        <f>K15/J15</f>
        <v>0.16198675267135781</v>
      </c>
      <c r="O15">
        <f t="shared" si="4"/>
        <v>0.70406347748336462</v>
      </c>
      <c r="P15">
        <f t="shared" si="5"/>
        <v>1.9730420544623359</v>
      </c>
      <c r="Q15">
        <f t="shared" si="0"/>
        <v>0.16198675267135781</v>
      </c>
      <c r="R15">
        <f t="shared" si="6"/>
        <v>0.70406347748336462</v>
      </c>
      <c r="S15">
        <f t="shared" si="2"/>
        <v>1.9730420544623359</v>
      </c>
      <c r="T15" t="str">
        <f>TRIM(RIGHT(SUBSTITUTE(A15,CHAR(10),REPT(" ",100)),100))</f>
        <v>Sao Tome and Principe</v>
      </c>
    </row>
    <row r="16" spans="1:20" x14ac:dyDescent="0.25">
      <c r="A16" s="3" t="s">
        <v>163</v>
      </c>
      <c r="B16" t="str">
        <f>LOOKUP(RIGHT(LEFT(A16,11),2),country_codes!F$3:F$250,country_codes!G$3:G$250)</f>
        <v>COG</v>
      </c>
      <c r="C16" s="3">
        <v>0.1048</v>
      </c>
      <c r="D16" s="3">
        <v>0.33939999999999998</v>
      </c>
      <c r="E16" s="3">
        <v>0.55579999999999996</v>
      </c>
      <c r="F16">
        <f>IFERROR(_xlfn.XLOOKUP($B16,poverty_rate!$G$2:$G$164,poverty_rate!B$2:B$164),0)</f>
        <v>0.37</v>
      </c>
      <c r="G16">
        <f>IFERROR(_xlfn.XLOOKUP($B16,poverty_rate!$G$2:$G$164,poverty_rate!C$2:C$164),0)</f>
        <v>0.61299999999999999</v>
      </c>
      <c r="H16">
        <f>IFERROR(_xlfn.XLOOKUP($B16,poverty_rate!$G$2:$G$164,poverty_rate!D$2:D$164),0)</f>
        <v>0.82399999999999995</v>
      </c>
      <c r="I16">
        <f>IFERROR(_xlfn.XLOOKUP($B16,PPP!E$2:E$187,PPP!C$2:C$187),1)</f>
        <v>1</v>
      </c>
      <c r="J16">
        <f>_xlfn.XLOOKUP($B16,GDP_per_capita!C$2:C$197,GDP_per_capita!B$2:B$197)</f>
        <v>4233</v>
      </c>
      <c r="K16">
        <f t="shared" si="3"/>
        <v>979.73300000000017</v>
      </c>
      <c r="L16">
        <f>J16*(C16+D16)/0.9/1.5</f>
        <v>1392.8137777777777</v>
      </c>
      <c r="M16">
        <f>J16*(C16)/0.5/2</f>
        <v>443.61840000000001</v>
      </c>
      <c r="N16">
        <f>K16/J16</f>
        <v>0.23145121663123086</v>
      </c>
      <c r="O16">
        <f t="shared" si="4"/>
        <v>0.70341995149068359</v>
      </c>
      <c r="P16">
        <f t="shared" si="5"/>
        <v>2.2085039754888438</v>
      </c>
      <c r="Q16">
        <f t="shared" si="0"/>
        <v>0.23145121663123086</v>
      </c>
      <c r="R16">
        <f t="shared" si="6"/>
        <v>0.70341995149068359</v>
      </c>
      <c r="S16">
        <f t="shared" si="2"/>
        <v>2.2085039754888438</v>
      </c>
      <c r="T16" t="str">
        <f>TRIM(RIGHT(SUBSTITUTE(A16,CHAR(10),REPT(" ",100)),100))</f>
        <v>Congo</v>
      </c>
    </row>
    <row r="17" spans="1:20" x14ac:dyDescent="0.25">
      <c r="A17" s="3" t="s">
        <v>82</v>
      </c>
      <c r="B17" t="str">
        <f>LOOKUP(RIGHT(LEFT(A17,11),2),country_codes!F$3:F$250,country_codes!G$3:G$250)</f>
        <v>TCD</v>
      </c>
      <c r="C17" s="3">
        <v>0.1295</v>
      </c>
      <c r="D17" s="3">
        <v>0.38119999999999998</v>
      </c>
      <c r="E17" s="3">
        <v>0.48930000000000001</v>
      </c>
      <c r="F17">
        <f>IFERROR(_xlfn.XLOOKUP($B17,poverty_rate!$G$2:$G$164,poverty_rate!B$2:B$164),0)</f>
        <v>0.38400000000000001</v>
      </c>
      <c r="G17">
        <f>IFERROR(_xlfn.XLOOKUP($B17,poverty_rate!$G$2:$G$164,poverty_rate!C$2:C$164),0)</f>
        <v>0.66500000000000004</v>
      </c>
      <c r="H17">
        <f>IFERROR(_xlfn.XLOOKUP($B17,poverty_rate!$G$2:$G$164,poverty_rate!D$2:D$164),0)</f>
        <v>0.86199999999999999</v>
      </c>
      <c r="I17">
        <f>IFERROR(_xlfn.XLOOKUP($B17,PPP!E$2:E$187,PPP!C$2:C$187),1)</f>
        <v>0.37</v>
      </c>
      <c r="J17">
        <f>_xlfn.XLOOKUP($B17,GDP_per_capita!C$2:C$197,GDP_per_capita!B$2:B$197)</f>
        <v>1618</v>
      </c>
      <c r="K17">
        <f t="shared" si="3"/>
        <v>384.32528999999994</v>
      </c>
      <c r="L17">
        <f>J17*(C17+D17)/0.9/1.5</f>
        <v>612.08340740740732</v>
      </c>
      <c r="M17">
        <f>J17*(C17)/0.5/2</f>
        <v>209.53100000000001</v>
      </c>
      <c r="N17">
        <f>K17/J17</f>
        <v>0.23753108158220021</v>
      </c>
      <c r="O17">
        <f t="shared" si="4"/>
        <v>0.62789692605437697</v>
      </c>
      <c r="P17">
        <f t="shared" si="5"/>
        <v>1.8342168461945962</v>
      </c>
      <c r="Q17">
        <f t="shared" si="0"/>
        <v>0.23753108158220021</v>
      </c>
      <c r="R17">
        <f t="shared" si="6"/>
        <v>0.62789692605437697</v>
      </c>
      <c r="S17">
        <f t="shared" si="2"/>
        <v>1.8342168461945962</v>
      </c>
      <c r="T17" t="str">
        <f>TRIM(RIGHT(SUBSTITUTE(A17,CHAR(10),REPT(" ",100)),100))</f>
        <v>Chad</v>
      </c>
    </row>
    <row r="18" spans="1:20" x14ac:dyDescent="0.25">
      <c r="A18" s="3" t="s">
        <v>170</v>
      </c>
      <c r="B18" t="str">
        <f>LOOKUP(RIGHT(LEFT(A18,11),2),country_codes!F$3:F$250,country_codes!G$3:G$250)</f>
        <v>MDG</v>
      </c>
      <c r="C18" s="3">
        <v>0.13339999999999999</v>
      </c>
      <c r="D18" s="3">
        <v>0.36399999999999999</v>
      </c>
      <c r="E18" s="3">
        <v>0.50260000000000005</v>
      </c>
      <c r="F18">
        <f>IFERROR(_xlfn.XLOOKUP($B18,poverty_rate!$G$2:$G$164,poverty_rate!B$2:B$164),0)</f>
        <v>0.77600000000000002</v>
      </c>
      <c r="G18">
        <f>IFERROR(_xlfn.XLOOKUP($B18,poverty_rate!$G$2:$G$164,poverty_rate!C$2:C$164),0)</f>
        <v>0.91</v>
      </c>
      <c r="H18">
        <f>IFERROR(_xlfn.XLOOKUP($B18,poverty_rate!$G$2:$G$164,poverty_rate!D$2:D$164),0)</f>
        <v>0.97299999999999998</v>
      </c>
      <c r="I18">
        <f>IFERROR(_xlfn.XLOOKUP($B18,PPP!E$2:E$187,PPP!C$2:C$187),1)</f>
        <v>0.28000000000000003</v>
      </c>
      <c r="J18">
        <f>_xlfn.XLOOKUP($B18,GDP_per_capita!C$2:C$197,GDP_per_capita!B$2:B$197)</f>
        <v>1647</v>
      </c>
      <c r="K18">
        <f t="shared" si="3"/>
        <v>413.62384000000003</v>
      </c>
      <c r="L18">
        <f>J18*(C18+D18)/0.9/1.5</f>
        <v>606.82799999999986</v>
      </c>
      <c r="M18">
        <f>J18*(C18)/0.5/2</f>
        <v>219.70979999999997</v>
      </c>
      <c r="N18">
        <f>K18/J18</f>
        <v>0.25113772920461447</v>
      </c>
      <c r="O18">
        <f t="shared" si="4"/>
        <v>0.6816162734745268</v>
      </c>
      <c r="P18">
        <f t="shared" si="5"/>
        <v>1.8825916731980097</v>
      </c>
      <c r="Q18">
        <f t="shared" si="0"/>
        <v>0.25113772920461447</v>
      </c>
      <c r="R18">
        <f t="shared" si="6"/>
        <v>0.6816162734745268</v>
      </c>
      <c r="S18">
        <f t="shared" si="2"/>
        <v>1.8825916731980097</v>
      </c>
      <c r="T18" t="str">
        <f>TRIM(RIGHT(SUBSTITUTE(A18,CHAR(10),REPT(" ",100)),100))</f>
        <v>Madagascar</v>
      </c>
    </row>
    <row r="19" spans="1:20" x14ac:dyDescent="0.25">
      <c r="A19" s="3" t="s">
        <v>83</v>
      </c>
      <c r="B19" t="str">
        <f>LOOKUP(RIGHT(LEFT(A19,11),2),country_codes!F$3:F$250,country_codes!G$3:G$250)</f>
        <v>ZWE</v>
      </c>
      <c r="C19" s="3">
        <v>0.1225</v>
      </c>
      <c r="D19" s="3">
        <v>0.35770000000000002</v>
      </c>
      <c r="E19" s="3">
        <v>0.51980000000000004</v>
      </c>
      <c r="F19">
        <f>IFERROR(_xlfn.XLOOKUP($B19,poverty_rate!$G$2:$G$164,poverty_rate!B$2:B$164),0)</f>
        <v>0.214</v>
      </c>
      <c r="G19">
        <f>IFERROR(_xlfn.XLOOKUP($B19,poverty_rate!$G$2:$G$164,poverty_rate!C$2:C$164),0)</f>
        <v>0.47199999999999998</v>
      </c>
      <c r="H19">
        <f>IFERROR(_xlfn.XLOOKUP($B19,poverty_rate!$G$2:$G$164,poverty_rate!D$2:D$164),0)</f>
        <v>0.74</v>
      </c>
      <c r="I19">
        <f>IFERROR(_xlfn.XLOOKUP($B19,PPP!E$2:E$187,PPP!C$2:C$187),1)</f>
        <v>0.71</v>
      </c>
      <c r="J19">
        <f>_xlfn.XLOOKUP($B19,GDP_per_capita!C$2:C$197,GDP_per_capita!B$2:B$197)</f>
        <v>2583</v>
      </c>
      <c r="K19">
        <f t="shared" si="3"/>
        <v>539.03200000000004</v>
      </c>
      <c r="L19">
        <f>J19*(C19+D19)/0.9/1.5</f>
        <v>918.78266666666661</v>
      </c>
      <c r="M19">
        <f>J19*(C19)/0.5/2</f>
        <v>316.41750000000002</v>
      </c>
      <c r="N19">
        <f>K19/J19</f>
        <v>0.20868447541618274</v>
      </c>
      <c r="O19">
        <f t="shared" si="4"/>
        <v>0.58668063684266292</v>
      </c>
      <c r="P19">
        <f t="shared" si="5"/>
        <v>1.7035467380912876</v>
      </c>
      <c r="Q19">
        <f t="shared" si="0"/>
        <v>0.20868447541618274</v>
      </c>
      <c r="R19">
        <f t="shared" si="6"/>
        <v>0.58668063684266292</v>
      </c>
      <c r="S19">
        <f t="shared" si="2"/>
        <v>1.7035467380912876</v>
      </c>
      <c r="T19" t="str">
        <f>TRIM(RIGHT(SUBSTITUTE(A19,CHAR(10),REPT(" ",100)),100))</f>
        <v>Zimbabwe</v>
      </c>
    </row>
    <row r="20" spans="1:20" x14ac:dyDescent="0.25">
      <c r="A20" s="3" t="s">
        <v>129</v>
      </c>
      <c r="B20" t="str">
        <f>LOOKUP(RIGHT(LEFT(A20,11),2),country_codes!F$3:F$250,country_codes!G$3:G$250)</f>
        <v>SLE</v>
      </c>
      <c r="C20" s="3">
        <v>0.16500000000000001</v>
      </c>
      <c r="D20" s="3">
        <v>0.37830000000000003</v>
      </c>
      <c r="E20" s="3">
        <v>0.45669999999999999</v>
      </c>
      <c r="F20">
        <f>IFERROR(_xlfn.XLOOKUP($B20,poverty_rate!$G$2:$G$164,poverty_rate!B$2:B$164),0)</f>
        <v>0.40100000000000002</v>
      </c>
      <c r="G20">
        <f>IFERROR(_xlfn.XLOOKUP($B20,poverty_rate!$G$2:$G$164,poverty_rate!C$2:C$164),0)</f>
        <v>0.74399999999999999</v>
      </c>
      <c r="H20">
        <f>IFERROR(_xlfn.XLOOKUP($B20,poverty_rate!$G$2:$G$164,poverty_rate!D$2:D$164),0)</f>
        <v>0.92100000000000004</v>
      </c>
      <c r="I20">
        <f>IFERROR(_xlfn.XLOOKUP($B20,PPP!E$2:E$187,PPP!C$2:C$187),1)</f>
        <v>0.33</v>
      </c>
      <c r="J20">
        <f>_xlfn.XLOOKUP($B20,GDP_per_capita!C$2:C$197,GDP_per_capita!B$2:B$197)</f>
        <v>1711</v>
      </c>
      <c r="K20">
        <f t="shared" si="3"/>
        <v>371.70869999999996</v>
      </c>
      <c r="L20">
        <f>J20*(C20+D20)/0.9/1.5</f>
        <v>688.58244444444438</v>
      </c>
      <c r="M20">
        <f>J20*(C20)/0.5/2</f>
        <v>282.315</v>
      </c>
      <c r="N20">
        <f>K20/J20</f>
        <v>0.21724646405610751</v>
      </c>
      <c r="O20">
        <f t="shared" si="4"/>
        <v>0.53981727678215563</v>
      </c>
      <c r="P20">
        <f t="shared" si="5"/>
        <v>1.3166452367036821</v>
      </c>
      <c r="Q20">
        <f t="shared" si="0"/>
        <v>0.21724646405610751</v>
      </c>
      <c r="R20">
        <f t="shared" si="6"/>
        <v>0.53981727678215563</v>
      </c>
      <c r="S20">
        <f t="shared" si="2"/>
        <v>1.3166452367036821</v>
      </c>
      <c r="T20" t="str">
        <f>TRIM(RIGHT(SUBSTITUTE(A20,CHAR(10),REPT(" ",100)),100))</f>
        <v>Sierra Leone</v>
      </c>
    </row>
    <row r="21" spans="1:20" x14ac:dyDescent="0.25">
      <c r="A21" s="3" t="s">
        <v>65</v>
      </c>
      <c r="B21" t="str">
        <f>LOOKUP(RIGHT(LEFT(A21,11),2),country_codes!F$3:F$250,country_codes!G$3:G$250)</f>
        <v>HTI</v>
      </c>
      <c r="C21" s="3">
        <v>0.12479999999999999</v>
      </c>
      <c r="D21" s="3">
        <v>0.38550000000000001</v>
      </c>
      <c r="E21" s="3">
        <v>0.48970000000000002</v>
      </c>
      <c r="F21">
        <f>IFERROR(_xlfn.XLOOKUP($B21,poverty_rate!$G$2:$G$164,poverty_rate!B$2:B$164),0)</f>
        <v>0.25</v>
      </c>
      <c r="G21">
        <f>IFERROR(_xlfn.XLOOKUP($B21,poverty_rate!$G$2:$G$164,poverty_rate!C$2:C$164),0)</f>
        <v>0.50800000000000001</v>
      </c>
      <c r="H21">
        <f>IFERROR(_xlfn.XLOOKUP($B21,poverty_rate!$G$2:$G$164,poverty_rate!D$2:D$164),0)</f>
        <v>0.78900000000000003</v>
      </c>
      <c r="I21">
        <f>IFERROR(_xlfn.XLOOKUP($B21,PPP!E$2:E$187,PPP!C$2:C$187),1)</f>
        <v>0.47</v>
      </c>
      <c r="J21">
        <f>_xlfn.XLOOKUP($B21,GDP_per_capita!C$2:C$197,GDP_per_capita!B$2:B$197)</f>
        <v>1728</v>
      </c>
      <c r="K21">
        <f t="shared" si="3"/>
        <v>387.90886</v>
      </c>
      <c r="L21">
        <f>J21*(C21+D21)/0.9/1.5</f>
        <v>653.18399999999986</v>
      </c>
      <c r="M21">
        <f>J21*(C21)/0.5/2</f>
        <v>215.65439999999998</v>
      </c>
      <c r="N21">
        <f>K21/J21</f>
        <v>0.22448429398148148</v>
      </c>
      <c r="O21">
        <f t="shared" si="4"/>
        <v>0.59387379360180304</v>
      </c>
      <c r="P21">
        <f t="shared" si="5"/>
        <v>1.7987523556208453</v>
      </c>
      <c r="Q21">
        <f t="shared" si="0"/>
        <v>0.22448429398148148</v>
      </c>
      <c r="R21">
        <f t="shared" si="6"/>
        <v>0.59387379360180304</v>
      </c>
      <c r="S21">
        <f t="shared" si="2"/>
        <v>1.7987523556208453</v>
      </c>
      <c r="T21" t="str">
        <f>TRIM(RIGHT(SUBSTITUTE(A21,CHAR(10),REPT(" ",100)),100))</f>
        <v>Haiti</v>
      </c>
    </row>
    <row r="22" spans="1:20" x14ac:dyDescent="0.25">
      <c r="A22" s="3" t="s">
        <v>87</v>
      </c>
      <c r="B22" t="str">
        <f>LOOKUP(RIGHT(LEFT(A22,11),2),country_codes!F$3:F$250,country_codes!G$3:G$250)</f>
        <v>BFA</v>
      </c>
      <c r="C22" s="3">
        <v>0.1653</v>
      </c>
      <c r="D22" s="3">
        <v>0.37040000000000001</v>
      </c>
      <c r="E22" s="3">
        <v>0.46429999999999999</v>
      </c>
      <c r="F22">
        <f>IFERROR(_xlfn.XLOOKUP($B22,poverty_rate!$G$2:$G$164,poverty_rate!B$2:B$164),0)</f>
        <v>0.437</v>
      </c>
      <c r="G22">
        <f>IFERROR(_xlfn.XLOOKUP($B22,poverty_rate!$G$2:$G$164,poverty_rate!C$2:C$164),0)</f>
        <v>0.76400000000000001</v>
      </c>
      <c r="H22">
        <f>IFERROR(_xlfn.XLOOKUP($B22,poverty_rate!$G$2:$G$164,poverty_rate!D$2:D$164),0)</f>
        <v>0.92300000000000004</v>
      </c>
      <c r="I22">
        <f>IFERROR(_xlfn.XLOOKUP($B22,PPP!E$2:E$187,PPP!C$2:C$187),1)</f>
        <v>0.36</v>
      </c>
      <c r="J22">
        <f>_xlfn.XLOOKUP($B22,GDP_per_capita!C$2:C$197,GDP_per_capita!B$2:B$197)</f>
        <v>2203</v>
      </c>
      <c r="K22">
        <f t="shared" si="3"/>
        <v>418.1148</v>
      </c>
      <c r="L22">
        <f>J22*(C22+D22)/0.9/1.5</f>
        <v>874.18303703703714</v>
      </c>
      <c r="M22">
        <f>J22*(C22)/0.5/2</f>
        <v>364.15590000000003</v>
      </c>
      <c r="N22">
        <f>K22/J22</f>
        <v>0.18979337267362686</v>
      </c>
      <c r="O22">
        <f t="shared" si="4"/>
        <v>0.47829205359230215</v>
      </c>
      <c r="P22">
        <f t="shared" si="5"/>
        <v>1.1481752732826791</v>
      </c>
      <c r="Q22">
        <f t="shared" si="0"/>
        <v>0.18979337267362686</v>
      </c>
      <c r="R22">
        <f t="shared" si="6"/>
        <v>0.47829205359230215</v>
      </c>
      <c r="S22">
        <f t="shared" si="2"/>
        <v>1.1481752732826791</v>
      </c>
      <c r="T22" t="str">
        <f>TRIM(RIGHT(SUBSTITUTE(A22,CHAR(10),REPT(" ",100)),100))</f>
        <v>Burkina Faso</v>
      </c>
    </row>
    <row r="23" spans="1:20" x14ac:dyDescent="0.25">
      <c r="A23" s="3" t="s">
        <v>60</v>
      </c>
      <c r="B23" t="str">
        <f>LOOKUP(RIGHT(LEFT(A23,11),2),country_codes!F$3:F$250,country_codes!G$3:G$250)</f>
        <v>RWA</v>
      </c>
      <c r="C23" s="3">
        <v>0.12790000000000001</v>
      </c>
      <c r="D23" s="3">
        <v>0.33850000000000002</v>
      </c>
      <c r="E23" s="3">
        <v>0.53359999999999996</v>
      </c>
      <c r="F23">
        <f>IFERROR(_xlfn.XLOOKUP($B23,poverty_rate!$G$2:$G$164,poverty_rate!B$2:B$164),0)</f>
        <v>0.55500000000000005</v>
      </c>
      <c r="G23">
        <f>IFERROR(_xlfn.XLOOKUP($B23,poverty_rate!$G$2:$G$164,poverty_rate!C$2:C$164),0)</f>
        <v>0.79700000000000004</v>
      </c>
      <c r="H23">
        <f>IFERROR(_xlfn.XLOOKUP($B23,poverty_rate!$G$2:$G$164,poverty_rate!D$2:D$164),0)</f>
        <v>0.91600000000000004</v>
      </c>
      <c r="I23">
        <f>IFERROR(_xlfn.XLOOKUP($B23,PPP!E$2:E$187,PPP!C$2:C$187),1)</f>
        <v>0.34</v>
      </c>
      <c r="J23">
        <f>_xlfn.XLOOKUP($B23,GDP_per_capita!C$2:C$197,GDP_per_capita!B$2:B$197)</f>
        <v>2393</v>
      </c>
      <c r="K23">
        <f t="shared" si="3"/>
        <v>424.64538000000005</v>
      </c>
      <c r="L23">
        <f>J23*(C23+D23)/0.9/1.5</f>
        <v>826.73718518518524</v>
      </c>
      <c r="M23">
        <f>J23*(C23)/0.5/2</f>
        <v>306.06470000000002</v>
      </c>
      <c r="N23">
        <f>K23/J23</f>
        <v>0.17745314667781029</v>
      </c>
      <c r="O23">
        <f t="shared" si="4"/>
        <v>0.51364011152453659</v>
      </c>
      <c r="P23">
        <f t="shared" si="5"/>
        <v>1.3874366432979695</v>
      </c>
      <c r="Q23">
        <f t="shared" si="0"/>
        <v>0.17745314667781029</v>
      </c>
      <c r="R23">
        <f t="shared" si="6"/>
        <v>0.51364011152453659</v>
      </c>
      <c r="S23">
        <f t="shared" si="2"/>
        <v>1.3874366432979695</v>
      </c>
      <c r="T23" t="str">
        <f>TRIM(RIGHT(SUBSTITUTE(A23,CHAR(10),REPT(" ",100)),100))</f>
        <v>Rwanda</v>
      </c>
    </row>
    <row r="24" spans="1:20" x14ac:dyDescent="0.25">
      <c r="A24" s="3" t="s">
        <v>89</v>
      </c>
      <c r="B24" t="str">
        <f>LOOKUP(RIGHT(LEFT(A24,11),2),country_codes!F$3:F$250,country_codes!G$3:G$250)</f>
        <v>MLI</v>
      </c>
      <c r="C24" s="3">
        <v>0.17749999999999999</v>
      </c>
      <c r="D24" s="3">
        <v>0.4168</v>
      </c>
      <c r="E24" s="3">
        <v>0.40570000000000001</v>
      </c>
      <c r="F24">
        <f>IFERROR(_xlfn.XLOOKUP($B24,poverty_rate!$G$2:$G$164,poverty_rate!B$2:B$164),0)</f>
        <v>0.497</v>
      </c>
      <c r="G24">
        <f>IFERROR(_xlfn.XLOOKUP($B24,poverty_rate!$G$2:$G$164,poverty_rate!C$2:C$164),0)</f>
        <v>0.79300000000000004</v>
      </c>
      <c r="H24">
        <f>IFERROR(_xlfn.XLOOKUP($B24,poverty_rate!$G$2:$G$164,poverty_rate!D$2:D$164),0)</f>
        <v>0.94899999999999995</v>
      </c>
      <c r="I24">
        <f>IFERROR(_xlfn.XLOOKUP($B24,PPP!E$2:E$187,PPP!C$2:C$187),1)</f>
        <v>0.39</v>
      </c>
      <c r="J24">
        <f>_xlfn.XLOOKUP($B24,GDP_per_capita!C$2:C$197,GDP_per_capita!B$2:B$197)</f>
        <v>2421</v>
      </c>
      <c r="K24">
        <f t="shared" si="3"/>
        <v>478.49529000000013</v>
      </c>
      <c r="L24">
        <f>J24*(C24+D24)/0.9/1.5</f>
        <v>1065.778</v>
      </c>
      <c r="M24">
        <f>J24*(C24)/0.5/2</f>
        <v>429.72749999999996</v>
      </c>
      <c r="N24">
        <f>K24/J24</f>
        <v>0.19764365551425037</v>
      </c>
      <c r="O24">
        <f t="shared" si="4"/>
        <v>0.44896337698845362</v>
      </c>
      <c r="P24">
        <f t="shared" si="5"/>
        <v>1.1134853831788754</v>
      </c>
      <c r="Q24">
        <f t="shared" si="0"/>
        <v>0.19764365551425037</v>
      </c>
      <c r="R24">
        <f t="shared" si="6"/>
        <v>0.44896337698845362</v>
      </c>
      <c r="S24">
        <f t="shared" si="2"/>
        <v>1.1134853831788754</v>
      </c>
      <c r="T24" t="str">
        <f>TRIM(RIGHT(SUBSTITUTE(A24,CHAR(10),REPT(" ",100)),100))</f>
        <v>Mali</v>
      </c>
    </row>
    <row r="25" spans="1:20" x14ac:dyDescent="0.25">
      <c r="A25" s="3" t="s">
        <v>9</v>
      </c>
      <c r="B25" t="str">
        <f>LOOKUP(RIGHT(LEFT(A25,11),2),country_codes!F$3:F$250,country_codes!G$3:G$250)</f>
        <v>ZMB</v>
      </c>
      <c r="C25" s="3">
        <v>7.3099999999999998E-2</v>
      </c>
      <c r="D25" s="3">
        <v>0.31190000000000001</v>
      </c>
      <c r="E25" s="3">
        <v>0.6149</v>
      </c>
      <c r="F25">
        <f>IFERROR(_xlfn.XLOOKUP($B25,poverty_rate!$G$2:$G$164,poverty_rate!B$2:B$164),0)</f>
        <v>0.57499999999999996</v>
      </c>
      <c r="G25">
        <f>IFERROR(_xlfn.XLOOKUP($B25,poverty_rate!$G$2:$G$164,poverty_rate!C$2:C$164),0)</f>
        <v>0.74299999999999999</v>
      </c>
      <c r="H25">
        <f>IFERROR(_xlfn.XLOOKUP($B25,poverty_rate!$G$2:$G$164,poverty_rate!D$2:D$164),0)</f>
        <v>0.872</v>
      </c>
      <c r="I25">
        <f>IFERROR(_xlfn.XLOOKUP($B25,PPP!E$2:E$187,PPP!C$2:C$187),1)</f>
        <v>0.36</v>
      </c>
      <c r="J25">
        <f>_xlfn.XLOOKUP($B25,GDP_per_capita!C$2:C$197,GDP_per_capita!B$2:B$197)</f>
        <v>3302</v>
      </c>
      <c r="K25">
        <f t="shared" si="3"/>
        <v>434.11932000000007</v>
      </c>
      <c r="L25">
        <f>J25*(C25+D25)/0.9/1.5</f>
        <v>941.68148148148146</v>
      </c>
      <c r="M25">
        <f>J25*(C25)/0.5/2</f>
        <v>241.37619999999998</v>
      </c>
      <c r="N25">
        <f>K25/J25</f>
        <v>0.13147162931556636</v>
      </c>
      <c r="O25">
        <f t="shared" si="4"/>
        <v>0.46100441448315471</v>
      </c>
      <c r="P25">
        <f t="shared" si="5"/>
        <v>1.7985175008969405</v>
      </c>
      <c r="Q25">
        <f t="shared" si="0"/>
        <v>0.13147162931556636</v>
      </c>
      <c r="R25">
        <f t="shared" si="6"/>
        <v>0.46100441448315471</v>
      </c>
      <c r="S25">
        <f t="shared" si="2"/>
        <v>1.7985175008969405</v>
      </c>
      <c r="T25" t="str">
        <f>TRIM(RIGHT(SUBSTITUTE(A25,CHAR(10),REPT(" ",100)),100))</f>
        <v>Zambia</v>
      </c>
    </row>
    <row r="26" spans="1:20" x14ac:dyDescent="0.25">
      <c r="A26" s="3" t="s">
        <v>10</v>
      </c>
      <c r="B26" t="str">
        <f>LOOKUP(RIGHT(LEFT(A26,11),2),country_codes!F$3:F$250,country_codes!G$3:G$250)</f>
        <v>ERI</v>
      </c>
      <c r="C26" s="3">
        <v>0.16969999999999999</v>
      </c>
      <c r="D26" s="3">
        <v>0.38169999999999998</v>
      </c>
      <c r="E26" s="3">
        <v>0.4486</v>
      </c>
      <c r="F26">
        <v>0.3</v>
      </c>
      <c r="G26">
        <v>0.5</v>
      </c>
      <c r="H26">
        <v>0.65</v>
      </c>
      <c r="I26">
        <f>IFERROR(_xlfn.XLOOKUP($B26,PPP!E$2:E$187,PPP!C$2:C$187),1)</f>
        <v>0.39</v>
      </c>
      <c r="J26">
        <f>_xlfn.XLOOKUP($B26,GDP_per_capita!C$2:C$197,GDP_per_capita!B$2:B$197)</f>
        <v>1824</v>
      </c>
      <c r="K26">
        <f t="shared" si="3"/>
        <v>307.47600000000006</v>
      </c>
      <c r="L26">
        <f>J26*(C26+D26)/0.9/1.5</f>
        <v>745.00266666666664</v>
      </c>
      <c r="M26">
        <f>J26*(C26)/0.5/2</f>
        <v>309.53280000000001</v>
      </c>
      <c r="N26">
        <f>K26/J26</f>
        <v>0.16857236842105267</v>
      </c>
      <c r="O26">
        <f t="shared" si="4"/>
        <v>0.41271798579691893</v>
      </c>
      <c r="P26">
        <f t="shared" si="5"/>
        <v>0.99335514685358073</v>
      </c>
      <c r="Q26">
        <f t="shared" si="0"/>
        <v>0.16857236842105267</v>
      </c>
      <c r="R26">
        <f t="shared" si="6"/>
        <v>0.41271798579691893</v>
      </c>
      <c r="S26">
        <f t="shared" si="2"/>
        <v>0.99335514685358073</v>
      </c>
      <c r="T26" t="str">
        <f>TRIM(RIGHT(SUBSTITUTE(A26,CHAR(10),REPT(" ",100)),100))</f>
        <v>Eritrea</v>
      </c>
    </row>
    <row r="27" spans="1:20" x14ac:dyDescent="0.25">
      <c r="A27" s="3" t="s">
        <v>39</v>
      </c>
      <c r="B27" t="str">
        <f>LOOKUP(RIGHT(LEFT(A27,11),2),country_codes!F$3:F$250,country_codes!G$3:G$250)</f>
        <v>LSO</v>
      </c>
      <c r="C27" s="3">
        <v>0.1196</v>
      </c>
      <c r="D27" s="3">
        <v>0.3891</v>
      </c>
      <c r="E27" s="3">
        <v>0.49130000000000001</v>
      </c>
      <c r="F27">
        <f>IFERROR(_xlfn.XLOOKUP($B27,poverty_rate!$G$2:$G$164,poverty_rate!B$2:B$164),0)</f>
        <v>0.59699999999999998</v>
      </c>
      <c r="G27">
        <f>IFERROR(_xlfn.XLOOKUP($B27,poverty_rate!$G$2:$G$164,poverty_rate!C$2:C$164),0)</f>
        <v>0.78100000000000003</v>
      </c>
      <c r="H27">
        <f>IFERROR(_xlfn.XLOOKUP($B27,poverty_rate!$G$2:$G$164,poverty_rate!D$2:D$164),0)</f>
        <v>0.89900000000000002</v>
      </c>
      <c r="I27">
        <f>IFERROR(_xlfn.XLOOKUP($B27,PPP!E$2:E$187,PPP!C$2:C$187),1)</f>
        <v>0.4</v>
      </c>
      <c r="J27">
        <f>_xlfn.XLOOKUP($B27,GDP_per_capita!C$2:C$197,GDP_per_capita!B$2:B$197)</f>
        <v>2886</v>
      </c>
      <c r="K27">
        <f t="shared" si="3"/>
        <v>502.21079999999995</v>
      </c>
      <c r="L27">
        <f>J27*(C27+D27)/0.9/1.5</f>
        <v>1087.4875555555557</v>
      </c>
      <c r="M27">
        <f>J27*(C27)/0.5/2</f>
        <v>345.16559999999998</v>
      </c>
      <c r="N27">
        <f>K27/J27</f>
        <v>0.17401621621621619</v>
      </c>
      <c r="O27">
        <f t="shared" si="4"/>
        <v>0.46180831903261615</v>
      </c>
      <c r="P27">
        <f t="shared" si="5"/>
        <v>1.454985085419868</v>
      </c>
      <c r="Q27">
        <f t="shared" si="0"/>
        <v>0.17401621621621619</v>
      </c>
      <c r="R27">
        <f t="shared" si="6"/>
        <v>0.46180831903261615</v>
      </c>
      <c r="S27">
        <f t="shared" si="2"/>
        <v>1.454985085419868</v>
      </c>
      <c r="T27" t="str">
        <f>TRIM(RIGHT(SUBSTITUTE(A27,CHAR(10),REPT(" ",100)),100))</f>
        <v>Lesotho</v>
      </c>
    </row>
    <row r="28" spans="1:20" x14ac:dyDescent="0.25">
      <c r="A28" s="3" t="s">
        <v>61</v>
      </c>
      <c r="B28" t="str">
        <f>LOOKUP(RIGHT(LEFT(A28,11),2),country_codes!F$3:F$250,country_codes!G$3:G$250)</f>
        <v>UGA</v>
      </c>
      <c r="C28" s="3">
        <v>0.13120000000000001</v>
      </c>
      <c r="D28" s="3">
        <v>0.35389999999999999</v>
      </c>
      <c r="E28" s="3">
        <v>0.51480000000000004</v>
      </c>
      <c r="F28">
        <f>IFERROR(_xlfn.XLOOKUP($B28,poverty_rate!$G$2:$G$164,poverty_rate!B$2:B$164),0)</f>
        <v>0.41699999999999998</v>
      </c>
      <c r="G28">
        <f>IFERROR(_xlfn.XLOOKUP($B28,poverty_rate!$G$2:$G$164,poverty_rate!C$2:C$164),0)</f>
        <v>0.69899999999999995</v>
      </c>
      <c r="H28">
        <f>IFERROR(_xlfn.XLOOKUP($B28,poverty_rate!$G$2:$G$164,poverty_rate!D$2:D$164),0)</f>
        <v>0.878</v>
      </c>
      <c r="I28">
        <f>IFERROR(_xlfn.XLOOKUP($B28,PPP!E$2:E$187,PPP!C$2:C$187),1)</f>
        <v>0.32</v>
      </c>
      <c r="J28">
        <f>_xlfn.XLOOKUP($B28,GDP_per_capita!C$2:C$197,GDP_per_capita!B$2:B$197)</f>
        <v>2585</v>
      </c>
      <c r="K28">
        <f t="shared" si="3"/>
        <v>347.94719999999995</v>
      </c>
      <c r="L28">
        <f>J28*(C28+D28)/0.9/1.5</f>
        <v>928.87666666666667</v>
      </c>
      <c r="M28">
        <f>J28*(C28)/0.5/2</f>
        <v>339.15200000000004</v>
      </c>
      <c r="N28">
        <f>K28/J28</f>
        <v>0.13460239845261121</v>
      </c>
      <c r="O28">
        <f t="shared" si="4"/>
        <v>0.37458923502581964</v>
      </c>
      <c r="P28">
        <f t="shared" si="5"/>
        <v>1.0259329150351462</v>
      </c>
      <c r="Q28">
        <f t="shared" si="0"/>
        <v>0.13460239845261121</v>
      </c>
      <c r="R28">
        <f t="shared" si="6"/>
        <v>0.37458923502581964</v>
      </c>
      <c r="S28">
        <f t="shared" si="2"/>
        <v>1.0259329150351462</v>
      </c>
      <c r="T28" t="str">
        <f>TRIM(RIGHT(SUBSTITUTE(A28,CHAR(10),REPT(" ",100)),100))</f>
        <v>Uganda</v>
      </c>
    </row>
    <row r="29" spans="1:20" x14ac:dyDescent="0.25">
      <c r="A29" s="3" t="s">
        <v>96</v>
      </c>
      <c r="B29" t="str">
        <f>LOOKUP(RIGHT(LEFT(A29,11),2),country_codes!F$3:F$250,country_codes!G$3:G$250)</f>
        <v>TZA</v>
      </c>
      <c r="C29" s="3">
        <v>0.1409</v>
      </c>
      <c r="D29" s="3">
        <v>0.35210000000000002</v>
      </c>
      <c r="E29" s="3">
        <v>0.50690000000000002</v>
      </c>
      <c r="F29">
        <f>IFERROR(_xlfn.XLOOKUP($B29,poverty_rate!$G$2:$G$164,poverty_rate!B$2:B$164),0)</f>
        <v>0.49099999999999999</v>
      </c>
      <c r="G29">
        <f>IFERROR(_xlfn.XLOOKUP($B29,poverty_rate!$G$2:$G$164,poverty_rate!C$2:C$164),0)</f>
        <v>0.79</v>
      </c>
      <c r="H29">
        <f>IFERROR(_xlfn.XLOOKUP($B29,poverty_rate!$G$2:$G$164,poverty_rate!D$2:D$164),0)</f>
        <v>0.93100000000000005</v>
      </c>
      <c r="I29">
        <f>IFERROR(_xlfn.XLOOKUP($B29,PPP!E$2:E$187,PPP!C$2:C$187),1)</f>
        <v>0.33</v>
      </c>
      <c r="J29">
        <f>_xlfn.XLOOKUP($B29,GDP_per_capita!C$2:C$197,GDP_per_capita!B$2:B$197)</f>
        <v>2851</v>
      </c>
      <c r="K29">
        <f t="shared" si="3"/>
        <v>400.47215999999997</v>
      </c>
      <c r="L29">
        <f>J29*(C29+D29)/0.9/1.5</f>
        <v>1041.1429629629629</v>
      </c>
      <c r="M29">
        <f>J29*(C29)/0.5/2</f>
        <v>401.70589999999999</v>
      </c>
      <c r="N29">
        <f>K29/J29</f>
        <v>0.14046726061031217</v>
      </c>
      <c r="O29">
        <f t="shared" si="4"/>
        <v>0.38464665684365401</v>
      </c>
      <c r="P29">
        <f t="shared" si="5"/>
        <v>0.99692874812144905</v>
      </c>
      <c r="Q29">
        <f t="shared" si="0"/>
        <v>0.14046726061031217</v>
      </c>
      <c r="R29">
        <f t="shared" si="6"/>
        <v>0.38464665684365401</v>
      </c>
      <c r="S29">
        <f t="shared" si="2"/>
        <v>0.99692874812144905</v>
      </c>
      <c r="T29" t="str">
        <f>TRIM(RIGHT(SUBSTITUTE(A29,CHAR(10),REPT(" ",100)),100))</f>
        <v>Tanzania</v>
      </c>
    </row>
    <row r="30" spans="1:20" x14ac:dyDescent="0.25">
      <c r="A30" s="3" t="s">
        <v>79</v>
      </c>
      <c r="B30" t="str">
        <f>LOOKUP(RIGHT(LEFT(A30,11),2),country_codes!F$3:F$250,country_codes!G$3:G$250)</f>
        <v>YEM</v>
      </c>
      <c r="C30" s="3">
        <v>0.14940000000000001</v>
      </c>
      <c r="D30" s="3">
        <v>0.36670000000000003</v>
      </c>
      <c r="E30" s="3">
        <v>0.4839</v>
      </c>
      <c r="F30">
        <f>IFERROR(_xlfn.XLOOKUP($B30,poverty_rate!$G$2:$G$164,poverty_rate!B$2:B$164),0)</f>
        <v>0.188</v>
      </c>
      <c r="G30">
        <f>IFERROR(_xlfn.XLOOKUP($B30,poverty_rate!$G$2:$G$164,poverty_rate!C$2:C$164),0)</f>
        <v>0.52200000000000002</v>
      </c>
      <c r="H30">
        <f>IFERROR(_xlfn.XLOOKUP($B30,poverty_rate!$G$2:$G$164,poverty_rate!D$2:D$164),0)</f>
        <v>0.81599999999999995</v>
      </c>
      <c r="I30">
        <f>IFERROR(_xlfn.XLOOKUP($B30,PPP!E$2:E$187,PPP!C$2:C$187),1)</f>
        <v>0.37</v>
      </c>
      <c r="J30">
        <f>_xlfn.XLOOKUP($B30,GDP_per_capita!C$2:C$197,GDP_per_capita!B$2:B$197)</f>
        <v>1931</v>
      </c>
      <c r="K30">
        <f t="shared" si="3"/>
        <v>299.75697999999994</v>
      </c>
      <c r="L30">
        <f>J30*(C30+D30)/0.9/1.5</f>
        <v>738.21414814814818</v>
      </c>
      <c r="M30">
        <f>J30*(C30)/0.5/2</f>
        <v>288.4914</v>
      </c>
      <c r="N30">
        <f>K30/J30</f>
        <v>0.15523406525116518</v>
      </c>
      <c r="O30">
        <f t="shared" si="4"/>
        <v>0.40605694262560155</v>
      </c>
      <c r="P30">
        <f t="shared" si="5"/>
        <v>1.0390499682139569</v>
      </c>
      <c r="Q30">
        <f t="shared" si="0"/>
        <v>0.15523406525116518</v>
      </c>
      <c r="R30">
        <f t="shared" si="6"/>
        <v>0.40605694262560155</v>
      </c>
      <c r="S30">
        <f t="shared" si="2"/>
        <v>1.0390499682139569</v>
      </c>
      <c r="T30" t="str">
        <f>TRIM(RIGHT(SUBSTITUTE(A30,CHAR(10),REPT(" ",100)),100))</f>
        <v>Yemen</v>
      </c>
    </row>
    <row r="31" spans="1:20" x14ac:dyDescent="0.25">
      <c r="A31" s="3" t="s">
        <v>95</v>
      </c>
      <c r="B31" t="str">
        <f>LOOKUP(RIGHT(LEFT(A31,11),2),country_codes!F$3:F$250,country_codes!G$3:G$250)</f>
        <v>BEN</v>
      </c>
      <c r="C31" s="3">
        <v>0.1147</v>
      </c>
      <c r="D31" s="3">
        <v>0.33810000000000001</v>
      </c>
      <c r="E31" s="3">
        <v>0.54720000000000002</v>
      </c>
      <c r="F31">
        <f>IFERROR(_xlfn.XLOOKUP($B31,poverty_rate!$G$2:$G$164,poverty_rate!B$2:B$164),0)</f>
        <v>0.495</v>
      </c>
      <c r="G31">
        <f>IFERROR(_xlfn.XLOOKUP($B31,poverty_rate!$G$2:$G$164,poverty_rate!C$2:C$164),0)</f>
        <v>0.76200000000000001</v>
      </c>
      <c r="H31">
        <f>IFERROR(_xlfn.XLOOKUP($B31,poverty_rate!$G$2:$G$164,poverty_rate!D$2:D$164),0)</f>
        <v>0.90600000000000003</v>
      </c>
      <c r="I31">
        <f>IFERROR(_xlfn.XLOOKUP($B31,PPP!E$2:E$187,PPP!C$2:C$187),1)</f>
        <v>0.37</v>
      </c>
      <c r="J31">
        <f>_xlfn.XLOOKUP($B31,GDP_per_capita!C$2:C$197,GDP_per_capita!B$2:B$197)</f>
        <v>3443</v>
      </c>
      <c r="K31">
        <f t="shared" si="3"/>
        <v>439.02054000000004</v>
      </c>
      <c r="L31">
        <f>J31*(C31+D31)/0.9/1.5</f>
        <v>1154.8077037037035</v>
      </c>
      <c r="M31">
        <f>J31*(C31)/0.5/2</f>
        <v>394.91210000000001</v>
      </c>
      <c r="N31">
        <f>K31/J31</f>
        <v>0.12751104850421147</v>
      </c>
      <c r="O31">
        <f t="shared" si="4"/>
        <v>0.38016765786370471</v>
      </c>
      <c r="P31">
        <f t="shared" si="5"/>
        <v>1.1116917916670572</v>
      </c>
      <c r="Q31">
        <f t="shared" si="0"/>
        <v>0.12751104850421147</v>
      </c>
      <c r="R31">
        <f t="shared" si="6"/>
        <v>0.38016765786370471</v>
      </c>
      <c r="S31">
        <f t="shared" si="2"/>
        <v>1.1116917916670572</v>
      </c>
      <c r="T31" t="str">
        <f>TRIM(RIGHT(SUBSTITUTE(A31,CHAR(10),REPT(" ",100)),100))</f>
        <v>Benin</v>
      </c>
    </row>
    <row r="32" spans="1:20" x14ac:dyDescent="0.25">
      <c r="A32" s="3" t="s">
        <v>5</v>
      </c>
      <c r="B32" t="str">
        <f>LOOKUP(RIGHT(LEFT(A32,11),2),country_codes!F$3:F$250,country_codes!G$3:G$250)</f>
        <v>GIN</v>
      </c>
      <c r="C32" s="3">
        <v>0.1744</v>
      </c>
      <c r="D32" s="3">
        <v>0.40510000000000002</v>
      </c>
      <c r="E32" s="3">
        <v>0.42049999999999998</v>
      </c>
      <c r="F32">
        <f>IFERROR(_xlfn.XLOOKUP($B32,poverty_rate!$G$2:$G$164,poverty_rate!B$2:B$164),0)</f>
        <v>0.35299999999999998</v>
      </c>
      <c r="G32">
        <f>IFERROR(_xlfn.XLOOKUP($B32,poverty_rate!$G$2:$G$164,poverty_rate!C$2:C$164),0)</f>
        <v>0.70299999999999996</v>
      </c>
      <c r="H32">
        <f>IFERROR(_xlfn.XLOOKUP($B32,poverty_rate!$G$2:$G$164,poverty_rate!D$2:D$164),0)</f>
        <v>0.92300000000000004</v>
      </c>
      <c r="I32">
        <f>IFERROR(_xlfn.XLOOKUP($B32,PPP!E$2:E$187,PPP!C$2:C$187),1)</f>
        <v>0.35</v>
      </c>
      <c r="J32">
        <f>_xlfn.XLOOKUP($B32,GDP_per_capita!C$2:C$197,GDP_per_capita!B$2:B$197)</f>
        <v>2516</v>
      </c>
      <c r="K32">
        <f t="shared" si="3"/>
        <v>375.30394999999999</v>
      </c>
      <c r="L32">
        <f>J32*(C32+D32)/0.9/1.5</f>
        <v>1080.0162962962961</v>
      </c>
      <c r="M32">
        <f>J32*(C32)/0.5/2</f>
        <v>438.79039999999998</v>
      </c>
      <c r="N32">
        <f>K32/J32</f>
        <v>0.14916691176470587</v>
      </c>
      <c r="O32">
        <f t="shared" si="4"/>
        <v>0.34749841394711473</v>
      </c>
      <c r="P32">
        <f t="shared" si="5"/>
        <v>0.85531486103615761</v>
      </c>
      <c r="Q32">
        <f t="shared" si="0"/>
        <v>0.14916691176470587</v>
      </c>
      <c r="R32">
        <f t="shared" si="6"/>
        <v>0.34749841394711473</v>
      </c>
      <c r="S32">
        <f t="shared" si="2"/>
        <v>0.85531486103615761</v>
      </c>
      <c r="T32" t="str">
        <f>TRIM(RIGHT(SUBSTITUTE(A32,CHAR(10),REPT(" ",100)),100))</f>
        <v>Guinea</v>
      </c>
    </row>
    <row r="33" spans="1:20" x14ac:dyDescent="0.25">
      <c r="A33" s="3" t="s">
        <v>174</v>
      </c>
      <c r="B33" t="str">
        <f>LOOKUP(RIGHT(LEFT(A33,11),2),country_codes!F$3:F$250,country_codes!G$3:G$250)</f>
        <v>PNG</v>
      </c>
      <c r="C33" s="3">
        <v>0.1832</v>
      </c>
      <c r="D33" s="3">
        <v>0.4163</v>
      </c>
      <c r="E33" s="3">
        <v>0.40060000000000001</v>
      </c>
      <c r="F33">
        <f>IFERROR(_xlfn.XLOOKUP($B33,poverty_rate!$G$2:$G$164,poverty_rate!B$2:B$164),0)</f>
        <v>0.38</v>
      </c>
      <c r="G33">
        <f>IFERROR(_xlfn.XLOOKUP($B33,poverty_rate!$G$2:$G$164,poverty_rate!C$2:C$164),0)</f>
        <v>0.65600000000000003</v>
      </c>
      <c r="H33">
        <f>IFERROR(_xlfn.XLOOKUP($B33,poverty_rate!$G$2:$G$164,poverty_rate!D$2:D$164),0)</f>
        <v>0.86899999999999999</v>
      </c>
      <c r="I33">
        <f>IFERROR(_xlfn.XLOOKUP($B33,PPP!E$2:E$187,PPP!C$2:C$187),1)</f>
        <v>0.63</v>
      </c>
      <c r="J33">
        <f>_xlfn.XLOOKUP($B33,GDP_per_capita!C$2:C$197,GDP_per_capita!B$2:B$197)</f>
        <v>3861</v>
      </c>
      <c r="K33">
        <f t="shared" si="3"/>
        <v>651.12641999999994</v>
      </c>
      <c r="L33">
        <f>J33*(C33+D33)/0.9/1.5</f>
        <v>1714.57</v>
      </c>
      <c r="M33">
        <f>J33*(C33)/0.5/2</f>
        <v>707.33519999999999</v>
      </c>
      <c r="N33">
        <f>K33/J33</f>
        <v>0.1686419114219114</v>
      </c>
      <c r="O33">
        <f t="shared" si="4"/>
        <v>0.3797607680059723</v>
      </c>
      <c r="P33">
        <f t="shared" si="5"/>
        <v>0.92053445099296616</v>
      </c>
      <c r="Q33">
        <f t="shared" si="0"/>
        <v>0.1686419114219114</v>
      </c>
      <c r="R33">
        <f t="shared" si="6"/>
        <v>0.3797607680059723</v>
      </c>
      <c r="S33">
        <f t="shared" si="2"/>
        <v>0.92053445099296616</v>
      </c>
      <c r="T33" t="str">
        <f>TRIM(RIGHT(SUBSTITUTE(A33,CHAR(10),REPT(" ",100)),100))</f>
        <v>Papua New Guinea</v>
      </c>
    </row>
    <row r="34" spans="1:20" x14ac:dyDescent="0.25">
      <c r="A34" s="3" t="s">
        <v>169</v>
      </c>
      <c r="B34" t="str">
        <f>LOOKUP(RIGHT(LEFT(A34,11),2),country_codes!F$3:F$250,country_codes!G$3:G$250)</f>
        <v>SEN</v>
      </c>
      <c r="C34" s="3">
        <v>0.14330000000000001</v>
      </c>
      <c r="D34" s="3">
        <v>0.38490000000000002</v>
      </c>
      <c r="E34" s="3">
        <v>0.4718</v>
      </c>
      <c r="F34">
        <f>IFERROR(_xlfn.XLOOKUP($B34,poverty_rate!$G$2:$G$164,poverty_rate!B$2:B$164),0)</f>
        <v>0.38</v>
      </c>
      <c r="G34">
        <f>IFERROR(_xlfn.XLOOKUP($B34,poverty_rate!$G$2:$G$164,poverty_rate!C$2:C$164),0)</f>
        <v>0.67500000000000004</v>
      </c>
      <c r="H34">
        <f>IFERROR(_xlfn.XLOOKUP($B34,poverty_rate!$G$2:$G$164,poverty_rate!D$2:D$164),0)</f>
        <v>0.88100000000000001</v>
      </c>
      <c r="I34">
        <f>IFERROR(_xlfn.XLOOKUP($B34,PPP!E$2:E$187,PPP!C$2:C$187),1)</f>
        <v>0.4</v>
      </c>
      <c r="J34">
        <f>_xlfn.XLOOKUP($B34,GDP_per_capita!C$2:C$197,GDP_per_capita!B$2:B$197)</f>
        <v>3463</v>
      </c>
      <c r="K34">
        <f t="shared" si="3"/>
        <v>420.50920000000008</v>
      </c>
      <c r="L34">
        <f>J34*(C34+D34)/0.9/1.5</f>
        <v>1354.9308148148148</v>
      </c>
      <c r="M34">
        <f>J34*(C34)/0.5/2</f>
        <v>496.24790000000002</v>
      </c>
      <c r="N34">
        <f>K34/J34</f>
        <v>0.121429165463471</v>
      </c>
      <c r="O34">
        <f t="shared" si="4"/>
        <v>0.31035473944658437</v>
      </c>
      <c r="P34">
        <f t="shared" si="5"/>
        <v>0.84737728864948358</v>
      </c>
      <c r="Q34">
        <f t="shared" si="0"/>
        <v>0.121429165463471</v>
      </c>
      <c r="R34">
        <f t="shared" si="6"/>
        <v>0.31035473944658437</v>
      </c>
      <c r="S34">
        <f t="shared" si="2"/>
        <v>0.84737728864948358</v>
      </c>
      <c r="T34" t="str">
        <f>TRIM(RIGHT(SUBSTITUTE(A34,CHAR(10),REPT(" ",100)),100))</f>
        <v>Senegal</v>
      </c>
    </row>
    <row r="35" spans="1:20" x14ac:dyDescent="0.25">
      <c r="A35" s="3" t="s">
        <v>24</v>
      </c>
      <c r="B35" t="str">
        <f>LOOKUP(RIGHT(LEFT(A35,11),2),country_codes!F$3:F$250,country_codes!G$3:G$250)</f>
        <v>ETH</v>
      </c>
      <c r="C35" s="3">
        <v>0.16969999999999999</v>
      </c>
      <c r="D35" s="3">
        <v>0.38169999999999998</v>
      </c>
      <c r="E35" s="3">
        <v>0.4486</v>
      </c>
      <c r="F35">
        <f>IFERROR(_xlfn.XLOOKUP($B35,poverty_rate!$G$2:$G$164,poverty_rate!B$2:B$164),0)</f>
        <v>0.27300000000000002</v>
      </c>
      <c r="G35">
        <f>IFERROR(_xlfn.XLOOKUP($B35,poverty_rate!$G$2:$G$164,poverty_rate!C$2:C$164),0)</f>
        <v>0.622</v>
      </c>
      <c r="H35">
        <f>IFERROR(_xlfn.XLOOKUP($B35,poverty_rate!$G$2:$G$164,poverty_rate!D$2:D$164),0)</f>
        <v>0.85</v>
      </c>
      <c r="I35">
        <f>IFERROR(_xlfn.XLOOKUP($B35,PPP!E$2:E$187,PPP!C$2:C$187),1)</f>
        <v>0.38</v>
      </c>
      <c r="J35">
        <f>_xlfn.XLOOKUP($B35,GDP_per_capita!C$2:C$197,GDP_per_capita!B$2:B$197)</f>
        <v>2772</v>
      </c>
      <c r="K35">
        <f t="shared" si="3"/>
        <v>357.34667999999999</v>
      </c>
      <c r="L35">
        <f>J35*(C35+D35)/0.9/1.5</f>
        <v>1132.2079999999999</v>
      </c>
      <c r="M35">
        <f>J35*(C35)/0.5/2</f>
        <v>470.40839999999997</v>
      </c>
      <c r="N35">
        <f>K35/J35</f>
        <v>0.12891294372294371</v>
      </c>
      <c r="O35">
        <f t="shared" si="4"/>
        <v>0.31561928550231055</v>
      </c>
      <c r="P35">
        <f t="shared" si="5"/>
        <v>0.75965199601027533</v>
      </c>
      <c r="Q35">
        <f t="shared" si="0"/>
        <v>0.12891294372294371</v>
      </c>
      <c r="R35">
        <f t="shared" si="6"/>
        <v>0.31561928550231055</v>
      </c>
      <c r="S35">
        <f t="shared" si="2"/>
        <v>0.75965199601027533</v>
      </c>
      <c r="T35" t="str">
        <f>TRIM(RIGHT(SUBSTITUTE(A35,CHAR(10),REPT(" ",100)),100))</f>
        <v>Ethiopia</v>
      </c>
    </row>
    <row r="36" spans="1:20" x14ac:dyDescent="0.25">
      <c r="A36" s="3" t="s">
        <v>147</v>
      </c>
      <c r="B36" t="str">
        <f>LOOKUP(RIGHT(LEFT(A36,11),2),country_codes!F$3:F$250,country_codes!G$3:G$250)</f>
        <v>AGO</v>
      </c>
      <c r="C36" s="3">
        <v>9.8599999999999993E-2</v>
      </c>
      <c r="D36" s="3">
        <v>0.33310000000000001</v>
      </c>
      <c r="E36" s="3">
        <v>0.56820000000000004</v>
      </c>
      <c r="F36">
        <f>IFERROR(_xlfn.XLOOKUP($B36,poverty_rate!$G$2:$G$164,poverty_rate!B$2:B$164),0)</f>
        <v>0.51800000000000002</v>
      </c>
      <c r="G36">
        <f>IFERROR(_xlfn.XLOOKUP($B36,poverty_rate!$G$2:$G$164,poverty_rate!C$2:C$164),0)</f>
        <v>0.73199999999999998</v>
      </c>
      <c r="H36">
        <f>IFERROR(_xlfn.XLOOKUP($B36,poverty_rate!$G$2:$G$164,poverty_rate!D$2:D$164),0)</f>
        <v>0.89300000000000002</v>
      </c>
      <c r="I36">
        <f>IFERROR(_xlfn.XLOOKUP($B36,PPP!E$2:E$187,PPP!C$2:C$187),1)</f>
        <v>0.53</v>
      </c>
      <c r="J36">
        <f>_xlfn.XLOOKUP($B36,GDP_per_capita!C$2:C$197,GDP_per_capita!B$2:B$197)</f>
        <v>6978</v>
      </c>
      <c r="K36">
        <f t="shared" si="3"/>
        <v>622.52210000000002</v>
      </c>
      <c r="L36">
        <f>J36*(C36+D36)/0.9/1.5</f>
        <v>2231.4093333333331</v>
      </c>
      <c r="M36">
        <f>J36*(C36)/0.5/2</f>
        <v>688.0308</v>
      </c>
      <c r="N36">
        <f>K36/J36</f>
        <v>8.9212109486959013E-2</v>
      </c>
      <c r="O36">
        <f t="shared" si="4"/>
        <v>0.27898157935463214</v>
      </c>
      <c r="P36">
        <f t="shared" si="5"/>
        <v>0.9047881286709839</v>
      </c>
      <c r="Q36">
        <f t="shared" ref="Q36:Q67" si="7">IF($J36&gt;Q$2,0,N36)</f>
        <v>8.9212109486959013E-2</v>
      </c>
      <c r="R36">
        <f t="shared" si="6"/>
        <v>0.27898157935463214</v>
      </c>
      <c r="S36">
        <f t="shared" ref="S36:S67" si="8">IF($J36&gt;S$2,0,P36)</f>
        <v>0.9047881286709839</v>
      </c>
      <c r="T36" t="str">
        <f>TRIM(RIGHT(SUBSTITUTE(A36,CHAR(10),REPT(" ",100)),100))</f>
        <v>Angola</v>
      </c>
    </row>
    <row r="37" spans="1:20" x14ac:dyDescent="0.25">
      <c r="A37" s="3" t="s">
        <v>75</v>
      </c>
      <c r="B37" t="str">
        <f>LOOKUP(RIGHT(LEFT(A37,11),2),country_codes!F$3:F$250,country_codes!G$3:G$250)</f>
        <v>TGO</v>
      </c>
      <c r="C37" s="3">
        <v>0.12920000000000001</v>
      </c>
      <c r="D37" s="3">
        <v>0.39489999999999997</v>
      </c>
      <c r="E37" s="3">
        <v>0.47589999999999999</v>
      </c>
      <c r="F37">
        <f>IFERROR(_xlfn.XLOOKUP($B37,poverty_rate!$G$2:$G$164,poverty_rate!B$2:B$164),0)</f>
        <v>0.49199999999999999</v>
      </c>
      <c r="G37">
        <f>IFERROR(_xlfn.XLOOKUP($B37,poverty_rate!$G$2:$G$164,poverty_rate!C$2:C$164),0)</f>
        <v>0.73199999999999998</v>
      </c>
      <c r="H37">
        <f>IFERROR(_xlfn.XLOOKUP($B37,poverty_rate!$G$2:$G$164,poverty_rate!D$2:D$164),0)</f>
        <v>0.90100000000000002</v>
      </c>
      <c r="I37">
        <f>IFERROR(_xlfn.XLOOKUP($B37,PPP!E$2:E$187,PPP!C$2:C$187),1)</f>
        <v>0.38</v>
      </c>
      <c r="J37">
        <f>_xlfn.XLOOKUP($B37,GDP_per_capita!C$2:C$197,GDP_per_capita!B$2:B$197)</f>
        <v>4031</v>
      </c>
      <c r="K37">
        <f t="shared" si="3"/>
        <v>441.89819999999997</v>
      </c>
      <c r="L37">
        <f>J37*(C37+D37)/0.9/1.5</f>
        <v>1564.9237777777778</v>
      </c>
      <c r="M37">
        <f>J37*(C37)/0.5/2</f>
        <v>520.80520000000001</v>
      </c>
      <c r="N37">
        <f>K37/J37</f>
        <v>0.10962495658645496</v>
      </c>
      <c r="O37">
        <f t="shared" si="4"/>
        <v>0.28237682005669568</v>
      </c>
      <c r="P37">
        <f t="shared" si="5"/>
        <v>0.84849037605615296</v>
      </c>
      <c r="Q37">
        <f t="shared" si="7"/>
        <v>0.10962495658645496</v>
      </c>
      <c r="R37">
        <f t="shared" si="6"/>
        <v>0.28237682005669568</v>
      </c>
      <c r="S37">
        <f t="shared" si="8"/>
        <v>0.84849037605615296</v>
      </c>
      <c r="T37" t="str">
        <f>TRIM(RIGHT(SUBSTITUTE(A37,CHAR(10),REPT(" ",100)),100))</f>
        <v>Togo</v>
      </c>
    </row>
    <row r="38" spans="1:20" x14ac:dyDescent="0.25">
      <c r="A38" s="3" t="s">
        <v>4</v>
      </c>
      <c r="B38" t="str">
        <f>LOOKUP(RIGHT(LEFT(A38,11),2),country_codes!F$3:F$250,country_codes!G$3:G$250)</f>
        <v>SYR</v>
      </c>
      <c r="C38" s="3">
        <v>0.14860000000000001</v>
      </c>
      <c r="D38" s="3">
        <v>0.37</v>
      </c>
      <c r="E38" s="3">
        <v>0.48149999999999998</v>
      </c>
      <c r="F38">
        <f>IFERROR(_xlfn.XLOOKUP($B38,poverty_rate!$G$2:$G$164,poverty_rate!B$2:B$164),0)</f>
        <v>1.7000000000000001E-2</v>
      </c>
      <c r="G38">
        <f>IFERROR(_xlfn.XLOOKUP($B38,poverty_rate!$G$2:$G$164,poverty_rate!C$2:C$164),0)</f>
        <v>0.153</v>
      </c>
      <c r="H38">
        <f>IFERROR(_xlfn.XLOOKUP($B38,poverty_rate!$G$2:$G$164,poverty_rate!D$2:D$164),0)</f>
        <v>0.504</v>
      </c>
      <c r="I38">
        <f>IFERROR(_xlfn.XLOOKUP($B38,PPP!E$2:E$187,PPP!C$2:C$187),1)</f>
        <v>1</v>
      </c>
      <c r="J38">
        <f>_xlfn.XLOOKUP($B38,GDP_per_capita!C$2:C$197,GDP_per_capita!B$2:B$197)</f>
        <v>2900</v>
      </c>
      <c r="K38">
        <f t="shared" si="3"/>
        <v>331.20100000000014</v>
      </c>
      <c r="L38">
        <f>J38*(C38+D38)/0.9/1.5</f>
        <v>1114.0296296296294</v>
      </c>
      <c r="M38">
        <f>J38*(C38)/0.5/2</f>
        <v>430.94000000000005</v>
      </c>
      <c r="N38">
        <f>K38/J38</f>
        <v>0.11420724137931039</v>
      </c>
      <c r="O38">
        <f t="shared" si="4"/>
        <v>0.29729999202095847</v>
      </c>
      <c r="P38">
        <f t="shared" si="5"/>
        <v>0.76855478720935655</v>
      </c>
      <c r="Q38">
        <f t="shared" si="7"/>
        <v>0.11420724137931039</v>
      </c>
      <c r="R38">
        <f t="shared" si="6"/>
        <v>0.29729999202095847</v>
      </c>
      <c r="S38">
        <f t="shared" si="8"/>
        <v>0.76855478720935655</v>
      </c>
      <c r="T38" t="str">
        <f>TRIM(RIGHT(SUBSTITUTE(A38,CHAR(10),REPT(" ",100)),100))</f>
        <v>Syrian Arab Republic</v>
      </c>
    </row>
    <row r="39" spans="1:20" x14ac:dyDescent="0.25">
      <c r="A39" s="3" t="s">
        <v>153</v>
      </c>
      <c r="B39" t="str">
        <f>LOOKUP(RIGHT(LEFT(A39,11),2),country_codes!F$3:F$250,country_codes!G$3:G$250)</f>
        <v>COM</v>
      </c>
      <c r="C39" s="3">
        <v>0.1197</v>
      </c>
      <c r="D39" s="3">
        <v>0.38100000000000001</v>
      </c>
      <c r="E39" s="3">
        <v>0.49930000000000002</v>
      </c>
      <c r="F39">
        <f>IFERROR(_xlfn.XLOOKUP($B39,poverty_rate!$G$2:$G$164,poverty_rate!B$2:B$164),0)</f>
        <v>0.17599999999999999</v>
      </c>
      <c r="G39">
        <f>IFERROR(_xlfn.XLOOKUP($B39,poverty_rate!$G$2:$G$164,poverty_rate!C$2:C$164),0)</f>
        <v>0.36899999999999999</v>
      </c>
      <c r="H39">
        <f>IFERROR(_xlfn.XLOOKUP($B39,poverty_rate!$G$2:$G$164,poverty_rate!D$2:D$164),0)</f>
        <v>0.623</v>
      </c>
      <c r="I39">
        <f>IFERROR(_xlfn.XLOOKUP($B39,PPP!E$2:E$187,PPP!C$2:C$187),1)</f>
        <v>0.49</v>
      </c>
      <c r="J39">
        <f>_xlfn.XLOOKUP($B39,GDP_per_capita!C$2:C$197,GDP_per_capita!B$2:B$197)</f>
        <v>3014</v>
      </c>
      <c r="K39">
        <f t="shared" si="3"/>
        <v>302.86458999999996</v>
      </c>
      <c r="L39">
        <f>J39*(C39+D39)/0.9/1.5</f>
        <v>1117.8591111111111</v>
      </c>
      <c r="M39">
        <f>J39*(C39)/0.5/2</f>
        <v>360.7758</v>
      </c>
      <c r="N39">
        <f>K39/J39</f>
        <v>0.10048592899800927</v>
      </c>
      <c r="O39">
        <f t="shared" si="4"/>
        <v>0.27093270251110951</v>
      </c>
      <c r="P39">
        <f t="shared" si="5"/>
        <v>0.83948144526323543</v>
      </c>
      <c r="Q39">
        <f t="shared" si="7"/>
        <v>0.10048592899800927</v>
      </c>
      <c r="R39">
        <f t="shared" si="6"/>
        <v>0.27093270251110951</v>
      </c>
      <c r="S39">
        <f t="shared" si="8"/>
        <v>0.83948144526323543</v>
      </c>
      <c r="T39" t="str">
        <f>TRIM(RIGHT(SUBSTITUTE(A39,CHAR(10),REPT(" ",100)),100))</f>
        <v>Comoros</v>
      </c>
    </row>
    <row r="40" spans="1:20" x14ac:dyDescent="0.25">
      <c r="A40" s="3" t="s">
        <v>11</v>
      </c>
      <c r="B40" t="str">
        <f>LOOKUP(RIGHT(LEFT(A40,11),2),country_codes!F$3:F$250,country_codes!G$3:G$250)</f>
        <v>KEN</v>
      </c>
      <c r="C40" s="3">
        <v>0.14000000000000001</v>
      </c>
      <c r="D40" s="3">
        <v>0.37840000000000001</v>
      </c>
      <c r="E40" s="3">
        <v>0.48170000000000002</v>
      </c>
      <c r="F40">
        <f>IFERROR(_xlfn.XLOOKUP($B40,poverty_rate!$G$2:$G$164,poverty_rate!B$2:B$164),0)</f>
        <v>0.371</v>
      </c>
      <c r="G40">
        <f>IFERROR(_xlfn.XLOOKUP($B40,poverty_rate!$G$2:$G$164,poverty_rate!C$2:C$164),0)</f>
        <v>0.67</v>
      </c>
      <c r="H40">
        <f>IFERROR(_xlfn.XLOOKUP($B40,poverty_rate!$G$2:$G$164,poverty_rate!D$2:D$164),0)</f>
        <v>0.87</v>
      </c>
      <c r="I40">
        <f>IFERROR(_xlfn.XLOOKUP($B40,PPP!E$2:E$187,PPP!C$2:C$187),1)</f>
        <v>0.49</v>
      </c>
      <c r="J40">
        <f>_xlfn.XLOOKUP($B40,GDP_per_capita!C$2:C$197,GDP_per_capita!B$2:B$197)</f>
        <v>4993</v>
      </c>
      <c r="K40">
        <f t="shared" si="3"/>
        <v>508.5778600000001</v>
      </c>
      <c r="L40">
        <f>J40*(C40+D40)/0.9/1.5</f>
        <v>1917.3119999999999</v>
      </c>
      <c r="M40">
        <f>J40*(C40)/0.5/2</f>
        <v>699.0200000000001</v>
      </c>
      <c r="N40">
        <f>K40/J40</f>
        <v>0.10185817344281997</v>
      </c>
      <c r="O40">
        <f t="shared" si="4"/>
        <v>0.26525566000734369</v>
      </c>
      <c r="P40">
        <f t="shared" si="5"/>
        <v>0.72755838173442822</v>
      </c>
      <c r="Q40">
        <f t="shared" si="7"/>
        <v>0.10185817344281997</v>
      </c>
      <c r="R40">
        <f t="shared" si="6"/>
        <v>0.26525566000734369</v>
      </c>
      <c r="S40">
        <f t="shared" si="8"/>
        <v>0.72755838173442822</v>
      </c>
      <c r="T40" t="str">
        <f>TRIM(RIGHT(SUBSTITUTE(A40,CHAR(10),REPT(" ",100)),100))</f>
        <v>Kenya</v>
      </c>
    </row>
    <row r="41" spans="1:20" x14ac:dyDescent="0.25">
      <c r="A41" s="3" t="s">
        <v>46</v>
      </c>
      <c r="B41" t="str">
        <f>LOOKUP(RIGHT(LEFT(A41,11),2),country_codes!F$3:F$250,country_codes!G$3:G$250)</f>
        <v>CMR</v>
      </c>
      <c r="C41" s="3">
        <v>0.113</v>
      </c>
      <c r="D41" s="3">
        <v>0.37040000000000001</v>
      </c>
      <c r="E41" s="3">
        <v>0.51659999999999995</v>
      </c>
      <c r="F41">
        <f>IFERROR(_xlfn.XLOOKUP($B41,poverty_rate!$G$2:$G$164,poverty_rate!B$2:B$164),0)</f>
        <v>0.23799999999999999</v>
      </c>
      <c r="G41">
        <f>IFERROR(_xlfn.XLOOKUP($B41,poverty_rate!$G$2:$G$164,poverty_rate!C$2:C$164),0)</f>
        <v>0.44700000000000001</v>
      </c>
      <c r="H41">
        <f>IFERROR(_xlfn.XLOOKUP($B41,poverty_rate!$G$2:$G$164,poverty_rate!D$2:D$164),0)</f>
        <v>0.68899999999999995</v>
      </c>
      <c r="I41">
        <f>IFERROR(_xlfn.XLOOKUP($B41,PPP!E$2:E$187,PPP!C$2:C$187),1)</f>
        <v>0.41</v>
      </c>
      <c r="J41">
        <f>_xlfn.XLOOKUP($B41,GDP_per_capita!C$2:C$197,GDP_per_capita!B$2:B$197)</f>
        <v>3710</v>
      </c>
      <c r="K41">
        <f t="shared" si="3"/>
        <v>301.12572999999998</v>
      </c>
      <c r="L41">
        <f>J41*(C41+D41)/0.9/1.5</f>
        <v>1328.4548148148149</v>
      </c>
      <c r="M41">
        <f>J41*(C41)/0.5/2</f>
        <v>419.23</v>
      </c>
      <c r="N41">
        <f>K41/J41</f>
        <v>8.1165964959568723E-2</v>
      </c>
      <c r="O41">
        <f t="shared" si="4"/>
        <v>0.22667367127723992</v>
      </c>
      <c r="P41">
        <f t="shared" si="5"/>
        <v>0.71828287574839578</v>
      </c>
      <c r="Q41">
        <f t="shared" si="7"/>
        <v>8.1165964959568723E-2</v>
      </c>
      <c r="R41">
        <f t="shared" si="6"/>
        <v>0.22667367127723992</v>
      </c>
      <c r="S41">
        <f t="shared" si="8"/>
        <v>0.71828287574839578</v>
      </c>
      <c r="T41" t="str">
        <f>TRIM(RIGHT(SUBSTITUTE(A41,CHAR(10),REPT(" ",100)),100))</f>
        <v>Cameroon</v>
      </c>
    </row>
    <row r="42" spans="1:20" x14ac:dyDescent="0.25">
      <c r="A42" s="3" t="s">
        <v>80</v>
      </c>
      <c r="B42" t="str">
        <f>LOOKUP(RIGHT(LEFT(A42,11),2),country_codes!F$3:F$250,country_codes!G$3:G$250)</f>
        <v>GMB</v>
      </c>
      <c r="C42" s="3">
        <v>0.16250000000000001</v>
      </c>
      <c r="D42" s="3">
        <v>0.38540000000000002</v>
      </c>
      <c r="E42" s="3">
        <v>0.4521</v>
      </c>
      <c r="F42">
        <f>IFERROR(_xlfn.XLOOKUP($B42,poverty_rate!$G$2:$G$164,poverty_rate!B$2:B$164),0)</f>
        <v>0.10100000000000001</v>
      </c>
      <c r="G42">
        <f>IFERROR(_xlfn.XLOOKUP($B42,poverty_rate!$G$2:$G$164,poverty_rate!C$2:C$164),0)</f>
        <v>0.378</v>
      </c>
      <c r="H42">
        <f>IFERROR(_xlfn.XLOOKUP($B42,poverty_rate!$G$2:$G$164,poverty_rate!D$2:D$164),0)</f>
        <v>0.72499999999999998</v>
      </c>
      <c r="I42">
        <f>IFERROR(_xlfn.XLOOKUP($B42,PPP!E$2:E$187,PPP!C$2:C$187),1)</f>
        <v>0.27</v>
      </c>
      <c r="J42">
        <f>_xlfn.XLOOKUP($B42,GDP_per_capita!C$2:C$197,GDP_per_capita!B$2:B$197)</f>
        <v>2239</v>
      </c>
      <c r="K42">
        <f t="shared" si="3"/>
        <v>168.71759999999998</v>
      </c>
      <c r="L42">
        <f>J42*(C42+D42)/0.9/1.5</f>
        <v>908.70229629629637</v>
      </c>
      <c r="M42">
        <f>J42*(C42)/0.5/2</f>
        <v>363.83750000000003</v>
      </c>
      <c r="N42">
        <f>K42/J42</f>
        <v>7.5353997320232236E-2</v>
      </c>
      <c r="O42">
        <f t="shared" si="4"/>
        <v>0.18566872856782901</v>
      </c>
      <c r="P42">
        <f t="shared" si="5"/>
        <v>0.46371690658604447</v>
      </c>
      <c r="Q42">
        <f t="shared" si="7"/>
        <v>7.5353997320232236E-2</v>
      </c>
      <c r="R42">
        <f t="shared" si="6"/>
        <v>0.18566872856782901</v>
      </c>
      <c r="S42">
        <f t="shared" si="8"/>
        <v>0.46371690658604447</v>
      </c>
      <c r="T42" t="str">
        <f>TRIM(RIGHT(SUBSTITUTE(A42,CHAR(10),REPT(" ",100)),100))</f>
        <v>Gambia</v>
      </c>
    </row>
    <row r="43" spans="1:20" x14ac:dyDescent="0.25">
      <c r="A43" s="3" t="s">
        <v>23</v>
      </c>
      <c r="B43" t="str">
        <f>LOOKUP(RIGHT(LEFT(A43,11),2),country_codes!F$3:F$250,country_codes!G$3:G$250)</f>
        <v>NGA</v>
      </c>
      <c r="C43" s="3">
        <v>0.1628</v>
      </c>
      <c r="D43" s="3">
        <v>0.40799999999999997</v>
      </c>
      <c r="E43" s="3">
        <v>0.42920000000000003</v>
      </c>
      <c r="F43">
        <f>IFERROR(_xlfn.XLOOKUP($B43,poverty_rate!$G$2:$G$164,poverty_rate!B$2:B$164),0)</f>
        <v>0.39100000000000001</v>
      </c>
      <c r="G43">
        <f>IFERROR(_xlfn.XLOOKUP($B43,poverty_rate!$G$2:$G$164,poverty_rate!C$2:C$164),0)</f>
        <v>0.71</v>
      </c>
      <c r="H43">
        <f>IFERROR(_xlfn.XLOOKUP($B43,poverty_rate!$G$2:$G$164,poverty_rate!D$2:D$164),0)</f>
        <v>0.92</v>
      </c>
      <c r="I43">
        <f>IFERROR(_xlfn.XLOOKUP($B43,PPP!E$2:E$187,PPP!C$2:C$187),1)</f>
        <v>0.34</v>
      </c>
      <c r="J43">
        <f>_xlfn.XLOOKUP($B43,GDP_per_capita!C$2:C$197,GDP_per_capita!B$2:B$197)</f>
        <v>5066</v>
      </c>
      <c r="K43">
        <f t="shared" si="3"/>
        <v>373.24316000000005</v>
      </c>
      <c r="L43">
        <f>J43*(C43+D43)/0.9/1.5</f>
        <v>2141.9798518518514</v>
      </c>
      <c r="M43">
        <f>J43*(C43)/0.5/2</f>
        <v>824.74480000000005</v>
      </c>
      <c r="N43">
        <f>K43/J43</f>
        <v>7.3676107382550343E-2</v>
      </c>
      <c r="O43">
        <f t="shared" si="4"/>
        <v>0.17425148031962681</v>
      </c>
      <c r="P43">
        <f t="shared" si="5"/>
        <v>0.45255594215325762</v>
      </c>
      <c r="Q43">
        <f t="shared" si="7"/>
        <v>7.3676107382550343E-2</v>
      </c>
      <c r="R43">
        <f t="shared" si="6"/>
        <v>0.17425148031962681</v>
      </c>
      <c r="S43">
        <f t="shared" si="8"/>
        <v>0.45255594215325762</v>
      </c>
      <c r="T43" t="str">
        <f>TRIM(RIGHT(SUBSTITUTE(A43,CHAR(10),REPT(" ",100)),100))</f>
        <v>Nigeria</v>
      </c>
    </row>
    <row r="44" spans="1:20" x14ac:dyDescent="0.25">
      <c r="A44" s="3" t="s">
        <v>123</v>
      </c>
      <c r="B44" t="str">
        <f>LOOKUP(RIGHT(LEFT(A44,11),2),country_codes!F$3:F$250,country_codes!G$3:G$250)</f>
        <v>DJI</v>
      </c>
      <c r="C44" s="3">
        <v>0.13800000000000001</v>
      </c>
      <c r="D44" s="3">
        <v>0.3705</v>
      </c>
      <c r="E44" s="3">
        <v>0.49149999999999999</v>
      </c>
      <c r="F44">
        <f>IFERROR(_xlfn.XLOOKUP($B44,poverty_rate!$G$2:$G$164,poverty_rate!B$2:B$164),0)</f>
        <v>0.17100000000000001</v>
      </c>
      <c r="G44">
        <f>IFERROR(_xlfn.XLOOKUP($B44,poverty_rate!$G$2:$G$164,poverty_rate!C$2:C$164),0)</f>
        <v>0.40200000000000002</v>
      </c>
      <c r="H44">
        <f>IFERROR(_xlfn.XLOOKUP($B44,poverty_rate!$G$2:$G$164,poverty_rate!D$2:D$164),0)</f>
        <v>0.70599999999999996</v>
      </c>
      <c r="I44">
        <f>IFERROR(_xlfn.XLOOKUP($B44,PPP!E$2:E$187,PPP!C$2:C$187),1)</f>
        <v>0.53</v>
      </c>
      <c r="J44">
        <f>_xlfn.XLOOKUP($B44,GDP_per_capita!C$2:C$197,GDP_per_capita!B$2:B$197)</f>
        <v>5074</v>
      </c>
      <c r="K44">
        <f t="shared" si="3"/>
        <v>356.79918000000009</v>
      </c>
      <c r="L44">
        <f>J44*(C44+D44)/0.9/1.5</f>
        <v>1911.2066666666667</v>
      </c>
      <c r="M44">
        <f>J44*(C44)/0.5/2</f>
        <v>700.2120000000001</v>
      </c>
      <c r="N44">
        <f>K44/J44</f>
        <v>7.0319113125739074E-2</v>
      </c>
      <c r="O44">
        <f t="shared" si="4"/>
        <v>0.1866879109532896</v>
      </c>
      <c r="P44">
        <f t="shared" si="5"/>
        <v>0.50955879076622512</v>
      </c>
      <c r="Q44">
        <f t="shared" si="7"/>
        <v>7.0319113125739074E-2</v>
      </c>
      <c r="R44">
        <f t="shared" si="6"/>
        <v>0.1866879109532896</v>
      </c>
      <c r="S44">
        <f t="shared" si="8"/>
        <v>0.50955879076622512</v>
      </c>
      <c r="T44" t="str">
        <f>TRIM(RIGHT(SUBSTITUTE(A44,CHAR(10),REPT(" ",100)),100))</f>
        <v>Djibouti</v>
      </c>
    </row>
    <row r="45" spans="1:20" x14ac:dyDescent="0.25">
      <c r="A45" s="3" t="s">
        <v>126</v>
      </c>
      <c r="B45" t="str">
        <f>LOOKUP(RIGHT(LEFT(A45,11),2),country_codes!F$3:F$250,country_codes!G$3:G$250)</f>
        <v>TLS</v>
      </c>
      <c r="C45" s="3">
        <v>0.2104</v>
      </c>
      <c r="D45" s="3">
        <v>0.39610000000000001</v>
      </c>
      <c r="E45" s="3">
        <v>0.39350000000000002</v>
      </c>
      <c r="F45">
        <f>IFERROR(_xlfn.XLOOKUP($B45,poverty_rate!$G$2:$G$164,poverty_rate!B$2:B$164),0)</f>
        <v>0.307</v>
      </c>
      <c r="G45">
        <f>IFERROR(_xlfn.XLOOKUP($B45,poverty_rate!$G$2:$G$164,poverty_rate!C$2:C$164),0)</f>
        <v>0.73299999999999998</v>
      </c>
      <c r="H45">
        <f>IFERROR(_xlfn.XLOOKUP($B45,poverty_rate!$G$2:$G$164,poverty_rate!D$2:D$164),0)</f>
        <v>0.94</v>
      </c>
      <c r="I45">
        <f>IFERROR(_xlfn.XLOOKUP($B45,PPP!E$2:E$187,PPP!C$2:C$187),1)</f>
        <v>0.27</v>
      </c>
      <c r="J45">
        <f>_xlfn.XLOOKUP($B45,GDP_per_capita!C$2:C$197,GDP_per_capita!B$2:B$197)</f>
        <v>4000</v>
      </c>
      <c r="K45">
        <f t="shared" si="3"/>
        <v>289.59903000000003</v>
      </c>
      <c r="L45">
        <f>J45*(C45+D45)/0.9/1.5</f>
        <v>1797.0370370370372</v>
      </c>
      <c r="M45">
        <f>J45*(C45)/0.5/2</f>
        <v>841.6</v>
      </c>
      <c r="N45">
        <f>K45/J45</f>
        <v>7.2399757500000009E-2</v>
      </c>
      <c r="O45">
        <f t="shared" si="4"/>
        <v>0.16115362345424566</v>
      </c>
      <c r="P45">
        <f t="shared" si="5"/>
        <v>0.34410531131178712</v>
      </c>
      <c r="Q45">
        <f t="shared" si="7"/>
        <v>7.2399757500000009E-2</v>
      </c>
      <c r="R45">
        <f t="shared" si="6"/>
        <v>0.16115362345424566</v>
      </c>
      <c r="S45">
        <f t="shared" si="8"/>
        <v>0.34410531131178712</v>
      </c>
      <c r="T45" t="str">
        <f>TRIM(RIGHT(SUBSTITUTE(A45,CHAR(10),REPT(" ",100)),100))</f>
        <v>Timor-Leste</v>
      </c>
    </row>
    <row r="46" spans="1:20" x14ac:dyDescent="0.25">
      <c r="A46" s="3" t="s">
        <v>120</v>
      </c>
      <c r="B46" t="str">
        <f>LOOKUP(RIGHT(LEFT(A46,11),2),country_codes!F$3:F$250,country_codes!G$3:G$250)</f>
        <v>SWZ</v>
      </c>
      <c r="C46" s="3">
        <v>8.3799999999999999E-2</v>
      </c>
      <c r="D46" s="3">
        <v>0.32079999999999997</v>
      </c>
      <c r="E46" s="3">
        <v>0.59540000000000004</v>
      </c>
      <c r="F46">
        <f>IFERROR(_xlfn.XLOOKUP($B46,poverty_rate!$G$2:$G$164,poverty_rate!B$2:B$164),0)</f>
        <v>0.42</v>
      </c>
      <c r="G46">
        <f>IFERROR(_xlfn.XLOOKUP($B46,poverty_rate!$G$2:$G$164,poverty_rate!C$2:C$164),0)</f>
        <v>0.64400000000000002</v>
      </c>
      <c r="H46">
        <f>IFERROR(_xlfn.XLOOKUP($B46,poverty_rate!$G$2:$G$164,poverty_rate!D$2:D$164),0)</f>
        <v>0.82</v>
      </c>
      <c r="I46">
        <f>IFERROR(_xlfn.XLOOKUP($B46,PPP!E$2:E$187,PPP!C$2:C$187),1)</f>
        <v>0.39</v>
      </c>
      <c r="J46">
        <f>_xlfn.XLOOKUP($B46,GDP_per_capita!C$2:C$197,GDP_per_capita!B$2:B$197)</f>
        <v>8955</v>
      </c>
      <c r="K46">
        <f t="shared" si="3"/>
        <v>400.74372</v>
      </c>
      <c r="L46">
        <f>J46*(C46+D46)/0.9/1.5</f>
        <v>2683.8466666666664</v>
      </c>
      <c r="M46">
        <f>J46*(C46)/0.5/2</f>
        <v>750.42899999999997</v>
      </c>
      <c r="N46">
        <f>K46/J46</f>
        <v>4.4750834170854271E-2</v>
      </c>
      <c r="O46">
        <f t="shared" si="4"/>
        <v>0.14931692073814451</v>
      </c>
      <c r="P46">
        <f t="shared" si="5"/>
        <v>0.53401950084551641</v>
      </c>
      <c r="Q46">
        <f t="shared" si="7"/>
        <v>4.4750834170854271E-2</v>
      </c>
      <c r="R46">
        <f t="shared" si="6"/>
        <v>0.14931692073814451</v>
      </c>
      <c r="S46">
        <f t="shared" si="8"/>
        <v>0.53401950084551641</v>
      </c>
      <c r="T46" t="str">
        <f>TRIM(RIGHT(SUBSTITUTE(A46,CHAR(10),REPT(" ",100)),100))</f>
        <v>Swaziland</v>
      </c>
    </row>
    <row r="47" spans="1:20" x14ac:dyDescent="0.25">
      <c r="A47" s="3" t="s">
        <v>63</v>
      </c>
      <c r="B47" t="str">
        <f>LOOKUP(RIGHT(LEFT(A47,11),2),country_codes!F$3:F$250,country_codes!G$3:G$250)</f>
        <v>NPL</v>
      </c>
      <c r="C47" s="3">
        <v>0.19470000000000001</v>
      </c>
      <c r="D47" s="3">
        <v>0.40129999999999999</v>
      </c>
      <c r="E47" s="3">
        <v>0.40410000000000001</v>
      </c>
      <c r="F47">
        <f>IFERROR(_xlfn.XLOOKUP($B47,poverty_rate!$G$2:$G$164,poverty_rate!B$2:B$164),0)</f>
        <v>0.15</v>
      </c>
      <c r="G47">
        <f>IFERROR(_xlfn.XLOOKUP($B47,poverty_rate!$G$2:$G$164,poverty_rate!C$2:C$164),0)</f>
        <v>0.50800000000000001</v>
      </c>
      <c r="H47">
        <f>IFERROR(_xlfn.XLOOKUP($B47,poverty_rate!$G$2:$G$164,poverty_rate!D$2:D$164),0)</f>
        <v>0.83</v>
      </c>
      <c r="I47">
        <f>IFERROR(_xlfn.XLOOKUP($B47,PPP!E$2:E$187,PPP!C$2:C$187),1)</f>
        <v>0.33</v>
      </c>
      <c r="J47">
        <f>_xlfn.XLOOKUP($B47,GDP_per_capita!C$2:C$197,GDP_per_capita!B$2:B$197)</f>
        <v>3586</v>
      </c>
      <c r="K47">
        <f t="shared" si="3"/>
        <v>259.01567999999997</v>
      </c>
      <c r="L47">
        <f>J47*(C47+D47)/0.9/1.5</f>
        <v>1583.1525925925926</v>
      </c>
      <c r="M47">
        <f>J47*(C47)/0.5/2</f>
        <v>698.19420000000002</v>
      </c>
      <c r="N47">
        <f>K47/J47</f>
        <v>7.2229693251533736E-2</v>
      </c>
      <c r="O47">
        <f t="shared" si="4"/>
        <v>0.16360752666035328</v>
      </c>
      <c r="P47">
        <f t="shared" si="5"/>
        <v>0.37097942091183223</v>
      </c>
      <c r="Q47">
        <f t="shared" si="7"/>
        <v>7.2229693251533736E-2</v>
      </c>
      <c r="R47">
        <f t="shared" si="6"/>
        <v>0.16360752666035328</v>
      </c>
      <c r="S47">
        <f t="shared" si="8"/>
        <v>0.37097942091183223</v>
      </c>
      <c r="T47" t="str">
        <f>TRIM(RIGHT(SUBSTITUTE(A47,CHAR(10),REPT(" ",100)),100))</f>
        <v>Nepal</v>
      </c>
    </row>
    <row r="48" spans="1:20" x14ac:dyDescent="0.25">
      <c r="A48" s="3" t="s">
        <v>99</v>
      </c>
      <c r="B48" t="str">
        <f>LOOKUP(RIGHT(LEFT(A48,11),2),country_codes!F$3:F$250,country_codes!G$3:G$250)</f>
        <v>BGD</v>
      </c>
      <c r="C48" s="3">
        <v>0.1963</v>
      </c>
      <c r="D48" s="3">
        <v>0.3861</v>
      </c>
      <c r="E48" s="3">
        <v>0.41760000000000003</v>
      </c>
      <c r="F48">
        <f>IFERROR(_xlfn.XLOOKUP($B48,poverty_rate!$G$2:$G$164,poverty_rate!B$2:B$164),0)</f>
        <v>0.14799999999999999</v>
      </c>
      <c r="G48">
        <f>IFERROR(_xlfn.XLOOKUP($B48,poverty_rate!$G$2:$G$164,poverty_rate!C$2:C$164),0)</f>
        <v>0.52900000000000003</v>
      </c>
      <c r="H48">
        <f>IFERROR(_xlfn.XLOOKUP($B48,poverty_rate!$G$2:$G$164,poverty_rate!D$2:D$164),0)</f>
        <v>0.84499999999999997</v>
      </c>
      <c r="I48">
        <f>IFERROR(_xlfn.XLOOKUP($B48,PPP!E$2:E$187,PPP!C$2:C$187),1)</f>
        <v>0.39</v>
      </c>
      <c r="J48">
        <f>_xlfn.XLOOKUP($B48,GDP_per_capita!C$2:C$197,GDP_per_capita!B$2:B$197)</f>
        <v>5139</v>
      </c>
      <c r="K48">
        <f t="shared" si="3"/>
        <v>313.59705000000008</v>
      </c>
      <c r="L48">
        <f>J48*(C48+D48)/0.9/1.5</f>
        <v>2217.0026666666668</v>
      </c>
      <c r="M48">
        <f>J48*(C48)/0.5/2</f>
        <v>1008.7857</v>
      </c>
      <c r="N48">
        <f>K48/J48</f>
        <v>6.1022971395213094E-2</v>
      </c>
      <c r="O48">
        <f t="shared" si="4"/>
        <v>0.14145091240305233</v>
      </c>
      <c r="P48">
        <f t="shared" si="5"/>
        <v>0.31086587567607282</v>
      </c>
      <c r="Q48">
        <f t="shared" si="7"/>
        <v>6.1022971395213094E-2</v>
      </c>
      <c r="R48">
        <f t="shared" si="6"/>
        <v>0.14145091240305233</v>
      </c>
      <c r="S48">
        <f t="shared" si="8"/>
        <v>0.31086587567607282</v>
      </c>
      <c r="T48" t="str">
        <f>TRIM(RIGHT(SUBSTITUTE(A48,CHAR(10),REPT(" ",100)),100))</f>
        <v>Bangladesh</v>
      </c>
    </row>
    <row r="49" spans="1:20" x14ac:dyDescent="0.25">
      <c r="A49" s="3" t="s">
        <v>86</v>
      </c>
      <c r="B49" t="str">
        <f>LOOKUP(RIGHT(LEFT(A49,11),2),country_codes!F$3:F$250,country_codes!G$3:G$250)</f>
        <v>BLZ</v>
      </c>
      <c r="C49" s="3">
        <v>0.12479999999999999</v>
      </c>
      <c r="D49" s="3">
        <v>0.38550000000000001</v>
      </c>
      <c r="E49" s="3">
        <v>0.48970000000000002</v>
      </c>
      <c r="F49">
        <f>IFERROR(_xlfn.XLOOKUP($B49,poverty_rate!$G$2:$G$164,poverty_rate!B$2:B$164),0)</f>
        <v>0.13900000000000001</v>
      </c>
      <c r="G49">
        <f>IFERROR(_xlfn.XLOOKUP($B49,poverty_rate!$G$2:$G$164,poverty_rate!C$2:C$164),0)</f>
        <v>0.28100000000000003</v>
      </c>
      <c r="H49">
        <f>IFERROR(_xlfn.XLOOKUP($B49,poverty_rate!$G$2:$G$164,poverty_rate!D$2:D$164),0)</f>
        <v>0.53</v>
      </c>
      <c r="I49">
        <f>IFERROR(_xlfn.XLOOKUP($B49,PPP!E$2:E$187,PPP!C$2:C$187),1)</f>
        <v>0.56000000000000005</v>
      </c>
      <c r="J49">
        <f>_xlfn.XLOOKUP($B49,GDP_per_capita!C$2:C$197,GDP_per_capita!B$2:B$197)</f>
        <v>5695</v>
      </c>
      <c r="K49">
        <f t="shared" si="3"/>
        <v>278.84247999999997</v>
      </c>
      <c r="L49">
        <f>J49*(C49+D49)/0.9/1.5</f>
        <v>2152.71</v>
      </c>
      <c r="M49">
        <f>J49*(C49)/0.5/2</f>
        <v>710.73599999999999</v>
      </c>
      <c r="N49">
        <f>K49/J49</f>
        <v>4.8962683055311672E-2</v>
      </c>
      <c r="O49">
        <f t="shared" si="4"/>
        <v>0.12953090755373459</v>
      </c>
      <c r="P49">
        <f t="shared" si="5"/>
        <v>0.3923291911483307</v>
      </c>
      <c r="Q49">
        <f t="shared" si="7"/>
        <v>4.8962683055311672E-2</v>
      </c>
      <c r="R49">
        <f t="shared" si="6"/>
        <v>0.12953090755373459</v>
      </c>
      <c r="S49">
        <f t="shared" si="8"/>
        <v>0.3923291911483307</v>
      </c>
      <c r="T49" t="str">
        <f>TRIM(RIGHT(SUBSTITUTE(A49,CHAR(10),REPT(" ",100)),100))</f>
        <v>Belize</v>
      </c>
    </row>
    <row r="50" spans="1:20" x14ac:dyDescent="0.25">
      <c r="A50" s="3" t="s">
        <v>53</v>
      </c>
      <c r="B50" t="str">
        <f>LOOKUP(RIGHT(LEFT(A50,11),2),country_codes!F$3:F$250,country_codes!G$3:G$250)</f>
        <v>HND</v>
      </c>
      <c r="C50" s="3">
        <v>0.12479999999999999</v>
      </c>
      <c r="D50" s="3">
        <v>0.38550000000000001</v>
      </c>
      <c r="E50" s="3">
        <v>0.48970000000000002</v>
      </c>
      <c r="F50">
        <f>IFERROR(_xlfn.XLOOKUP($B50,poverty_rate!$G$2:$G$164,poverty_rate!B$2:B$164),0)</f>
        <v>0.16500000000000001</v>
      </c>
      <c r="G50">
        <f>IFERROR(_xlfn.XLOOKUP($B50,poverty_rate!$G$2:$G$164,poverty_rate!C$2:C$164),0)</f>
        <v>0.3</v>
      </c>
      <c r="H50">
        <f>IFERROR(_xlfn.XLOOKUP($B50,poverty_rate!$G$2:$G$164,poverty_rate!D$2:D$164),0)</f>
        <v>0.503</v>
      </c>
      <c r="I50">
        <f>IFERROR(_xlfn.XLOOKUP($B50,PPP!E$2:E$187,PPP!C$2:C$187),1)</f>
        <v>0.49</v>
      </c>
      <c r="J50">
        <f>_xlfn.XLOOKUP($B50,GDP_per_capita!C$2:C$197,GDP_per_capita!B$2:B$197)</f>
        <v>5538</v>
      </c>
      <c r="K50">
        <f t="shared" si="3"/>
        <v>251.74926000000005</v>
      </c>
      <c r="L50">
        <f>J50*(C50+D50)/0.9/1.5</f>
        <v>2093.364</v>
      </c>
      <c r="M50">
        <f>J50*(C50)/0.5/2</f>
        <v>691.14239999999995</v>
      </c>
      <c r="N50">
        <f>K50/J50</f>
        <v>4.5458515709642482E-2</v>
      </c>
      <c r="O50">
        <f t="shared" si="4"/>
        <v>0.12026062357048274</v>
      </c>
      <c r="P50">
        <f t="shared" si="5"/>
        <v>0.36425092716059682</v>
      </c>
      <c r="Q50">
        <f t="shared" si="7"/>
        <v>4.5458515709642482E-2</v>
      </c>
      <c r="R50">
        <f t="shared" si="6"/>
        <v>0.12026062357048274</v>
      </c>
      <c r="S50">
        <f t="shared" si="8"/>
        <v>0.36425092716059682</v>
      </c>
      <c r="T50" t="str">
        <f>TRIM(RIGHT(SUBSTITUTE(A50,CHAR(10),REPT(" ",100)),100))</f>
        <v>Honduras</v>
      </c>
    </row>
    <row r="51" spans="1:20" x14ac:dyDescent="0.25">
      <c r="A51" s="3" t="s">
        <v>76</v>
      </c>
      <c r="B51" t="str">
        <f>LOOKUP(RIGHT(LEFT(A51,11),2),country_codes!F$3:F$250,country_codes!G$3:G$250)</f>
        <v>GHA</v>
      </c>
      <c r="C51" s="3">
        <v>0.12839999999999999</v>
      </c>
      <c r="D51" s="3">
        <v>0.3861</v>
      </c>
      <c r="E51" s="3">
        <v>0.48559999999999998</v>
      </c>
      <c r="F51">
        <f>IFERROR(_xlfn.XLOOKUP($B51,poverty_rate!$G$2:$G$164,poverty_rate!B$2:B$164),0)</f>
        <v>0.13300000000000001</v>
      </c>
      <c r="G51">
        <f>IFERROR(_xlfn.XLOOKUP($B51,poverty_rate!$G$2:$G$164,poverty_rate!C$2:C$164),0)</f>
        <v>0.30499999999999999</v>
      </c>
      <c r="H51">
        <f>IFERROR(_xlfn.XLOOKUP($B51,poverty_rate!$G$2:$G$164,poverty_rate!D$2:D$164),0)</f>
        <v>0.56899999999999995</v>
      </c>
      <c r="I51">
        <f>IFERROR(_xlfn.XLOOKUP($B51,PPP!E$2:E$187,PPP!C$2:C$187),1)</f>
        <v>0.46</v>
      </c>
      <c r="J51">
        <f>_xlfn.XLOOKUP($B51,GDP_per_capita!C$2:C$197,GDP_per_capita!B$2:B$197)</f>
        <v>5707</v>
      </c>
      <c r="K51">
        <f t="shared" si="3"/>
        <v>242.54834</v>
      </c>
      <c r="L51">
        <f>J51*(C51+D51)/0.9/1.5</f>
        <v>2175.0011111111112</v>
      </c>
      <c r="M51">
        <f>J51*(C51)/0.5/2</f>
        <v>732.77879999999993</v>
      </c>
      <c r="N51">
        <f>K51/J51</f>
        <v>4.2500147187664268E-2</v>
      </c>
      <c r="O51">
        <f t="shared" si="4"/>
        <v>0.11151642119212199</v>
      </c>
      <c r="P51">
        <f t="shared" si="5"/>
        <v>0.33099803105657533</v>
      </c>
      <c r="Q51">
        <f t="shared" si="7"/>
        <v>4.2500147187664268E-2</v>
      </c>
      <c r="R51">
        <f t="shared" si="6"/>
        <v>0.11151642119212199</v>
      </c>
      <c r="S51">
        <f t="shared" si="8"/>
        <v>0.33099803105657533</v>
      </c>
      <c r="T51" t="str">
        <f>TRIM(RIGHT(SUBSTITUTE(A51,CHAR(10),REPT(" ",100)),100))</f>
        <v>Ghana</v>
      </c>
    </row>
    <row r="52" spans="1:20" x14ac:dyDescent="0.25">
      <c r="A52" s="3" t="s">
        <v>122</v>
      </c>
      <c r="B52" t="str">
        <f>LOOKUP(RIGHT(LEFT(A52,11),2),country_codes!F$3:F$250,country_codes!G$3:G$250)</f>
        <v>CPV</v>
      </c>
      <c r="C52" s="3">
        <v>0.1326</v>
      </c>
      <c r="D52" s="3">
        <v>0.38150000000000001</v>
      </c>
      <c r="E52" s="3">
        <v>0.4859</v>
      </c>
      <c r="F52">
        <f>IFERROR(_xlfn.XLOOKUP($B52,poverty_rate!$G$2:$G$164,poverty_rate!B$2:B$164),0)</f>
        <v>3.2000000000000001E-2</v>
      </c>
      <c r="G52">
        <f>IFERROR(_xlfn.XLOOKUP($B52,poverty_rate!$G$2:$G$164,poverty_rate!C$2:C$164),0)</f>
        <v>0.14899999999999999</v>
      </c>
      <c r="H52">
        <f>IFERROR(_xlfn.XLOOKUP($B52,poverty_rate!$G$2:$G$164,poverty_rate!D$2:D$164),0)</f>
        <v>0.40799999999999997</v>
      </c>
      <c r="I52">
        <f>IFERROR(_xlfn.XLOOKUP($B52,PPP!E$2:E$187,PPP!C$2:C$187),1)</f>
        <v>1</v>
      </c>
      <c r="J52">
        <f>_xlfn.XLOOKUP($B52,GDP_per_capita!C$2:C$197,GDP_per_capita!B$2:B$197)</f>
        <v>6980</v>
      </c>
      <c r="K52">
        <f t="shared" si="3"/>
        <v>295.28499999999997</v>
      </c>
      <c r="L52">
        <f>J52*(C52+D52)/0.9/1.5</f>
        <v>2658.0874074074077</v>
      </c>
      <c r="M52">
        <f>J52*(C52)/0.5/2</f>
        <v>925.548</v>
      </c>
      <c r="N52">
        <f>K52/J52</f>
        <v>4.2304441260744979E-2</v>
      </c>
      <c r="O52">
        <f t="shared" si="4"/>
        <v>0.11108927388057911</v>
      </c>
      <c r="P52">
        <f t="shared" si="5"/>
        <v>0.31903801855765446</v>
      </c>
      <c r="Q52">
        <f t="shared" si="7"/>
        <v>4.2304441260744979E-2</v>
      </c>
      <c r="R52">
        <f t="shared" si="6"/>
        <v>0.11108927388057911</v>
      </c>
      <c r="S52">
        <f t="shared" si="8"/>
        <v>0.31903801855765446</v>
      </c>
      <c r="T52" t="str">
        <f>TRIM(RIGHT(SUBSTITUTE(A52,CHAR(10),REPT(" ",100)),100))</f>
        <v>Cabo Verde</v>
      </c>
    </row>
    <row r="53" spans="1:20" x14ac:dyDescent="0.25">
      <c r="A53" s="3" t="s">
        <v>30</v>
      </c>
      <c r="B53" t="str">
        <f>LOOKUP(RIGHT(LEFT(A53,11),2),country_codes!F$3:F$250,country_codes!G$3:G$250)</f>
        <v>NAM</v>
      </c>
      <c r="C53" s="3">
        <v>6.88E-2</v>
      </c>
      <c r="D53" s="3">
        <v>0.29149999999999998</v>
      </c>
      <c r="E53" s="3">
        <v>0.63970000000000005</v>
      </c>
      <c r="F53">
        <f>IFERROR(_xlfn.XLOOKUP($B53,poverty_rate!$G$2:$G$164,poverty_rate!B$2:B$164),0)</f>
        <v>0.13400000000000001</v>
      </c>
      <c r="G53">
        <f>IFERROR(_xlfn.XLOOKUP($B53,poverty_rate!$G$2:$G$164,poverty_rate!C$2:C$164),0)</f>
        <v>0.29599999999999999</v>
      </c>
      <c r="H53">
        <f>IFERROR(_xlfn.XLOOKUP($B53,poverty_rate!$G$2:$G$164,poverty_rate!D$2:D$164),0)</f>
        <v>0.501</v>
      </c>
      <c r="I53">
        <f>IFERROR(_xlfn.XLOOKUP($B53,PPP!E$2:E$187,PPP!C$2:C$187),1)</f>
        <v>0.53</v>
      </c>
      <c r="J53">
        <f>_xlfn.XLOOKUP($B53,GDP_per_capita!C$2:C$197,GDP_per_capita!B$2:B$197)</f>
        <v>9537</v>
      </c>
      <c r="K53">
        <f t="shared" si="3"/>
        <v>260.84798000000001</v>
      </c>
      <c r="L53">
        <f>J53*(C53+D53)/0.9/1.5</f>
        <v>2545.3193333333329</v>
      </c>
      <c r="M53">
        <f>J53*(C53)/0.5/2</f>
        <v>656.14559999999994</v>
      </c>
      <c r="N53">
        <f>K53/J53</f>
        <v>2.735115654818077E-2</v>
      </c>
      <c r="O53">
        <f t="shared" si="4"/>
        <v>0.10248143585912864</v>
      </c>
      <c r="P53">
        <f t="shared" si="5"/>
        <v>0.39754588006076702</v>
      </c>
      <c r="Q53">
        <f t="shared" si="7"/>
        <v>2.735115654818077E-2</v>
      </c>
      <c r="R53">
        <f t="shared" si="6"/>
        <v>0.10248143585912864</v>
      </c>
      <c r="S53">
        <f t="shared" si="8"/>
        <v>0.39754588006076702</v>
      </c>
      <c r="T53" t="str">
        <f>TRIM(RIGHT(SUBSTITUTE(A53,CHAR(10),REPT(" ",100)),100))</f>
        <v>Namibia</v>
      </c>
    </row>
    <row r="54" spans="1:20" x14ac:dyDescent="0.25">
      <c r="A54" s="3" t="s">
        <v>150</v>
      </c>
      <c r="B54" t="str">
        <f>LOOKUP(RIGHT(LEFT(A54,11),2),country_codes!F$3:F$250,country_codes!G$3:G$250)</f>
        <v>SDN</v>
      </c>
      <c r="C54" s="3">
        <v>0.1709</v>
      </c>
      <c r="D54" s="3">
        <v>0.38579999999999998</v>
      </c>
      <c r="E54" s="3">
        <v>0.44330000000000003</v>
      </c>
      <c r="F54">
        <f>IFERROR(_xlfn.XLOOKUP($B54,poverty_rate!$G$2:$G$164,poverty_rate!B$2:B$164),0)</f>
        <v>0.14899999999999999</v>
      </c>
      <c r="G54">
        <f>IFERROR(_xlfn.XLOOKUP($B54,poverty_rate!$G$2:$G$164,poverty_rate!C$2:C$164),0)</f>
        <v>0.40500000000000003</v>
      </c>
      <c r="H54">
        <f>IFERROR(_xlfn.XLOOKUP($B54,poverty_rate!$G$2:$G$164,poverty_rate!D$2:D$164),0)</f>
        <v>0.73199999999999998</v>
      </c>
      <c r="I54">
        <f>IFERROR(_xlfn.XLOOKUP($B54,PPP!E$2:E$187,PPP!C$2:C$187),1)</f>
        <v>0.2</v>
      </c>
      <c r="J54">
        <f>_xlfn.XLOOKUP($B54,GDP_per_capita!C$2:C$197,GDP_per_capita!B$2:B$197)</f>
        <v>3749</v>
      </c>
      <c r="K54">
        <f t="shared" si="3"/>
        <v>134.74340000000001</v>
      </c>
      <c r="L54">
        <f>J54*(C54+D54)/0.9/1.5</f>
        <v>1545.9765185185186</v>
      </c>
      <c r="M54">
        <f>J54*(C54)/0.5/2</f>
        <v>640.70410000000004</v>
      </c>
      <c r="N54">
        <f>K54/J54</f>
        <v>3.5941157642037876E-2</v>
      </c>
      <c r="O54">
        <f t="shared" si="4"/>
        <v>8.7157468684661635E-2</v>
      </c>
      <c r="P54">
        <f t="shared" si="5"/>
        <v>0.2103051939264943</v>
      </c>
      <c r="Q54">
        <f t="shared" si="7"/>
        <v>3.5941157642037876E-2</v>
      </c>
      <c r="R54">
        <f t="shared" si="6"/>
        <v>8.7157468684661635E-2</v>
      </c>
      <c r="S54">
        <f t="shared" si="8"/>
        <v>0.2103051939264943</v>
      </c>
      <c r="T54" t="str">
        <f>TRIM(RIGHT(SUBSTITUTE(A54,CHAR(10),REPT(" ",100)),100))</f>
        <v>Sudan</v>
      </c>
    </row>
    <row r="55" spans="1:20" x14ac:dyDescent="0.25">
      <c r="A55" s="3" t="s">
        <v>128</v>
      </c>
      <c r="B55" t="str">
        <f>LOOKUP(RIGHT(LEFT(A55,11),2),country_codes!F$3:F$250,country_codes!G$3:G$250)</f>
        <v>LAO</v>
      </c>
      <c r="C55" s="3">
        <v>0.17449999999999999</v>
      </c>
      <c r="D55" s="3">
        <v>0.36859999999999998</v>
      </c>
      <c r="E55" s="3">
        <v>0.45689999999999997</v>
      </c>
      <c r="F55">
        <f>IFERROR(_xlfn.XLOOKUP($B55,poverty_rate!$G$2:$G$164,poverty_rate!B$2:B$164),0)</f>
        <v>0.22700000000000001</v>
      </c>
      <c r="G55">
        <f>IFERROR(_xlfn.XLOOKUP($B55,poverty_rate!$G$2:$G$164,poverty_rate!C$2:C$164),0)</f>
        <v>0.58699999999999997</v>
      </c>
      <c r="H55">
        <f>IFERROR(_xlfn.XLOOKUP($B55,poverty_rate!$G$2:$G$164,poverty_rate!D$2:D$164),0)</f>
        <v>0.85</v>
      </c>
      <c r="I55">
        <f>IFERROR(_xlfn.XLOOKUP($B55,PPP!E$2:E$187,PPP!C$2:C$187),1)</f>
        <v>0.34</v>
      </c>
      <c r="J55">
        <f>_xlfn.XLOOKUP($B55,GDP_per_capita!C$2:C$197,GDP_per_capita!B$2:B$197)</f>
        <v>8221</v>
      </c>
      <c r="K55">
        <f t="shared" si="3"/>
        <v>302.77918000000005</v>
      </c>
      <c r="L55">
        <f>J55*(C55+D55)/0.9/1.5</f>
        <v>3307.2778518518512</v>
      </c>
      <c r="M55">
        <f>J55*(C55)/0.5/2</f>
        <v>1434.5645</v>
      </c>
      <c r="N55">
        <f>K55/J55</f>
        <v>3.6829969590074209E-2</v>
      </c>
      <c r="O55">
        <f t="shared" si="4"/>
        <v>9.1549362818265867E-2</v>
      </c>
      <c r="P55">
        <f t="shared" si="5"/>
        <v>0.21105999765085506</v>
      </c>
      <c r="Q55">
        <f t="shared" si="7"/>
        <v>3.6829969590074209E-2</v>
      </c>
      <c r="R55">
        <f t="shared" si="6"/>
        <v>9.1549362818265867E-2</v>
      </c>
      <c r="S55">
        <f t="shared" si="8"/>
        <v>0.21105999765085506</v>
      </c>
      <c r="T55" t="str">
        <f>TRIM(RIGHT(SUBSTITUTE(A55,CHAR(10),REPT(" ",100)),100))</f>
        <v>Lao PDR</v>
      </c>
    </row>
    <row r="56" spans="1:20" x14ac:dyDescent="0.25">
      <c r="A56" s="3" t="s">
        <v>56</v>
      </c>
      <c r="B56" t="str">
        <f>LOOKUP(RIGHT(LEFT(A56,11),2),country_codes!F$3:F$250,country_codes!G$3:G$250)</f>
        <v>ZAF</v>
      </c>
      <c r="C56" s="3">
        <v>6.2700000000000006E-2</v>
      </c>
      <c r="D56" s="3">
        <v>0.28649999999999998</v>
      </c>
      <c r="E56" s="3">
        <v>0.65080000000000005</v>
      </c>
      <c r="F56">
        <f>IFERROR(_xlfn.XLOOKUP($B56,poverty_rate!$G$2:$G$164,poverty_rate!B$2:B$164),0)</f>
        <v>0.189</v>
      </c>
      <c r="G56">
        <f>IFERROR(_xlfn.XLOOKUP($B56,poverty_rate!$G$2:$G$164,poverty_rate!C$2:C$164),0)</f>
        <v>0.376</v>
      </c>
      <c r="H56">
        <f>IFERROR(_xlfn.XLOOKUP($B56,poverty_rate!$G$2:$G$164,poverty_rate!D$2:D$164),0)</f>
        <v>0.57099999999999995</v>
      </c>
      <c r="I56">
        <f>IFERROR(_xlfn.XLOOKUP($B56,PPP!E$2:E$187,PPP!C$2:C$187),1)</f>
        <v>0.47</v>
      </c>
      <c r="J56">
        <f>_xlfn.XLOOKUP($B56,GDP_per_capita!C$2:C$197,GDP_per_capita!B$2:B$197)</f>
        <v>11911</v>
      </c>
      <c r="K56">
        <f t="shared" si="3"/>
        <v>285.52782000000002</v>
      </c>
      <c r="L56">
        <f>J56*(C56+D56)/0.9/1.5</f>
        <v>3080.978666666666</v>
      </c>
      <c r="M56">
        <f>J56*(C56)/0.5/2</f>
        <v>746.81970000000001</v>
      </c>
      <c r="N56">
        <f>K56/J56</f>
        <v>2.3971775669549156E-2</v>
      </c>
      <c r="O56">
        <f t="shared" si="4"/>
        <v>9.2674390475061194E-2</v>
      </c>
      <c r="P56">
        <f t="shared" si="5"/>
        <v>0.38232497080620664</v>
      </c>
      <c r="Q56">
        <f t="shared" si="7"/>
        <v>2.3971775669549156E-2</v>
      </c>
      <c r="R56">
        <f t="shared" si="6"/>
        <v>9.2674390475061194E-2</v>
      </c>
      <c r="S56">
        <f t="shared" si="8"/>
        <v>0.38232497080620664</v>
      </c>
      <c r="T56" t="str">
        <f>TRIM(RIGHT(SUBSTITUTE(A56,CHAR(10),REPT(" ",100)),100))</f>
        <v>South Africa</v>
      </c>
    </row>
    <row r="57" spans="1:20" x14ac:dyDescent="0.25">
      <c r="A57" s="3" t="s">
        <v>134</v>
      </c>
      <c r="B57" t="str">
        <f>LOOKUP(RIGHT(LEFT(A57,11),2),country_codes!F$3:F$250,country_codes!G$3:G$250)</f>
        <v>WSM</v>
      </c>
      <c r="C57" s="3">
        <v>0.1221</v>
      </c>
      <c r="D57" s="3">
        <v>0.31490000000000001</v>
      </c>
      <c r="E57" s="3">
        <v>0.56299999999999994</v>
      </c>
      <c r="F57">
        <f>IFERROR(_xlfn.XLOOKUP($B57,poverty_rate!$G$2:$G$164,poverty_rate!B$2:B$164),0)</f>
        <v>1.0999999999999999E-2</v>
      </c>
      <c r="G57">
        <f>IFERROR(_xlfn.XLOOKUP($B57,poverty_rate!$G$2:$G$164,poverty_rate!C$2:C$164),0)</f>
        <v>9.6000000000000002E-2</v>
      </c>
      <c r="H57">
        <f>IFERROR(_xlfn.XLOOKUP($B57,poverty_rate!$G$2:$G$164,poverty_rate!D$2:D$164),0)</f>
        <v>0.33900000000000002</v>
      </c>
      <c r="I57">
        <f>IFERROR(_xlfn.XLOOKUP($B57,PPP!E$2:E$187,PPP!C$2:C$187),1)</f>
        <v>0.65</v>
      </c>
      <c r="J57">
        <f>_xlfn.XLOOKUP($B57,GDP_per_capita!C$2:C$197,GDP_per_capita!B$2:B$197)</f>
        <v>5547</v>
      </c>
      <c r="K57">
        <f t="shared" si="3"/>
        <v>141.68570000000005</v>
      </c>
      <c r="L57">
        <f>J57*(C57+D57)/0.9/1.5</f>
        <v>1795.5844444444447</v>
      </c>
      <c r="M57">
        <f>J57*(C57)/0.5/2</f>
        <v>677.28869999999995</v>
      </c>
      <c r="N57">
        <f>K57/J57</f>
        <v>2.554276185325402E-2</v>
      </c>
      <c r="O57">
        <f t="shared" si="4"/>
        <v>7.8907845542089072E-2</v>
      </c>
      <c r="P57">
        <f t="shared" si="5"/>
        <v>0.20919542877357922</v>
      </c>
      <c r="Q57">
        <f t="shared" si="7"/>
        <v>2.554276185325402E-2</v>
      </c>
      <c r="R57">
        <f t="shared" si="6"/>
        <v>7.8907845542089072E-2</v>
      </c>
      <c r="S57">
        <f t="shared" si="8"/>
        <v>0.20919542877357922</v>
      </c>
      <c r="T57" t="str">
        <f>TRIM(RIGHT(SUBSTITUTE(A57,CHAR(10),REPT(" ",100)),100))</f>
        <v>Middle East</v>
      </c>
    </row>
    <row r="58" spans="1:20" x14ac:dyDescent="0.25">
      <c r="A58" s="3" t="s">
        <v>32</v>
      </c>
      <c r="B58" t="str">
        <f>LOOKUP(RIGHT(LEFT(A58,11),2),country_codes!F$3:F$250,country_codes!G$3:G$250)</f>
        <v>KHM</v>
      </c>
      <c r="C58" s="3">
        <v>0.1762</v>
      </c>
      <c r="D58" s="3">
        <v>0.38179999999999997</v>
      </c>
      <c r="E58" s="3">
        <v>0.442</v>
      </c>
      <c r="F58">
        <v>0.1</v>
      </c>
      <c r="G58">
        <v>0.15</v>
      </c>
      <c r="H58">
        <v>0.35</v>
      </c>
      <c r="I58">
        <f>IFERROR(_xlfn.XLOOKUP($B58,PPP!E$2:E$187,PPP!C$2:C$187),1)</f>
        <v>0.49</v>
      </c>
      <c r="J58">
        <f>_xlfn.XLOOKUP($B58,GDP_per_capita!C$2:C$197,GDP_per_capita!B$2:B$197)</f>
        <v>4441</v>
      </c>
      <c r="K58">
        <f t="shared" si="3"/>
        <v>152.02250000000004</v>
      </c>
      <c r="L58">
        <f>J58*(C58+D58)/0.9/1.5</f>
        <v>1835.613333333333</v>
      </c>
      <c r="M58">
        <f>J58*(C58)/0.5/2</f>
        <v>782.50419999999997</v>
      </c>
      <c r="N58">
        <f>K58/J58</f>
        <v>3.4231591983787446E-2</v>
      </c>
      <c r="O58">
        <f t="shared" si="4"/>
        <v>8.2818367702711573E-2</v>
      </c>
      <c r="P58">
        <f t="shared" si="5"/>
        <v>0.19427691250730672</v>
      </c>
      <c r="Q58">
        <f t="shared" si="7"/>
        <v>3.4231591983787446E-2</v>
      </c>
      <c r="R58">
        <f t="shared" si="6"/>
        <v>8.2818367702711573E-2</v>
      </c>
      <c r="S58">
        <f t="shared" si="8"/>
        <v>0.19427691250730672</v>
      </c>
      <c r="T58" t="str">
        <f>TRIM(RIGHT(SUBSTITUTE(A58,CHAR(10),REPT(" ",100)),100))</f>
        <v>Cambodia</v>
      </c>
    </row>
    <row r="59" spans="1:20" x14ac:dyDescent="0.25">
      <c r="A59" s="3" t="s">
        <v>146</v>
      </c>
      <c r="B59" t="str">
        <f>LOOKUP(RIGHT(LEFT(A59,11),2),country_codes!F$3:F$250,country_codes!G$3:G$250)</f>
        <v>PAK</v>
      </c>
      <c r="C59" s="3">
        <v>0.19040000000000001</v>
      </c>
      <c r="D59" s="3">
        <v>0.36230000000000001</v>
      </c>
      <c r="E59" s="3">
        <v>0.44729999999999998</v>
      </c>
      <c r="F59">
        <f>IFERROR(_xlfn.XLOOKUP($B59,poverty_rate!$G$2:$G$164,poverty_rate!B$2:B$164),0)</f>
        <v>0.04</v>
      </c>
      <c r="G59">
        <f>IFERROR(_xlfn.XLOOKUP($B59,poverty_rate!$G$2:$G$164,poverty_rate!C$2:C$164),0)</f>
        <v>0.35</v>
      </c>
      <c r="H59">
        <f>IFERROR(_xlfn.XLOOKUP($B59,poverty_rate!$G$2:$G$164,poverty_rate!D$2:D$164),0)</f>
        <v>0.76</v>
      </c>
      <c r="I59">
        <f>IFERROR(_xlfn.XLOOKUP($B59,PPP!E$2:E$187,PPP!C$2:C$187),1)</f>
        <v>0.27</v>
      </c>
      <c r="J59">
        <f>_xlfn.XLOOKUP($B59,GDP_per_capita!C$2:C$197,GDP_per_capita!B$2:B$197)</f>
        <v>5160</v>
      </c>
      <c r="K59">
        <f t="shared" si="3"/>
        <v>158.27129999999997</v>
      </c>
      <c r="L59">
        <f>J59*(C59+D59)/0.9/1.5</f>
        <v>2112.5422222222219</v>
      </c>
      <c r="M59">
        <f>J59*(C59)/0.5/2</f>
        <v>982.46400000000006</v>
      </c>
      <c r="N59">
        <f>K59/J59</f>
        <v>3.0672732558139529E-2</v>
      </c>
      <c r="O59">
        <f t="shared" si="4"/>
        <v>7.4919828032365424E-2</v>
      </c>
      <c r="P59">
        <f t="shared" si="5"/>
        <v>0.16109628444401011</v>
      </c>
      <c r="Q59">
        <f t="shared" si="7"/>
        <v>3.0672732558139529E-2</v>
      </c>
      <c r="R59">
        <f t="shared" si="6"/>
        <v>7.4919828032365424E-2</v>
      </c>
      <c r="S59">
        <f t="shared" si="8"/>
        <v>0.16109628444401011</v>
      </c>
      <c r="T59" t="str">
        <f>TRIM(RIGHT(SUBSTITUTE(A59,CHAR(10),REPT(" ",100)),100))</f>
        <v>Pakistan</v>
      </c>
    </row>
    <row r="60" spans="1:20" x14ac:dyDescent="0.25">
      <c r="A60" s="3" t="s">
        <v>42</v>
      </c>
      <c r="B60" t="str">
        <f>LOOKUP(RIGHT(LEFT(A60,11),2),country_codes!F$3:F$250,country_codes!G$3:G$250)</f>
        <v>UZB</v>
      </c>
      <c r="C60" s="3">
        <v>0.1668</v>
      </c>
      <c r="D60" s="3">
        <v>0.38069999999999998</v>
      </c>
      <c r="E60" s="3">
        <v>0.45250000000000001</v>
      </c>
      <c r="F60">
        <f>IFERROR(_xlfn.XLOOKUP($B60,poverty_rate!$G$2:$G$164,poverty_rate!B$2:B$164),0)</f>
        <v>0.621</v>
      </c>
      <c r="G60">
        <f>IFERROR(_xlfn.XLOOKUP($B60,poverty_rate!$G$2:$G$164,poverty_rate!C$2:C$164),0)</f>
        <v>0.86399999999999999</v>
      </c>
      <c r="H60">
        <f>IFERROR(_xlfn.XLOOKUP($B60,poverty_rate!$G$2:$G$164,poverty_rate!D$2:D$164),0)</f>
        <v>0.96399999999999997</v>
      </c>
      <c r="I60">
        <f>IFERROR(_xlfn.XLOOKUP($B60,PPP!E$2:E$187,PPP!C$2:C$187),1)</f>
        <v>0.18</v>
      </c>
      <c r="J60">
        <f>_xlfn.XLOOKUP($B60,GDP_per_capita!C$2:C$197,GDP_per_capita!B$2:B$197)</f>
        <v>7378</v>
      </c>
      <c r="K60">
        <f t="shared" si="3"/>
        <v>243.45791999999997</v>
      </c>
      <c r="L60">
        <f>J60*(C60+D60)/0.9/1.5</f>
        <v>2992.1888888888884</v>
      </c>
      <c r="M60">
        <f>J60*(C60)/0.5/2</f>
        <v>1230.6504</v>
      </c>
      <c r="N60">
        <f>K60/J60</f>
        <v>3.2997820547573865E-2</v>
      </c>
      <c r="O60">
        <f t="shared" si="4"/>
        <v>8.1364489021415021E-2</v>
      </c>
      <c r="P60">
        <f t="shared" si="5"/>
        <v>0.19782866035715746</v>
      </c>
      <c r="Q60">
        <f t="shared" si="7"/>
        <v>3.2997820547573865E-2</v>
      </c>
      <c r="R60">
        <f t="shared" si="6"/>
        <v>8.1364489021415021E-2</v>
      </c>
      <c r="S60">
        <f t="shared" si="8"/>
        <v>0.19782866035715746</v>
      </c>
      <c r="T60" t="str">
        <f>TRIM(RIGHT(SUBSTITUTE(A60,CHAR(10),REPT(" ",100)),100))</f>
        <v>Uzbekistan</v>
      </c>
    </row>
    <row r="61" spans="1:20" x14ac:dyDescent="0.25">
      <c r="A61" s="3" t="s">
        <v>14</v>
      </c>
      <c r="B61" t="str">
        <f>LOOKUP(RIGHT(LEFT(A61,11),2),country_codes!F$3:F$250,country_codes!G$3:G$250)</f>
        <v>GTM</v>
      </c>
      <c r="C61" s="3">
        <v>0.12479999999999999</v>
      </c>
      <c r="D61" s="3">
        <v>0.38550000000000001</v>
      </c>
      <c r="E61" s="3">
        <v>0.48970000000000002</v>
      </c>
      <c r="F61">
        <f>IFERROR(_xlfn.XLOOKUP($B61,poverty_rate!$G$2:$G$164,poverty_rate!B$2:B$164),0)</f>
        <v>8.6999999999999994E-2</v>
      </c>
      <c r="G61">
        <f>IFERROR(_xlfn.XLOOKUP($B61,poverty_rate!$G$2:$G$164,poverty_rate!C$2:C$164),0)</f>
        <v>0.24199999999999999</v>
      </c>
      <c r="H61">
        <f>IFERROR(_xlfn.XLOOKUP($B61,poverty_rate!$G$2:$G$164,poverty_rate!D$2:D$164),0)</f>
        <v>0.48799999999999999</v>
      </c>
      <c r="I61">
        <f>IFERROR(_xlfn.XLOOKUP($B61,PPP!E$2:E$187,PPP!C$2:C$187),1)</f>
        <v>0.54</v>
      </c>
      <c r="J61">
        <f>_xlfn.XLOOKUP($B61,GDP_per_capita!C$2:C$197,GDP_per_capita!B$2:B$197)</f>
        <v>8267</v>
      </c>
      <c r="K61">
        <f t="shared" si="3"/>
        <v>228.71484000000007</v>
      </c>
      <c r="L61">
        <f>J61*(C61+D61)/0.9/1.5</f>
        <v>3124.9259999999999</v>
      </c>
      <c r="M61">
        <f>J61*(C61)/0.5/2</f>
        <v>1031.7215999999999</v>
      </c>
      <c r="N61">
        <f>K61/J61</f>
        <v>2.7666002177331568E-2</v>
      </c>
      <c r="O61">
        <f t="shared" si="4"/>
        <v>7.3190481950612618E-2</v>
      </c>
      <c r="P61">
        <f t="shared" si="5"/>
        <v>0.22168270975425938</v>
      </c>
      <c r="Q61">
        <f t="shared" si="7"/>
        <v>2.7666002177331568E-2</v>
      </c>
      <c r="R61">
        <f t="shared" si="6"/>
        <v>7.3190481950612618E-2</v>
      </c>
      <c r="S61">
        <f t="shared" si="8"/>
        <v>0.22168270975425938</v>
      </c>
      <c r="T61" t="str">
        <f>TRIM(RIGHT(SUBSTITUTE(A61,CHAR(10),REPT(" ",100)),100))</f>
        <v>Guatemala</v>
      </c>
    </row>
    <row r="62" spans="1:20" x14ac:dyDescent="0.25">
      <c r="A62" s="3" t="s">
        <v>142</v>
      </c>
      <c r="B62" t="str">
        <f>LOOKUP(RIGHT(LEFT(A62,11),2),country_codes!F$3:F$250,country_codes!G$3:G$250)</f>
        <v>LBY</v>
      </c>
      <c r="C62" s="3">
        <v>0.17710000000000001</v>
      </c>
      <c r="D62" s="3">
        <v>0.38850000000000001</v>
      </c>
      <c r="E62" s="3">
        <v>0.43440000000000001</v>
      </c>
      <c r="F62">
        <v>0.2</v>
      </c>
      <c r="G62">
        <v>0.25</v>
      </c>
      <c r="H62">
        <v>0.4</v>
      </c>
      <c r="I62">
        <f>IFERROR(_xlfn.XLOOKUP($B62,PPP!E$2:E$187,PPP!C$2:C$187),1)</f>
        <v>0.35</v>
      </c>
      <c r="J62">
        <f>_xlfn.XLOOKUP($B62,GDP_per_capita!C$2:C$197,GDP_per_capita!B$2:B$197)</f>
        <v>4746</v>
      </c>
      <c r="K62">
        <f t="shared" si="3"/>
        <v>159.6875</v>
      </c>
      <c r="L62">
        <f>J62*(C62+D62)/0.9/1.5</f>
        <v>1988.3982222222221</v>
      </c>
      <c r="M62">
        <f>J62*(C62)/0.5/2</f>
        <v>840.51660000000004</v>
      </c>
      <c r="N62">
        <f>K62/J62</f>
        <v>3.3646755162241887E-2</v>
      </c>
      <c r="O62">
        <f t="shared" si="4"/>
        <v>8.0309617165888525E-2</v>
      </c>
      <c r="P62">
        <f t="shared" si="5"/>
        <v>0.18998732446212246</v>
      </c>
      <c r="Q62">
        <f t="shared" si="7"/>
        <v>3.3646755162241887E-2</v>
      </c>
      <c r="R62">
        <f t="shared" si="6"/>
        <v>8.0309617165888525E-2</v>
      </c>
      <c r="S62">
        <f t="shared" si="8"/>
        <v>0.18998732446212246</v>
      </c>
      <c r="T62" t="str">
        <f>TRIM(RIGHT(SUBSTITUTE(A62,CHAR(10),REPT(" ",100)),100))</f>
        <v>Libya</v>
      </c>
    </row>
    <row r="63" spans="1:20" x14ac:dyDescent="0.25">
      <c r="A63" s="3" t="s">
        <v>121</v>
      </c>
      <c r="B63" t="str">
        <f>LOOKUP(RIGHT(LEFT(A63,11),2),country_codes!F$3:F$250,country_codes!G$3:G$250)</f>
        <v>MMR</v>
      </c>
      <c r="C63" s="3">
        <v>0.15709999999999999</v>
      </c>
      <c r="D63" s="3">
        <v>0.33389999999999997</v>
      </c>
      <c r="E63" s="3">
        <v>0.50900000000000001</v>
      </c>
      <c r="F63">
        <f>IFERROR(_xlfn.XLOOKUP($B63,poverty_rate!$G$2:$G$164,poverty_rate!B$2:B$164),0)</f>
        <v>6.2E-2</v>
      </c>
      <c r="G63">
        <f>IFERROR(_xlfn.XLOOKUP($B63,poverty_rate!$G$2:$G$164,poverty_rate!C$2:C$164),0)</f>
        <v>0.29499999999999998</v>
      </c>
      <c r="H63">
        <f>IFERROR(_xlfn.XLOOKUP($B63,poverty_rate!$G$2:$G$164,poverty_rate!D$2:D$164),0)</f>
        <v>0.67200000000000004</v>
      </c>
      <c r="I63">
        <f>IFERROR(_xlfn.XLOOKUP($B63,PPP!E$2:E$187,PPP!C$2:C$187),1)</f>
        <v>0.28999999999999998</v>
      </c>
      <c r="J63">
        <f>_xlfn.XLOOKUP($B63,GDP_per_capita!C$2:C$197,GDP_per_capita!B$2:B$197)</f>
        <v>5179</v>
      </c>
      <c r="K63">
        <f t="shared" si="3"/>
        <v>152.06410999999997</v>
      </c>
      <c r="L63">
        <f>J63*(C63+D63)/0.9/1.5</f>
        <v>1883.6214814814814</v>
      </c>
      <c r="M63">
        <f>J63*(C63)/0.5/2</f>
        <v>813.62089999999989</v>
      </c>
      <c r="N63">
        <f>K63/J63</f>
        <v>2.936167406835296E-2</v>
      </c>
      <c r="O63">
        <f t="shared" si="4"/>
        <v>8.0729653752090624E-2</v>
      </c>
      <c r="P63">
        <f t="shared" si="5"/>
        <v>0.1868979889774218</v>
      </c>
      <c r="Q63">
        <f t="shared" si="7"/>
        <v>2.936167406835296E-2</v>
      </c>
      <c r="R63">
        <f t="shared" si="6"/>
        <v>8.0729653752090624E-2</v>
      </c>
      <c r="S63">
        <f t="shared" si="8"/>
        <v>0.1868979889774218</v>
      </c>
      <c r="T63" t="str">
        <f>TRIM(RIGHT(SUBSTITUTE(A63,CHAR(10),REPT(" ",100)),100))</f>
        <v>Myanmar</v>
      </c>
    </row>
    <row r="64" spans="1:20" x14ac:dyDescent="0.25">
      <c r="A64" s="3" t="s">
        <v>133</v>
      </c>
      <c r="B64" t="str">
        <f>LOOKUP(RIGHT(LEFT(A64,11),2),country_codes!F$3:F$250,country_codes!G$3:G$250)</f>
        <v>WSM</v>
      </c>
      <c r="C64" s="3">
        <v>0.15429999999999999</v>
      </c>
      <c r="D64" s="3">
        <v>0.37409999999999999</v>
      </c>
      <c r="E64" s="3">
        <v>0.47160000000000002</v>
      </c>
      <c r="F64">
        <f>IFERROR(_xlfn.XLOOKUP($B64,poverty_rate!$G$2:$G$164,poverty_rate!B$2:B$164),0)</f>
        <v>1.0999999999999999E-2</v>
      </c>
      <c r="G64">
        <f>IFERROR(_xlfn.XLOOKUP($B64,poverty_rate!$G$2:$G$164,poverty_rate!C$2:C$164),0)</f>
        <v>9.6000000000000002E-2</v>
      </c>
      <c r="H64">
        <f>IFERROR(_xlfn.XLOOKUP($B64,poverty_rate!$G$2:$G$164,poverty_rate!D$2:D$164),0)</f>
        <v>0.33900000000000002</v>
      </c>
      <c r="I64">
        <f>IFERROR(_xlfn.XLOOKUP($B64,PPP!E$2:E$187,PPP!C$2:C$187),1)</f>
        <v>0.65</v>
      </c>
      <c r="J64">
        <f>_xlfn.XLOOKUP($B64,GDP_per_capita!C$2:C$197,GDP_per_capita!B$2:B$197)</f>
        <v>5547</v>
      </c>
      <c r="K64">
        <f t="shared" si="3"/>
        <v>141.68570000000005</v>
      </c>
      <c r="L64">
        <f>J64*(C64+D64)/0.9/1.5</f>
        <v>2171.1368888888887</v>
      </c>
      <c r="M64">
        <f>J64*(C64)/0.5/2</f>
        <v>855.9020999999999</v>
      </c>
      <c r="N64">
        <f>K64/J64</f>
        <v>2.554276185325402E-2</v>
      </c>
      <c r="O64">
        <f t="shared" si="4"/>
        <v>6.5258759466110774E-2</v>
      </c>
      <c r="P64">
        <f t="shared" si="5"/>
        <v>0.16553961019607275</v>
      </c>
      <c r="Q64">
        <f t="shared" si="7"/>
        <v>2.554276185325402E-2</v>
      </c>
      <c r="R64">
        <f t="shared" si="6"/>
        <v>6.5258759466110774E-2</v>
      </c>
      <c r="S64">
        <f t="shared" si="8"/>
        <v>0.16553961019607275</v>
      </c>
      <c r="T64" t="str">
        <f>TRIM(RIGHT(SUBSTITUTE(A64,CHAR(10),REPT(" ",100)),100))</f>
        <v>Russia and Ukraine, Market Exchange Rate</v>
      </c>
    </row>
    <row r="65" spans="1:20" x14ac:dyDescent="0.25">
      <c r="A65" s="3" t="s">
        <v>111</v>
      </c>
      <c r="B65" t="str">
        <f>LOOKUP(RIGHT(LEFT(A65,11),2),country_codes!F$3:F$250,country_codes!G$3:G$250)</f>
        <v>WSM</v>
      </c>
      <c r="C65" s="3">
        <v>0.1583</v>
      </c>
      <c r="D65" s="3">
        <v>0.37619999999999998</v>
      </c>
      <c r="E65" s="3">
        <v>0.46550000000000002</v>
      </c>
      <c r="F65">
        <f>IFERROR(_xlfn.XLOOKUP($B65,poverty_rate!$G$2:$G$164,poverty_rate!B$2:B$164),0)</f>
        <v>1.0999999999999999E-2</v>
      </c>
      <c r="G65">
        <f>IFERROR(_xlfn.XLOOKUP($B65,poverty_rate!$G$2:$G$164,poverty_rate!C$2:C$164),0)</f>
        <v>9.6000000000000002E-2</v>
      </c>
      <c r="H65">
        <f>IFERROR(_xlfn.XLOOKUP($B65,poverty_rate!$G$2:$G$164,poverty_rate!D$2:D$164),0)</f>
        <v>0.33900000000000002</v>
      </c>
      <c r="I65">
        <f>IFERROR(_xlfn.XLOOKUP($B65,PPP!E$2:E$187,PPP!C$2:C$187),1)</f>
        <v>0.65</v>
      </c>
      <c r="J65">
        <f>_xlfn.XLOOKUP($B65,GDP_per_capita!C$2:C$197,GDP_per_capita!B$2:B$197)</f>
        <v>5547</v>
      </c>
      <c r="K65">
        <f t="shared" si="3"/>
        <v>141.68570000000005</v>
      </c>
      <c r="L65">
        <f>J65*(C65+D65)/0.9/1.5</f>
        <v>2196.201111111111</v>
      </c>
      <c r="M65">
        <f>J65*(C65)/0.5/2</f>
        <v>878.09010000000001</v>
      </c>
      <c r="N65">
        <f>K65/J65</f>
        <v>2.554276185325402E-2</v>
      </c>
      <c r="O65">
        <f t="shared" si="4"/>
        <v>6.4513991584458238E-2</v>
      </c>
      <c r="P65">
        <f t="shared" si="5"/>
        <v>0.16135667626818712</v>
      </c>
      <c r="Q65">
        <f t="shared" si="7"/>
        <v>2.554276185325402E-2</v>
      </c>
      <c r="R65">
        <f t="shared" si="6"/>
        <v>6.4513991584458238E-2</v>
      </c>
      <c r="S65">
        <f t="shared" si="8"/>
        <v>0.16135667626818712</v>
      </c>
      <c r="T65" t="str">
        <f>TRIM(RIGHT(SUBSTITUTE(A65,CHAR(10),REPT(" ",100)),100))</f>
        <v>Russia and Ukraine</v>
      </c>
    </row>
    <row r="66" spans="1:20" x14ac:dyDescent="0.25">
      <c r="A66" s="3" t="s">
        <v>104</v>
      </c>
      <c r="B66" t="str">
        <f>LOOKUP(RIGHT(LEFT(A66,11),2),country_codes!F$3:F$250,country_codes!G$3:G$250)</f>
        <v>TKM</v>
      </c>
      <c r="C66" s="3">
        <v>0.14399999999999999</v>
      </c>
      <c r="D66" s="3">
        <v>0.37230000000000002</v>
      </c>
      <c r="E66" s="3">
        <v>0.48370000000000002</v>
      </c>
      <c r="F66">
        <f>IFERROR(_xlfn.XLOOKUP($B66,poverty_rate!$G$2:$G$164,poverty_rate!B$2:B$164),0)</f>
        <v>0.51400000000000001</v>
      </c>
      <c r="G66">
        <f>IFERROR(_xlfn.XLOOKUP($B66,poverty_rate!$G$2:$G$164,poverty_rate!C$2:C$164),0)</f>
        <v>0.77800000000000002</v>
      </c>
      <c r="H66">
        <f>IFERROR(_xlfn.XLOOKUP($B66,poverty_rate!$G$2:$G$164,poverty_rate!D$2:D$164),0)</f>
        <v>0.92500000000000004</v>
      </c>
      <c r="I66">
        <f>IFERROR(_xlfn.XLOOKUP($B66,PPP!E$2:E$187,PPP!C$2:C$187),1)</f>
        <v>0.36</v>
      </c>
      <c r="J66">
        <f>_xlfn.XLOOKUP($B66,GDP_per_capita!C$2:C$197,GDP_per_capita!B$2:B$197)</f>
        <v>16711</v>
      </c>
      <c r="K66">
        <f t="shared" si="3"/>
        <v>437.92991999999998</v>
      </c>
      <c r="L66">
        <f>J66*(C66+D66)/0.9/1.5</f>
        <v>6391.0291111111101</v>
      </c>
      <c r="M66">
        <f>J66*(C66)/0.5/2</f>
        <v>2406.384</v>
      </c>
      <c r="N66">
        <f>K66/J66</f>
        <v>2.6206087008557238E-2</v>
      </c>
      <c r="O66">
        <f t="shared" si="4"/>
        <v>6.8522598221096798E-2</v>
      </c>
      <c r="P66">
        <f t="shared" si="5"/>
        <v>0.18198671533720304</v>
      </c>
      <c r="Q66">
        <f t="shared" si="7"/>
        <v>0</v>
      </c>
      <c r="R66">
        <f t="shared" si="6"/>
        <v>6.8522598221096798E-2</v>
      </c>
      <c r="S66">
        <f t="shared" si="8"/>
        <v>0.18198671533720304</v>
      </c>
      <c r="T66" t="str">
        <f>TRIM(RIGHT(SUBSTITUTE(A66,CHAR(10),REPT(" ",100)),100))</f>
        <v>Turkmenistan</v>
      </c>
    </row>
    <row r="67" spans="1:20" x14ac:dyDescent="0.25">
      <c r="A67" s="3" t="s">
        <v>22</v>
      </c>
      <c r="B67" t="str">
        <f>LOOKUP(RIGHT(LEFT(A67,11),2),country_codes!F$3:F$250,country_codes!G$3:G$250)</f>
        <v>TJK</v>
      </c>
      <c r="C67" s="3">
        <v>0.1883</v>
      </c>
      <c r="D67" s="3">
        <v>0.40339999999999998</v>
      </c>
      <c r="E67" s="3">
        <v>0.4083</v>
      </c>
      <c r="F67">
        <f>IFERROR(_xlfn.XLOOKUP($B67,poverty_rate!$G$2:$G$164,poverty_rate!B$2:B$164),0)</f>
        <v>4.8000000000000001E-2</v>
      </c>
      <c r="G67">
        <f>IFERROR(_xlfn.XLOOKUP($B67,poverty_rate!$G$2:$G$164,poverty_rate!C$2:C$164),0)</f>
        <v>0.20300000000000001</v>
      </c>
      <c r="H67">
        <f>IFERROR(_xlfn.XLOOKUP($B67,poverty_rate!$G$2:$G$164,poverty_rate!D$2:D$164),0)</f>
        <v>0.54200000000000004</v>
      </c>
      <c r="I67">
        <f>IFERROR(_xlfn.XLOOKUP($B67,PPP!E$2:E$187,PPP!C$2:C$187),1)</f>
        <v>0.24</v>
      </c>
      <c r="J67">
        <f>_xlfn.XLOOKUP($B67,GDP_per_capita!C$2:C$197,GDP_per_capita!B$2:B$197)</f>
        <v>3560</v>
      </c>
      <c r="K67">
        <f t="shared" si="3"/>
        <v>95.711760000000012</v>
      </c>
      <c r="L67">
        <f>J67*(C67+D67)/0.9/1.5</f>
        <v>1560.334814814815</v>
      </c>
      <c r="M67">
        <f>J67*(C67)/0.5/2</f>
        <v>670.34799999999996</v>
      </c>
      <c r="N67">
        <f>K67/J67</f>
        <v>2.6885325842696633E-2</v>
      </c>
      <c r="O67">
        <f t="shared" si="4"/>
        <v>6.1340527104344178E-2</v>
      </c>
      <c r="P67">
        <f t="shared" si="5"/>
        <v>0.14277921318479359</v>
      </c>
      <c r="Q67">
        <f t="shared" si="7"/>
        <v>2.6885325842696633E-2</v>
      </c>
      <c r="R67">
        <f t="shared" si="6"/>
        <v>6.1340527104344178E-2</v>
      </c>
      <c r="S67">
        <f t="shared" si="8"/>
        <v>0.14277921318479359</v>
      </c>
      <c r="T67" t="str">
        <f>TRIM(RIGHT(SUBSTITUTE(A67,CHAR(10),REPT(" ",100)),100))</f>
        <v>Tajikistan</v>
      </c>
    </row>
    <row r="68" spans="1:20" x14ac:dyDescent="0.25">
      <c r="A68" s="3" t="s">
        <v>160</v>
      </c>
      <c r="B68" t="str">
        <f>LOOKUP(RIGHT(LEFT(A68,11),2),country_codes!F$3:F$250,country_codes!G$3:G$250)</f>
        <v>VEN</v>
      </c>
      <c r="C68" s="3">
        <v>0.12479999999999999</v>
      </c>
      <c r="D68" s="3">
        <v>0.38550000000000001</v>
      </c>
      <c r="E68" s="3">
        <v>0.48970000000000002</v>
      </c>
      <c r="F68">
        <f>IFERROR(_xlfn.XLOOKUP($B68,poverty_rate!$G$2:$G$164,poverty_rate!B$2:B$164),0)</f>
        <v>0.10199999999999999</v>
      </c>
      <c r="G68">
        <f>IFERROR(_xlfn.XLOOKUP($B68,poverty_rate!$G$2:$G$164,poverty_rate!C$2:C$164),0)</f>
        <v>0.17799999999999999</v>
      </c>
      <c r="H68">
        <f>IFERROR(_xlfn.XLOOKUP($B68,poverty_rate!$G$2:$G$164,poverty_rate!D$2:D$164),0)</f>
        <v>0.35599999999999998</v>
      </c>
      <c r="I68">
        <f>IFERROR(_xlfn.XLOOKUP($B68,PPP!E$2:E$187,PPP!C$2:C$187),1)</f>
        <v>0.89</v>
      </c>
      <c r="J68">
        <f>_xlfn.XLOOKUP($B68,GDP_per_capita!C$2:C$197,GDP_per_capita!B$2:B$197)</f>
        <v>12400</v>
      </c>
      <c r="K68">
        <f t="shared" si="3"/>
        <v>295.87338</v>
      </c>
      <c r="L68">
        <f>J68*(C68+D68)/0.9/1.5</f>
        <v>4687.2</v>
      </c>
      <c r="M68">
        <f>J68*(C68)/0.5/2</f>
        <v>1547.52</v>
      </c>
      <c r="N68">
        <f>K68/J68</f>
        <v>2.3860756451612904E-2</v>
      </c>
      <c r="O68">
        <f t="shared" si="4"/>
        <v>6.312369431643626E-2</v>
      </c>
      <c r="P68">
        <f t="shared" si="5"/>
        <v>0.19119195874689826</v>
      </c>
      <c r="Q68">
        <f t="shared" ref="Q68:Q99" si="9">IF($J68&gt;Q$2,0,N68)</f>
        <v>0</v>
      </c>
      <c r="R68">
        <f t="shared" si="6"/>
        <v>6.312369431643626E-2</v>
      </c>
      <c r="S68">
        <f t="shared" ref="S68:S99" si="10">IF($J68&gt;S$2,0,P68)</f>
        <v>0.19119195874689826</v>
      </c>
      <c r="T68" t="str">
        <f>TRIM(RIGHT(SUBSTITUTE(A68,CHAR(10),REPT(" ",100)),100))</f>
        <v>Venezuela</v>
      </c>
    </row>
    <row r="69" spans="1:20" x14ac:dyDescent="0.25">
      <c r="A69" s="3" t="s">
        <v>168</v>
      </c>
      <c r="B69" t="str">
        <f>LOOKUP(RIGHT(LEFT(A69,11),2),country_codes!F$3:F$250,country_codes!G$3:G$250)</f>
        <v>GNQ</v>
      </c>
      <c r="C69" s="3">
        <v>0.122</v>
      </c>
      <c r="D69" s="3">
        <v>0.3669</v>
      </c>
      <c r="E69" s="3">
        <v>0.5111</v>
      </c>
      <c r="F69">
        <v>0.3</v>
      </c>
      <c r="G69">
        <v>0.5</v>
      </c>
      <c r="H69">
        <v>0.7</v>
      </c>
      <c r="I69">
        <f>IFERROR(_xlfn.XLOOKUP($B69,PPP!E$2:E$187,PPP!C$2:C$187),1)</f>
        <v>0.45</v>
      </c>
      <c r="J69">
        <f>_xlfn.XLOOKUP($B69,GDP_per_capita!C$2:C$197,GDP_per_capita!B$2:B$197)</f>
        <v>17782</v>
      </c>
      <c r="K69">
        <f t="shared" ref="K69:K132" si="11">(5.5*H69-(0.9*F69+2.5*(G69-F69)+4.3*(H69-G69)))*365*I69</f>
        <v>364.63499999999999</v>
      </c>
      <c r="L69">
        <f>J69*(C69+D69)/0.9/1.5</f>
        <v>6439.7183703703704</v>
      </c>
      <c r="M69">
        <f>J69*(C69)/0.5/2</f>
        <v>2169.404</v>
      </c>
      <c r="N69">
        <f>K69/J69</f>
        <v>2.0505848610954898E-2</v>
      </c>
      <c r="O69">
        <f t="shared" ref="O69:O132" si="12">K69/L69</f>
        <v>5.66228178048458E-2</v>
      </c>
      <c r="P69">
        <f t="shared" ref="P69:P132" si="13">K69/M69</f>
        <v>0.16808072631930243</v>
      </c>
      <c r="Q69">
        <f t="shared" si="9"/>
        <v>0</v>
      </c>
      <c r="R69">
        <f t="shared" ref="R69:R132" si="14">IF($J69&gt;R$2,0,O69)</f>
        <v>5.66228178048458E-2</v>
      </c>
      <c r="S69">
        <f t="shared" si="10"/>
        <v>0.16808072631930243</v>
      </c>
      <c r="T69" t="str">
        <f>TRIM(RIGHT(SUBSTITUTE(A69,CHAR(10),REPT(" ",100)),100))</f>
        <v>Equatorial Guinea</v>
      </c>
    </row>
    <row r="70" spans="1:20" x14ac:dyDescent="0.25">
      <c r="A70" s="3" t="s">
        <v>34</v>
      </c>
      <c r="B70" t="str">
        <f>LOOKUP(RIGHT(LEFT(A70,11),2),country_codes!F$3:F$250,country_codes!G$3:G$250)</f>
        <v>MRT</v>
      </c>
      <c r="C70" s="3">
        <v>0.18029999999999999</v>
      </c>
      <c r="D70" s="3">
        <v>0.4209</v>
      </c>
      <c r="E70" s="3">
        <v>0.3987</v>
      </c>
      <c r="F70">
        <f>IFERROR(_xlfn.XLOOKUP($B70,poverty_rate!$G$2:$G$164,poverty_rate!B$2:B$164),0)</f>
        <v>0.06</v>
      </c>
      <c r="G70">
        <f>IFERROR(_xlfn.XLOOKUP($B70,poverty_rate!$G$2:$G$164,poverty_rate!C$2:C$164),0)</f>
        <v>0.24099999999999999</v>
      </c>
      <c r="H70">
        <f>IFERROR(_xlfn.XLOOKUP($B70,poverty_rate!$G$2:$G$164,poverty_rate!D$2:D$164),0)</f>
        <v>0.58799999999999997</v>
      </c>
      <c r="I70">
        <f>IFERROR(_xlfn.XLOOKUP($B70,PPP!E$2:E$187,PPP!C$2:C$187),1)</f>
        <v>0.28999999999999998</v>
      </c>
      <c r="J70">
        <f>_xlfn.XLOOKUP($B70,GDP_per_capita!C$2:C$197,GDP_per_capita!B$2:B$197)</f>
        <v>5797</v>
      </c>
      <c r="K70">
        <f t="shared" si="11"/>
        <v>130.76709000000002</v>
      </c>
      <c r="L70">
        <f>J70*(C70+D70)/0.9/1.5</f>
        <v>2581.5973333333332</v>
      </c>
      <c r="M70">
        <f>J70*(C70)/0.5/2</f>
        <v>1045.1991</v>
      </c>
      <c r="N70">
        <f>K70/J70</f>
        <v>2.2557717785061243E-2</v>
      </c>
      <c r="O70">
        <f t="shared" si="12"/>
        <v>5.0653557900586628E-2</v>
      </c>
      <c r="P70">
        <f t="shared" si="13"/>
        <v>0.12511213413788819</v>
      </c>
      <c r="Q70">
        <f t="shared" si="9"/>
        <v>2.2557717785061243E-2</v>
      </c>
      <c r="R70">
        <f t="shared" si="14"/>
        <v>5.0653557900586628E-2</v>
      </c>
      <c r="S70">
        <f t="shared" si="10"/>
        <v>0.12511213413788819</v>
      </c>
      <c r="T70" t="str">
        <f>TRIM(RIGHT(SUBSTITUTE(A70,CHAR(10),REPT(" ",100)),100))</f>
        <v>Mauritania</v>
      </c>
    </row>
    <row r="71" spans="1:20" x14ac:dyDescent="0.25">
      <c r="A71" s="3" t="s">
        <v>159</v>
      </c>
      <c r="B71" t="str">
        <f>LOOKUP(RIGHT(LEFT(A71,11),2),country_codes!F$3:F$250,country_codes!G$3:G$250)</f>
        <v>KGZ</v>
      </c>
      <c r="C71" s="3">
        <v>0.22170000000000001</v>
      </c>
      <c r="D71" s="3">
        <v>0.40229999999999999</v>
      </c>
      <c r="E71" s="3">
        <v>0.37609999999999999</v>
      </c>
      <c r="F71">
        <f>IFERROR(_xlfn.XLOOKUP($B71,poverty_rate!$G$2:$G$164,poverty_rate!B$2:B$164),0)</f>
        <v>8.9999999999999993E-3</v>
      </c>
      <c r="G71">
        <f>IFERROR(_xlfn.XLOOKUP($B71,poverty_rate!$G$2:$G$164,poverty_rate!C$2:C$164),0)</f>
        <v>0.155</v>
      </c>
      <c r="H71">
        <f>IFERROR(_xlfn.XLOOKUP($B71,poverty_rate!$G$2:$G$164,poverty_rate!D$2:D$164),0)</f>
        <v>0.61299999999999999</v>
      </c>
      <c r="I71">
        <f>IFERROR(_xlfn.XLOOKUP($B71,PPP!E$2:E$187,PPP!C$2:C$187),1)</f>
        <v>0.33</v>
      </c>
      <c r="J71">
        <f>_xlfn.XLOOKUP($B71,GDP_per_capita!C$2:C$197,GDP_per_capita!B$2:B$197)</f>
        <v>4824</v>
      </c>
      <c r="K71">
        <f t="shared" si="11"/>
        <v>123.94305000000006</v>
      </c>
      <c r="L71">
        <f>J71*(C71+D71)/0.9/1.5</f>
        <v>2229.7599999999998</v>
      </c>
      <c r="M71">
        <f>J71*(C71)/0.5/2</f>
        <v>1069.4808</v>
      </c>
      <c r="N71">
        <f>K71/J71</f>
        <v>2.5693003731343294E-2</v>
      </c>
      <c r="O71">
        <f t="shared" si="12"/>
        <v>5.5585825380310018E-2</v>
      </c>
      <c r="P71">
        <f t="shared" si="13"/>
        <v>0.11589086031277986</v>
      </c>
      <c r="Q71">
        <f t="shared" si="9"/>
        <v>2.5693003731343294E-2</v>
      </c>
      <c r="R71">
        <f t="shared" si="14"/>
        <v>5.5585825380310018E-2</v>
      </c>
      <c r="S71">
        <f t="shared" si="10"/>
        <v>0.11589086031277986</v>
      </c>
      <c r="T71" t="str">
        <f>TRIM(RIGHT(SUBSTITUTE(A71,CHAR(10),REPT(" ",100)),100))</f>
        <v>Kyrgyzstan</v>
      </c>
    </row>
    <row r="72" spans="1:20" x14ac:dyDescent="0.25">
      <c r="A72" s="3" t="s">
        <v>156</v>
      </c>
      <c r="B72" t="str">
        <f>LOOKUP(RIGHT(LEFT(A72,11),2),country_codes!F$3:F$250,country_codes!G$3:G$250)</f>
        <v>BWA</v>
      </c>
      <c r="C72" s="3">
        <v>8.6999999999999994E-2</v>
      </c>
      <c r="D72" s="3">
        <v>0.3241</v>
      </c>
      <c r="E72" s="3">
        <v>0.58889999999999998</v>
      </c>
      <c r="F72">
        <f>IFERROR(_xlfn.XLOOKUP($B72,poverty_rate!$G$2:$G$164,poverty_rate!B$2:B$164),0)</f>
        <v>0.161</v>
      </c>
      <c r="G72">
        <f>IFERROR(_xlfn.XLOOKUP($B72,poverty_rate!$G$2:$G$164,poverty_rate!C$2:C$164),0)</f>
        <v>0.38500000000000001</v>
      </c>
      <c r="H72">
        <f>IFERROR(_xlfn.XLOOKUP($B72,poverty_rate!$G$2:$G$164,poverty_rate!D$2:D$164),0)</f>
        <v>0.60399999999999998</v>
      </c>
      <c r="I72">
        <f>IFERROR(_xlfn.XLOOKUP($B72,PPP!E$2:E$187,PPP!C$2:C$187),1)</f>
        <v>0.44</v>
      </c>
      <c r="J72">
        <f>_xlfn.XLOOKUP($B72,GDP_per_capita!C$2:C$197,GDP_per_capita!B$2:B$197)</f>
        <v>16153</v>
      </c>
      <c r="K72">
        <f t="shared" si="11"/>
        <v>269.06924000000004</v>
      </c>
      <c r="L72">
        <f>J72*(C72+D72)/0.9/1.5</f>
        <v>4918.8876296296294</v>
      </c>
      <c r="M72">
        <f>J72*(C72)/0.5/2</f>
        <v>1405.3109999999999</v>
      </c>
      <c r="N72">
        <f>K72/J72</f>
        <v>1.6657539775893026E-2</v>
      </c>
      <c r="O72">
        <f t="shared" si="12"/>
        <v>5.4701237405632659E-2</v>
      </c>
      <c r="P72">
        <f t="shared" si="13"/>
        <v>0.19146597443555202</v>
      </c>
      <c r="Q72">
        <f t="shared" si="9"/>
        <v>0</v>
      </c>
      <c r="R72">
        <f t="shared" si="14"/>
        <v>5.4701237405632659E-2</v>
      </c>
      <c r="S72">
        <f t="shared" si="10"/>
        <v>0.19146597443555202</v>
      </c>
      <c r="T72" t="str">
        <f>TRIM(RIGHT(SUBSTITUTE(A72,CHAR(10),REPT(" ",100)),100))</f>
        <v>Botswana</v>
      </c>
    </row>
    <row r="73" spans="1:20" x14ac:dyDescent="0.25">
      <c r="A73" s="3" t="s">
        <v>40</v>
      </c>
      <c r="B73" t="str">
        <f>LOOKUP(RIGHT(LEFT(A73,11),2),country_codes!F$3:F$250,country_codes!G$3:G$250)</f>
        <v>SUR</v>
      </c>
      <c r="C73" s="3">
        <v>0.12479999999999999</v>
      </c>
      <c r="D73" s="3">
        <v>0.38550000000000001</v>
      </c>
      <c r="E73" s="3">
        <v>0.48970000000000002</v>
      </c>
      <c r="F73">
        <f>IFERROR(_xlfn.XLOOKUP($B73,poverty_rate!$G$2:$G$164,poverty_rate!B$2:B$164),0)</f>
        <v>0.23400000000000001</v>
      </c>
      <c r="G73">
        <f>IFERROR(_xlfn.XLOOKUP($B73,poverty_rate!$G$2:$G$164,poverty_rate!C$2:C$164),0)</f>
        <v>0.42799999999999999</v>
      </c>
      <c r="H73">
        <f>IFERROR(_xlfn.XLOOKUP($B73,poverty_rate!$G$2:$G$164,poverty_rate!D$2:D$164),0)</f>
        <v>0.55700000000000005</v>
      </c>
      <c r="I73">
        <f>IFERROR(_xlfn.XLOOKUP($B73,PPP!E$2:E$187,PPP!C$2:C$187),1)</f>
        <v>0.4</v>
      </c>
      <c r="J73">
        <f>_xlfn.XLOOKUP($B73,GDP_per_capita!C$2:C$197,GDP_per_capita!B$2:B$197)</f>
        <v>14605</v>
      </c>
      <c r="K73">
        <f t="shared" si="11"/>
        <v>264.72720000000004</v>
      </c>
      <c r="L73">
        <f>J73*(C73+D73)/0.9/1.5</f>
        <v>5520.69</v>
      </c>
      <c r="M73">
        <f>J73*(C73)/0.5/2</f>
        <v>1822.704</v>
      </c>
      <c r="N73">
        <f>K73/J73</f>
        <v>1.8125792536802469E-2</v>
      </c>
      <c r="O73">
        <f t="shared" si="12"/>
        <v>4.7951832107943036E-2</v>
      </c>
      <c r="P73">
        <f t="shared" si="13"/>
        <v>0.14523872225001977</v>
      </c>
      <c r="Q73">
        <f t="shared" si="9"/>
        <v>0</v>
      </c>
      <c r="R73">
        <f t="shared" si="14"/>
        <v>4.7951832107943036E-2</v>
      </c>
      <c r="S73">
        <f t="shared" si="10"/>
        <v>0.14523872225001977</v>
      </c>
      <c r="T73" t="str">
        <f>TRIM(RIGHT(SUBSTITUTE(A73,CHAR(10),REPT(" ",100)),100))</f>
        <v>Suriname</v>
      </c>
    </row>
    <row r="74" spans="1:20" x14ac:dyDescent="0.25">
      <c r="A74" s="3" t="s">
        <v>114</v>
      </c>
      <c r="B74" t="str">
        <f>LOOKUP(RIGHT(LEFT(A74,11),2),country_codes!F$3:F$250,country_codes!G$3:G$250)</f>
        <v>GUY</v>
      </c>
      <c r="C74" s="3">
        <v>0.12479999999999999</v>
      </c>
      <c r="D74" s="3">
        <v>0.38550000000000001</v>
      </c>
      <c r="E74" s="3">
        <v>0.48970000000000002</v>
      </c>
      <c r="F74">
        <f>IFERROR(_xlfn.XLOOKUP($B74,poverty_rate!$G$2:$G$164,poverty_rate!B$2:B$164),0)</f>
        <v>0.14000000000000001</v>
      </c>
      <c r="G74">
        <f>IFERROR(_xlfn.XLOOKUP($B74,poverty_rate!$G$2:$G$164,poverty_rate!C$2:C$164),0)</f>
        <v>0.29499999999999998</v>
      </c>
      <c r="H74">
        <f>IFERROR(_xlfn.XLOOKUP($B74,poverty_rate!$G$2:$G$164,poverty_rate!D$2:D$164),0)</f>
        <v>0.56399999999999995</v>
      </c>
      <c r="I74">
        <f>IFERROR(_xlfn.XLOOKUP($B74,PPP!E$2:E$187,PPP!C$2:C$187),1)</f>
        <v>0.57999999999999996</v>
      </c>
      <c r="J74">
        <f>_xlfn.XLOOKUP($B74,GDP_per_capita!C$2:C$197,GDP_per_capita!B$2:B$197)</f>
        <v>17360</v>
      </c>
      <c r="K74">
        <f t="shared" si="11"/>
        <v>303.11205999999999</v>
      </c>
      <c r="L74">
        <f>J74*(C74+D74)/0.9/1.5</f>
        <v>6562.079999999999</v>
      </c>
      <c r="M74">
        <f>J74*(C74)/0.5/2</f>
        <v>2166.5279999999998</v>
      </c>
      <c r="N74">
        <f>K74/J74</f>
        <v>1.7460372119815666E-2</v>
      </c>
      <c r="O74">
        <f t="shared" si="12"/>
        <v>4.6191460634432989E-2</v>
      </c>
      <c r="P74">
        <f t="shared" si="13"/>
        <v>0.13990682788313838</v>
      </c>
      <c r="Q74">
        <f t="shared" si="9"/>
        <v>0</v>
      </c>
      <c r="R74">
        <f t="shared" si="14"/>
        <v>4.6191460634432989E-2</v>
      </c>
      <c r="S74">
        <f t="shared" si="10"/>
        <v>0.13990682788313838</v>
      </c>
      <c r="T74" t="str">
        <f>TRIM(RIGHT(SUBSTITUTE(A74,CHAR(10),REPT(" ",100)),100))</f>
        <v>Guyana</v>
      </c>
    </row>
    <row r="75" spans="1:20" x14ac:dyDescent="0.25">
      <c r="A75" s="3" t="s">
        <v>78</v>
      </c>
      <c r="B75" t="str">
        <f>LOOKUP(RIGHT(LEFT(A75,11),2),country_codes!F$3:F$250,country_codes!G$3:G$250)</f>
        <v>NIC</v>
      </c>
      <c r="C75" s="3">
        <v>0.12479999999999999</v>
      </c>
      <c r="D75" s="3">
        <v>0.38550000000000001</v>
      </c>
      <c r="E75" s="3">
        <v>0.48970000000000002</v>
      </c>
      <c r="F75">
        <f>IFERROR(_xlfn.XLOOKUP($B75,poverty_rate!$G$2:$G$164,poverty_rate!B$2:B$164),0)</f>
        <v>3.2000000000000001E-2</v>
      </c>
      <c r="G75">
        <f>IFERROR(_xlfn.XLOOKUP($B75,poverty_rate!$G$2:$G$164,poverty_rate!C$2:C$164),0)</f>
        <v>0.128</v>
      </c>
      <c r="H75">
        <f>IFERROR(_xlfn.XLOOKUP($B75,poverty_rate!$G$2:$G$164,poverty_rate!D$2:D$164),0)</f>
        <v>0.34799999999999998</v>
      </c>
      <c r="I75">
        <f>IFERROR(_xlfn.XLOOKUP($B75,PPP!E$2:E$187,PPP!C$2:C$187),1)</f>
        <v>0.37</v>
      </c>
      <c r="J75">
        <f>_xlfn.XLOOKUP($B75,GDP_per_capita!C$2:C$197,GDP_per_capita!B$2:B$197)</f>
        <v>5439</v>
      </c>
      <c r="K75">
        <f t="shared" si="11"/>
        <v>94.426960000000008</v>
      </c>
      <c r="L75">
        <f>J75*(C75+D75)/0.9/1.5</f>
        <v>2055.9419999999996</v>
      </c>
      <c r="M75">
        <f>J75*(C75)/0.5/2</f>
        <v>678.78719999999998</v>
      </c>
      <c r="N75">
        <f>K75/J75</f>
        <v>1.736108843537415E-2</v>
      </c>
      <c r="O75">
        <f t="shared" si="12"/>
        <v>4.5928805384587712E-2</v>
      </c>
      <c r="P75">
        <f t="shared" si="13"/>
        <v>0.13911128553985699</v>
      </c>
      <c r="Q75">
        <f t="shared" si="9"/>
        <v>1.736108843537415E-2</v>
      </c>
      <c r="R75">
        <f t="shared" si="14"/>
        <v>4.5928805384587712E-2</v>
      </c>
      <c r="S75">
        <f t="shared" si="10"/>
        <v>0.13911128553985699</v>
      </c>
      <c r="T75" t="str">
        <f>TRIM(RIGHT(SUBSTITUTE(A75,CHAR(10),REPT(" ",100)),100))</f>
        <v>Nicaragua</v>
      </c>
    </row>
    <row r="76" spans="1:20" x14ac:dyDescent="0.25">
      <c r="A76" s="3" t="s">
        <v>88</v>
      </c>
      <c r="B76" t="str">
        <f>LOOKUP(RIGHT(LEFT(A76,11),2),country_codes!F$3:F$250,country_codes!G$3:G$250)</f>
        <v>MDV</v>
      </c>
      <c r="C76" s="3">
        <v>0.16259999999999999</v>
      </c>
      <c r="D76" s="3">
        <v>0.37940000000000002</v>
      </c>
      <c r="E76" s="3">
        <v>0.45800000000000002</v>
      </c>
      <c r="F76">
        <f>IFERROR(_xlfn.XLOOKUP($B76,poverty_rate!$G$2:$G$164,poverty_rate!B$2:B$164),0)</f>
        <v>7.2999999999999995E-2</v>
      </c>
      <c r="G76">
        <f>IFERROR(_xlfn.XLOOKUP($B76,poverty_rate!$G$2:$G$164,poverty_rate!C$2:C$164),0)</f>
        <v>0.24399999999999999</v>
      </c>
      <c r="H76">
        <f>IFERROR(_xlfn.XLOOKUP($B76,poverty_rate!$G$2:$G$164,poverty_rate!D$2:D$164),0)</f>
        <v>0.54300000000000004</v>
      </c>
      <c r="I76">
        <f>IFERROR(_xlfn.XLOOKUP($B76,PPP!E$2:E$187,PPP!C$2:C$187),1)</f>
        <v>1</v>
      </c>
      <c r="J76">
        <f>_xlfn.XLOOKUP($B76,GDP_per_capita!C$2:C$197,GDP_per_capita!B$2:B$197)</f>
        <v>22965</v>
      </c>
      <c r="K76">
        <f t="shared" si="11"/>
        <v>440.77400000000006</v>
      </c>
      <c r="L76">
        <f>J76*(C76+D76)/0.9/1.5</f>
        <v>9220.0222222222219</v>
      </c>
      <c r="M76">
        <f>J76*(C76)/0.5/2</f>
        <v>3734.1089999999999</v>
      </c>
      <c r="N76">
        <f>K76/J76</f>
        <v>1.9193294143261489E-2</v>
      </c>
      <c r="O76">
        <f t="shared" si="12"/>
        <v>4.7806175449083041E-2</v>
      </c>
      <c r="P76">
        <f t="shared" si="13"/>
        <v>0.11803993938045196</v>
      </c>
      <c r="Q76">
        <f t="shared" si="9"/>
        <v>0</v>
      </c>
      <c r="R76">
        <f t="shared" si="14"/>
        <v>0</v>
      </c>
      <c r="S76">
        <f t="shared" si="10"/>
        <v>0.11803993938045196</v>
      </c>
      <c r="T76" t="str">
        <f>TRIM(RIGHT(SUBSTITUTE(A76,CHAR(10),REPT(" ",100)),100))</f>
        <v>Maldives</v>
      </c>
    </row>
    <row r="77" spans="1:20" x14ac:dyDescent="0.25">
      <c r="A77" s="3" t="s">
        <v>139</v>
      </c>
      <c r="B77" t="str">
        <f>LOOKUP(RIGHT(LEFT(A77,11),2),country_codes!F$3:F$250,country_codes!G$3:G$250)</f>
        <v>IRQ</v>
      </c>
      <c r="C77" s="3">
        <v>0.15670000000000001</v>
      </c>
      <c r="D77" s="3">
        <v>0.31480000000000002</v>
      </c>
      <c r="E77" s="3">
        <v>0.52849999999999997</v>
      </c>
      <c r="F77">
        <f>IFERROR(_xlfn.XLOOKUP($B77,poverty_rate!$G$2:$G$164,poverty_rate!B$2:B$164),0)</f>
        <v>2.5000000000000001E-2</v>
      </c>
      <c r="G77">
        <f>IFERROR(_xlfn.XLOOKUP($B77,poverty_rate!$G$2:$G$164,poverty_rate!C$2:C$164),0)</f>
        <v>0.17899999999999999</v>
      </c>
      <c r="H77">
        <f>IFERROR(_xlfn.XLOOKUP($B77,poverty_rate!$G$2:$G$164,poverty_rate!D$2:D$164),0)</f>
        <v>0.57299999999999995</v>
      </c>
      <c r="I77">
        <f>IFERROR(_xlfn.XLOOKUP($B77,PPP!E$2:E$187,PPP!C$2:C$187),1)</f>
        <v>0.33</v>
      </c>
      <c r="J77">
        <f>_xlfn.XLOOKUP($B77,GDP_per_capita!C$2:C$197,GDP_per_capita!B$2:B$197)</f>
        <v>9952</v>
      </c>
      <c r="K77">
        <f t="shared" si="11"/>
        <v>126.44841</v>
      </c>
      <c r="L77">
        <f>J77*(C77+D77)/0.9/1.5</f>
        <v>3475.8281481481481</v>
      </c>
      <c r="M77">
        <f>J77*(C77)/0.5/2</f>
        <v>1559.4784</v>
      </c>
      <c r="N77">
        <f>K77/J77</f>
        <v>1.2705828979099679E-2</v>
      </c>
      <c r="O77">
        <f t="shared" si="12"/>
        <v>3.6379361870168749E-2</v>
      </c>
      <c r="P77">
        <f t="shared" si="13"/>
        <v>8.1083784167834572E-2</v>
      </c>
      <c r="Q77">
        <f t="shared" si="9"/>
        <v>1.2705828979099679E-2</v>
      </c>
      <c r="R77">
        <f t="shared" si="14"/>
        <v>3.6379361870168749E-2</v>
      </c>
      <c r="S77">
        <f t="shared" si="10"/>
        <v>8.1083784167834572E-2</v>
      </c>
      <c r="T77" t="str">
        <f>TRIM(RIGHT(SUBSTITUTE(A77,CHAR(10),REPT(" ",100)),100))</f>
        <v>Iraq</v>
      </c>
    </row>
    <row r="78" spans="1:20" x14ac:dyDescent="0.25">
      <c r="A78" s="3" t="s">
        <v>137</v>
      </c>
      <c r="B78" t="str">
        <f>LOOKUP(RIGHT(LEFT(A78,11),2),country_codes!F$3:F$250,country_codes!G$3:G$250)</f>
        <v>PHL</v>
      </c>
      <c r="C78" s="3">
        <v>0.15359999999999999</v>
      </c>
      <c r="D78" s="3">
        <v>0.37880000000000003</v>
      </c>
      <c r="E78" s="3">
        <v>0.46760000000000002</v>
      </c>
      <c r="F78">
        <f>IFERROR(_xlfn.XLOOKUP($B78,poverty_rate!$G$2:$G$164,poverty_rate!B$2:B$164),0)</f>
        <v>0.06</v>
      </c>
      <c r="G78">
        <f>IFERROR(_xlfn.XLOOKUP($B78,poverty_rate!$G$2:$G$164,poverty_rate!C$2:C$164),0)</f>
        <v>0.187</v>
      </c>
      <c r="H78">
        <f>IFERROR(_xlfn.XLOOKUP($B78,poverty_rate!$G$2:$G$164,poverty_rate!D$2:D$164),0)</f>
        <v>0.308</v>
      </c>
      <c r="I78">
        <f>IFERROR(_xlfn.XLOOKUP($B78,PPP!E$2:E$187,PPP!C$2:C$187),1)</f>
        <v>0.35</v>
      </c>
      <c r="J78">
        <f>_xlfn.XLOOKUP($B78,GDP_per_capita!C$2:C$197,GDP_per_capita!B$2:B$197)</f>
        <v>8574</v>
      </c>
      <c r="K78">
        <f t="shared" si="11"/>
        <v>102.48105</v>
      </c>
      <c r="L78">
        <f>J78*(C78+D78)/0.9/1.5</f>
        <v>3381.331555555555</v>
      </c>
      <c r="M78">
        <f>J78*(C78)/0.5/2</f>
        <v>1316.9663999999998</v>
      </c>
      <c r="N78">
        <f>K78/J78</f>
        <v>1.1952536738978305E-2</v>
      </c>
      <c r="O78">
        <f t="shared" si="12"/>
        <v>3.0307897441060699E-2</v>
      </c>
      <c r="P78">
        <f t="shared" si="13"/>
        <v>7.781599439439002E-2</v>
      </c>
      <c r="Q78">
        <f t="shared" si="9"/>
        <v>1.1952536738978305E-2</v>
      </c>
      <c r="R78">
        <f t="shared" si="14"/>
        <v>3.0307897441060699E-2</v>
      </c>
      <c r="S78">
        <f t="shared" si="10"/>
        <v>7.781599439439002E-2</v>
      </c>
      <c r="T78" t="str">
        <f>TRIM(RIGHT(SUBSTITUTE(A78,CHAR(10),REPT(" ",100)),100))</f>
        <v>Philippines</v>
      </c>
    </row>
    <row r="79" spans="1:20" x14ac:dyDescent="0.25">
      <c r="A79" s="3" t="s">
        <v>41</v>
      </c>
      <c r="B79" t="str">
        <f>LOOKUP(RIGHT(LEFT(A79,11),2),country_codes!F$3:F$250,country_codes!G$3:G$250)</f>
        <v>BOL</v>
      </c>
      <c r="C79" s="3">
        <v>0.12479999999999999</v>
      </c>
      <c r="D79" s="3">
        <v>0.38550000000000001</v>
      </c>
      <c r="E79" s="3">
        <v>0.48970000000000002</v>
      </c>
      <c r="F79">
        <f>IFERROR(_xlfn.XLOOKUP($B79,poverty_rate!$G$2:$G$164,poverty_rate!B$2:B$164),0)</f>
        <v>4.4999999999999998E-2</v>
      </c>
      <c r="G79">
        <f>IFERROR(_xlfn.XLOOKUP($B79,poverty_rate!$G$2:$G$164,poverty_rate!C$2:C$164),0)</f>
        <v>0.106</v>
      </c>
      <c r="H79">
        <f>IFERROR(_xlfn.XLOOKUP($B79,poverty_rate!$G$2:$G$164,poverty_rate!D$2:D$164),0)</f>
        <v>0.23100000000000001</v>
      </c>
      <c r="I79">
        <f>IFERROR(_xlfn.XLOOKUP($B79,PPP!E$2:E$187,PPP!C$2:C$187),1)</f>
        <v>0.45</v>
      </c>
      <c r="J79">
        <f>_xlfn.XLOOKUP($B79,GDP_per_capita!C$2:C$197,GDP_per_capita!B$2:B$197)</f>
        <v>8342</v>
      </c>
      <c r="K79">
        <f t="shared" si="11"/>
        <v>88.695000000000007</v>
      </c>
      <c r="L79">
        <f>J79*(C79+D79)/0.9/1.5</f>
        <v>3153.2759999999998</v>
      </c>
      <c r="M79">
        <f>J79*(C79)/0.5/2</f>
        <v>1041.0816</v>
      </c>
      <c r="N79">
        <f>K79/J79</f>
        <v>1.0632342363941501E-2</v>
      </c>
      <c r="O79">
        <f t="shared" si="12"/>
        <v>2.8127889851697094E-2</v>
      </c>
      <c r="P79">
        <f t="shared" si="13"/>
        <v>8.519505099312101E-2</v>
      </c>
      <c r="Q79">
        <f t="shared" si="9"/>
        <v>1.0632342363941501E-2</v>
      </c>
      <c r="R79">
        <f t="shared" si="14"/>
        <v>2.8127889851697094E-2</v>
      </c>
      <c r="S79">
        <f t="shared" si="10"/>
        <v>8.519505099312101E-2</v>
      </c>
      <c r="T79" t="str">
        <f>TRIM(RIGHT(SUBSTITUTE(A79,CHAR(10),REPT(" ",100)),100))</f>
        <v>Bolivia</v>
      </c>
    </row>
    <row r="80" spans="1:20" x14ac:dyDescent="0.25">
      <c r="A80" s="3" t="s">
        <v>131</v>
      </c>
      <c r="B80" t="str">
        <f>LOOKUP(RIGHT(LEFT(A80,11),2),country_codes!F$3:F$250,country_codes!G$3:G$250)</f>
        <v>JAM</v>
      </c>
      <c r="C80" s="3">
        <v>0.12479999999999999</v>
      </c>
      <c r="D80" s="3">
        <v>0.38550000000000001</v>
      </c>
      <c r="E80" s="3">
        <v>0.48970000000000002</v>
      </c>
      <c r="F80">
        <f>IFERROR(_xlfn.XLOOKUP($B80,poverty_rate!$G$2:$G$164,poverty_rate!B$2:B$164),0)</f>
        <v>1.7000000000000001E-2</v>
      </c>
      <c r="G80">
        <f>IFERROR(_xlfn.XLOOKUP($B80,poverty_rate!$G$2:$G$164,poverty_rate!C$2:C$164),0)</f>
        <v>9.0999999999999998E-2</v>
      </c>
      <c r="H80">
        <f>IFERROR(_xlfn.XLOOKUP($B80,poverty_rate!$G$2:$G$164,poverty_rate!D$2:D$164),0)</f>
        <v>0.29699999999999999</v>
      </c>
      <c r="I80">
        <f>IFERROR(_xlfn.XLOOKUP($B80,PPP!E$2:E$187,PPP!C$2:C$187),1)</f>
        <v>0.56999999999999995</v>
      </c>
      <c r="J80">
        <f>_xlfn.XLOOKUP($B80,GDP_per_capita!C$2:C$197,GDP_per_capita!B$2:B$197)</f>
        <v>10221</v>
      </c>
      <c r="K80">
        <f t="shared" si="11"/>
        <v>113.88657000000002</v>
      </c>
      <c r="L80">
        <f>J80*(C80+D80)/0.9/1.5</f>
        <v>3863.538</v>
      </c>
      <c r="M80">
        <f>J80*(C80)/0.5/2</f>
        <v>1275.5808</v>
      </c>
      <c r="N80">
        <f>K80/J80</f>
        <v>1.1142409744643384E-2</v>
      </c>
      <c r="O80">
        <f t="shared" si="12"/>
        <v>2.9477274456728528E-2</v>
      </c>
      <c r="P80">
        <f t="shared" si="13"/>
        <v>8.9282129364129673E-2</v>
      </c>
      <c r="Q80">
        <f t="shared" si="9"/>
        <v>1.1142409744643384E-2</v>
      </c>
      <c r="R80">
        <f t="shared" si="14"/>
        <v>2.9477274456728528E-2</v>
      </c>
      <c r="S80">
        <f t="shared" si="10"/>
        <v>8.9282129364129673E-2</v>
      </c>
      <c r="T80" t="str">
        <f>TRIM(RIGHT(SUBSTITUTE(A80,CHAR(10),REPT(" ",100)),100))</f>
        <v>Jamaica</v>
      </c>
    </row>
    <row r="81" spans="1:20" x14ac:dyDescent="0.25">
      <c r="A81" s="3" t="s">
        <v>29</v>
      </c>
      <c r="B81" t="str">
        <f>LOOKUP(RIGHT(LEFT(A81,11),2),country_codes!F$3:F$250,country_codes!G$3:G$250)</f>
        <v>SLV</v>
      </c>
      <c r="C81" s="3">
        <v>9.9900000000000003E-2</v>
      </c>
      <c r="D81" s="3">
        <v>0.44400000000000001</v>
      </c>
      <c r="E81" s="3">
        <v>0.45610000000000001</v>
      </c>
      <c r="F81">
        <f>IFERROR(_xlfn.XLOOKUP($B81,poverty_rate!$G$2:$G$164,poverty_rate!B$2:B$164),0)</f>
        <v>1.4999999999999999E-2</v>
      </c>
      <c r="G81">
        <f>IFERROR(_xlfn.XLOOKUP($B81,poverty_rate!$G$2:$G$164,poverty_rate!C$2:C$164),0)</f>
        <v>9.7000000000000003E-2</v>
      </c>
      <c r="H81">
        <f>IFERROR(_xlfn.XLOOKUP($B81,poverty_rate!$G$2:$G$164,poverty_rate!D$2:D$164),0)</f>
        <v>0.25700000000000001</v>
      </c>
      <c r="I81">
        <f>IFERROR(_xlfn.XLOOKUP($B81,PPP!E$2:E$187,PPP!C$2:C$187),1)</f>
        <v>0.49</v>
      </c>
      <c r="J81">
        <f>_xlfn.XLOOKUP($B81,GDP_per_capita!C$2:C$197,GDP_per_capita!B$2:B$197)</f>
        <v>8401</v>
      </c>
      <c r="K81">
        <f t="shared" si="11"/>
        <v>90.676950000000005</v>
      </c>
      <c r="L81">
        <f>J81*(C81+D81)/0.9/1.5</f>
        <v>3384.6695555555561</v>
      </c>
      <c r="M81">
        <f>J81*(C81)/0.5/2</f>
        <v>839.25990000000002</v>
      </c>
      <c r="N81">
        <f>K81/J81</f>
        <v>1.0793590048803715E-2</v>
      </c>
      <c r="O81">
        <f t="shared" si="12"/>
        <v>2.6790488262336848E-2</v>
      </c>
      <c r="P81">
        <f t="shared" si="13"/>
        <v>0.10804394443246962</v>
      </c>
      <c r="Q81">
        <f t="shared" si="9"/>
        <v>1.0793590048803715E-2</v>
      </c>
      <c r="R81">
        <f t="shared" si="14"/>
        <v>2.6790488262336848E-2</v>
      </c>
      <c r="S81">
        <f t="shared" si="10"/>
        <v>0.10804394443246962</v>
      </c>
      <c r="T81" t="str">
        <f>TRIM(RIGHT(SUBSTITUTE(A81,CHAR(10),REPT(" ",100)),100))</f>
        <v>El Salvador</v>
      </c>
    </row>
    <row r="82" spans="1:20" x14ac:dyDescent="0.25">
      <c r="A82" s="3" t="s">
        <v>158</v>
      </c>
      <c r="B82" t="str">
        <f>LOOKUP(RIGHT(LEFT(A82,11),2),country_codes!F$3:F$250,country_codes!G$3:G$250)</f>
        <v>MAR</v>
      </c>
      <c r="C82" s="3">
        <v>0.1464</v>
      </c>
      <c r="D82" s="3">
        <v>0.3654</v>
      </c>
      <c r="E82" s="3">
        <v>0.48809999999999998</v>
      </c>
      <c r="F82">
        <f>IFERROR(_xlfn.XLOOKUP($B82,poverty_rate!$G$2:$G$164,poverty_rate!B$2:B$164),0)</f>
        <v>0.01</v>
      </c>
      <c r="G82">
        <f>IFERROR(_xlfn.XLOOKUP($B82,poverty_rate!$G$2:$G$164,poverty_rate!C$2:C$164),0)</f>
        <v>7.6999999999999999E-2</v>
      </c>
      <c r="H82">
        <f>IFERROR(_xlfn.XLOOKUP($B82,poverty_rate!$G$2:$G$164,poverty_rate!D$2:D$164),0)</f>
        <v>0.313</v>
      </c>
      <c r="I82">
        <f>IFERROR(_xlfn.XLOOKUP($B82,PPP!E$2:E$187,PPP!C$2:C$187),1)</f>
        <v>0.37</v>
      </c>
      <c r="J82">
        <f>_xlfn.XLOOKUP($B82,GDP_per_capita!C$2:C$197,GDP_per_capita!B$2:B$197)</f>
        <v>7609</v>
      </c>
      <c r="K82">
        <f t="shared" si="11"/>
        <v>71.60351</v>
      </c>
      <c r="L82">
        <f>J82*(C82+D82)/0.9/1.5</f>
        <v>2884.6564444444448</v>
      </c>
      <c r="M82">
        <f>J82*(C82)/0.5/2</f>
        <v>1113.9576</v>
      </c>
      <c r="N82">
        <f>K82/J82</f>
        <v>9.4103706137468792E-3</v>
      </c>
      <c r="O82">
        <f t="shared" si="12"/>
        <v>2.4822196812345224E-2</v>
      </c>
      <c r="P82">
        <f t="shared" si="13"/>
        <v>6.427848779881748E-2</v>
      </c>
      <c r="Q82">
        <f t="shared" si="9"/>
        <v>9.4103706137468792E-3</v>
      </c>
      <c r="R82">
        <f t="shared" si="14"/>
        <v>2.4822196812345224E-2</v>
      </c>
      <c r="S82">
        <f t="shared" si="10"/>
        <v>6.427848779881748E-2</v>
      </c>
      <c r="T82" t="str">
        <f>TRIM(RIGHT(SUBSTITUTE(A82,CHAR(10),REPT(" ",100)),100))</f>
        <v>Morocco</v>
      </c>
    </row>
    <row r="83" spans="1:20" x14ac:dyDescent="0.25">
      <c r="A83" s="3" t="s">
        <v>45</v>
      </c>
      <c r="B83" t="str">
        <f>LOOKUP(RIGHT(LEFT(A83,11),2),country_codes!F$3:F$250,country_codes!G$3:G$250)</f>
        <v>EGY</v>
      </c>
      <c r="C83" s="3">
        <v>0.2</v>
      </c>
      <c r="D83" s="3">
        <v>0.32719999999999999</v>
      </c>
      <c r="E83" s="3">
        <v>0.4728</v>
      </c>
      <c r="F83">
        <f>IFERROR(_xlfn.XLOOKUP($B83,poverty_rate!$G$2:$G$164,poverty_rate!B$2:B$164),0)</f>
        <v>3.2000000000000001E-2</v>
      </c>
      <c r="G83">
        <f>IFERROR(_xlfn.XLOOKUP($B83,poverty_rate!$G$2:$G$164,poverty_rate!C$2:C$164),0)</f>
        <v>0.26100000000000001</v>
      </c>
      <c r="H83">
        <f>IFERROR(_xlfn.XLOOKUP($B83,poverty_rate!$G$2:$G$164,poverty_rate!D$2:D$164),0)</f>
        <v>0.70399999999999996</v>
      </c>
      <c r="I83">
        <f>IFERROR(_xlfn.XLOOKUP($B83,PPP!E$2:E$187,PPP!C$2:C$187),1)</f>
        <v>0.21</v>
      </c>
      <c r="J83">
        <f>_xlfn.XLOOKUP($B83,GDP_per_capita!C$2:C$197,GDP_per_capita!B$2:B$197)</f>
        <v>12719</v>
      </c>
      <c r="K83">
        <f t="shared" si="11"/>
        <v>104.68857000000001</v>
      </c>
      <c r="L83">
        <f>J83*(C83+D83)/0.9/1.5</f>
        <v>4967.0050370370363</v>
      </c>
      <c r="M83">
        <f>J83*(C83)/0.5/2</f>
        <v>2543.8000000000002</v>
      </c>
      <c r="N83">
        <f>K83/J83</f>
        <v>8.2308805723720433E-3</v>
      </c>
      <c r="O83">
        <f t="shared" si="12"/>
        <v>2.1076799644731144E-2</v>
      </c>
      <c r="P83">
        <f t="shared" si="13"/>
        <v>4.1154402861860208E-2</v>
      </c>
      <c r="Q83">
        <f t="shared" si="9"/>
        <v>0</v>
      </c>
      <c r="R83">
        <f t="shared" si="14"/>
        <v>2.1076799644731144E-2</v>
      </c>
      <c r="S83">
        <f t="shared" si="10"/>
        <v>4.1154402861860208E-2</v>
      </c>
      <c r="T83" t="str">
        <f>TRIM(RIGHT(SUBSTITUTE(A83,CHAR(10),REPT(" ",100)),100))</f>
        <v>Egypt</v>
      </c>
    </row>
    <row r="84" spans="1:20" x14ac:dyDescent="0.25">
      <c r="A84" s="3" t="s">
        <v>175</v>
      </c>
      <c r="B84" t="str">
        <f>LOOKUP(RIGHT(LEFT(A84,11),2),country_codes!F$3:F$250,country_codes!G$3:G$250)</f>
        <v>IDN</v>
      </c>
      <c r="C84" s="3">
        <v>0.1757</v>
      </c>
      <c r="D84" s="3">
        <v>0.41720000000000002</v>
      </c>
      <c r="E84" s="3">
        <v>0.40710000000000002</v>
      </c>
      <c r="F84">
        <f>IFERROR(_xlfn.XLOOKUP($B84,poverty_rate!$G$2:$G$164,poverty_rate!B$2:B$164),0)</f>
        <v>3.5999999999999997E-2</v>
      </c>
      <c r="G84">
        <f>IFERROR(_xlfn.XLOOKUP($B84,poverty_rate!$G$2:$G$164,poverty_rate!C$2:C$164),0)</f>
        <v>0.215</v>
      </c>
      <c r="H84">
        <f>IFERROR(_xlfn.XLOOKUP($B84,poverty_rate!$G$2:$G$164,poverty_rate!D$2:D$164),0)</f>
        <v>0.53200000000000003</v>
      </c>
      <c r="I84">
        <f>IFERROR(_xlfn.XLOOKUP($B84,PPP!E$2:E$187,PPP!C$2:C$187),1)</f>
        <v>0.3</v>
      </c>
      <c r="J84">
        <f>_xlfn.XLOOKUP($B84,GDP_per_capita!C$2:C$197,GDP_per_capita!B$2:B$197)</f>
        <v>12345</v>
      </c>
      <c r="K84">
        <f t="shared" si="11"/>
        <v>118.58849999999998</v>
      </c>
      <c r="L84">
        <f>J84*(C84+D84)/0.9/1.5</f>
        <v>5421.7411111111105</v>
      </c>
      <c r="M84">
        <f>J84*(C84)/0.5/2</f>
        <v>2169.0164999999997</v>
      </c>
      <c r="N84">
        <f>K84/J84</f>
        <v>9.6061968408262446E-3</v>
      </c>
      <c r="O84">
        <f t="shared" si="12"/>
        <v>2.1872770678217964E-2</v>
      </c>
      <c r="P84">
        <f t="shared" si="13"/>
        <v>5.4673857944372482E-2</v>
      </c>
      <c r="Q84">
        <f t="shared" si="9"/>
        <v>0</v>
      </c>
      <c r="R84">
        <f t="shared" si="14"/>
        <v>2.1872770678217964E-2</v>
      </c>
      <c r="S84">
        <f t="shared" si="10"/>
        <v>5.4673857944372482E-2</v>
      </c>
      <c r="T84" t="str">
        <f>TRIM(RIGHT(SUBSTITUTE(A84,CHAR(10),REPT(" ",100)),100))</f>
        <v>Indonesia</v>
      </c>
    </row>
    <row r="85" spans="1:20" x14ac:dyDescent="0.25">
      <c r="A85" s="3" t="s">
        <v>108</v>
      </c>
      <c r="B85" t="str">
        <f>LOOKUP(RIGHT(LEFT(A85,11),2),country_codes!F$3:F$250,country_codes!G$3:G$250)</f>
        <v>ECU</v>
      </c>
      <c r="C85" s="3">
        <v>0.15709999999999999</v>
      </c>
      <c r="D85" s="3">
        <v>0.47539999999999999</v>
      </c>
      <c r="E85" s="3">
        <v>0.36749999999999999</v>
      </c>
      <c r="F85">
        <f>IFERROR(_xlfn.XLOOKUP($B85,poverty_rate!$G$2:$G$164,poverty_rate!B$2:B$164),0)</f>
        <v>3.3000000000000002E-2</v>
      </c>
      <c r="G85">
        <f>IFERROR(_xlfn.XLOOKUP($B85,poverty_rate!$G$2:$G$164,poverty_rate!C$2:C$164),0)</f>
        <v>9.7000000000000003E-2</v>
      </c>
      <c r="H85">
        <f>IFERROR(_xlfn.XLOOKUP($B85,poverty_rate!$G$2:$G$164,poverty_rate!D$2:D$164),0)</f>
        <v>0.24199999999999999</v>
      </c>
      <c r="I85">
        <f>IFERROR(_xlfn.XLOOKUP($B85,PPP!E$2:E$187,PPP!C$2:C$187),1)</f>
        <v>0.54</v>
      </c>
      <c r="J85">
        <f>_xlfn.XLOOKUP($B85,GDP_per_capita!C$2:C$197,GDP_per_capita!B$2:B$197)</f>
        <v>10617</v>
      </c>
      <c r="K85">
        <f t="shared" si="11"/>
        <v>102.05838000000001</v>
      </c>
      <c r="L85">
        <f>J85*(C85+D85)/0.9/1.5</f>
        <v>4974.2611111111109</v>
      </c>
      <c r="M85">
        <f>J85*(C85)/0.5/2</f>
        <v>1667.9306999999999</v>
      </c>
      <c r="N85">
        <f>K85/J85</f>
        <v>9.612732410285393E-3</v>
      </c>
      <c r="O85">
        <f t="shared" si="12"/>
        <v>2.0517294472545897E-2</v>
      </c>
      <c r="P85">
        <f t="shared" si="13"/>
        <v>6.118862132581409E-2</v>
      </c>
      <c r="Q85">
        <f t="shared" si="9"/>
        <v>9.612732410285393E-3</v>
      </c>
      <c r="R85">
        <f t="shared" si="14"/>
        <v>2.0517294472545897E-2</v>
      </c>
      <c r="S85">
        <f t="shared" si="10"/>
        <v>6.118862132581409E-2</v>
      </c>
      <c r="T85" t="str">
        <f>TRIM(RIGHT(SUBSTITUTE(A85,CHAR(10),REPT(" ",100)),100))</f>
        <v>Ecuador</v>
      </c>
    </row>
    <row r="86" spans="1:20" x14ac:dyDescent="0.25">
      <c r="A86" s="3" t="s">
        <v>94</v>
      </c>
      <c r="B86" t="str">
        <f>LOOKUP(RIGHT(LEFT(A86,11),2),country_codes!F$3:F$250,country_codes!G$3:G$250)</f>
        <v>PER</v>
      </c>
      <c r="C86" s="3">
        <v>9.3399999999999997E-2</v>
      </c>
      <c r="D86" s="3">
        <v>0.35749999999999998</v>
      </c>
      <c r="E86" s="3">
        <v>0.54910000000000003</v>
      </c>
      <c r="F86">
        <f>IFERROR(_xlfn.XLOOKUP($B86,poverty_rate!$G$2:$G$164,poverty_rate!B$2:B$164),0)</f>
        <v>2.5999999999999999E-2</v>
      </c>
      <c r="G86">
        <f>IFERROR(_xlfn.XLOOKUP($B86,poverty_rate!$G$2:$G$164,poverty_rate!C$2:C$164),0)</f>
        <v>8.3000000000000004E-2</v>
      </c>
      <c r="H86">
        <f>IFERROR(_xlfn.XLOOKUP($B86,poverty_rate!$G$2:$G$164,poverty_rate!D$2:D$164),0)</f>
        <v>0.221</v>
      </c>
      <c r="I86">
        <f>IFERROR(_xlfn.XLOOKUP($B86,PPP!E$2:E$187,PPP!C$2:C$187),1)</f>
        <v>0.48</v>
      </c>
      <c r="J86">
        <f>_xlfn.XLOOKUP($B86,GDP_per_capita!C$2:C$197,GDP_per_capita!B$2:B$197)</f>
        <v>11516</v>
      </c>
      <c r="K86">
        <f t="shared" si="11"/>
        <v>79.926239999999993</v>
      </c>
      <c r="L86">
        <f>J86*(C86+D86)/0.9/1.5</f>
        <v>3846.3439999999991</v>
      </c>
      <c r="M86">
        <f>J86*(C86)/0.5/2</f>
        <v>1075.5944</v>
      </c>
      <c r="N86">
        <f>K86/J86</f>
        <v>6.9404515456755814E-3</v>
      </c>
      <c r="O86">
        <f t="shared" si="12"/>
        <v>2.0779795046932881E-2</v>
      </c>
      <c r="P86">
        <f t="shared" si="13"/>
        <v>7.4308903058625073E-2</v>
      </c>
      <c r="Q86">
        <f t="shared" si="9"/>
        <v>6.9404515456755814E-3</v>
      </c>
      <c r="R86">
        <f t="shared" si="14"/>
        <v>2.0779795046932881E-2</v>
      </c>
      <c r="S86">
        <f t="shared" si="10"/>
        <v>7.4308903058625073E-2</v>
      </c>
      <c r="T86" t="str">
        <f>TRIM(RIGHT(SUBSTITUTE(A86,CHAR(10),REPT(" ",100)),100))</f>
        <v>Peru</v>
      </c>
    </row>
    <row r="87" spans="1:20" x14ac:dyDescent="0.25">
      <c r="A87" s="3" t="s">
        <v>58</v>
      </c>
      <c r="B87" t="str">
        <f>LOOKUP(RIGHT(LEFT(A87,11),2),country_codes!F$3:F$250,country_codes!G$3:G$250)</f>
        <v>GAB</v>
      </c>
      <c r="C87" s="3">
        <v>0.15359999999999999</v>
      </c>
      <c r="D87" s="3">
        <v>0.41799999999999998</v>
      </c>
      <c r="E87" s="3">
        <v>0.4284</v>
      </c>
      <c r="F87">
        <f>IFERROR(_xlfn.XLOOKUP($B87,poverty_rate!$G$2:$G$164,poverty_rate!B$2:B$164),0)</f>
        <v>3.4000000000000002E-2</v>
      </c>
      <c r="G87">
        <f>IFERROR(_xlfn.XLOOKUP($B87,poverty_rate!$G$2:$G$164,poverty_rate!C$2:C$164),0)</f>
        <v>0.112</v>
      </c>
      <c r="H87">
        <f>IFERROR(_xlfn.XLOOKUP($B87,poverty_rate!$G$2:$G$164,poverty_rate!D$2:D$164),0)</f>
        <v>0.32200000000000001</v>
      </c>
      <c r="I87">
        <f>IFERROR(_xlfn.XLOOKUP($B87,PPP!E$2:E$187,PPP!C$2:C$187),1)</f>
        <v>0.44</v>
      </c>
      <c r="J87">
        <f>_xlfn.XLOOKUP($B87,GDP_per_capita!C$2:C$197,GDP_per_capita!B$2:B$197)</f>
        <v>15854</v>
      </c>
      <c r="K87">
        <f t="shared" si="11"/>
        <v>103.16944000000001</v>
      </c>
      <c r="L87">
        <f>J87*(C87+D87)/0.9/1.5</f>
        <v>6712.7010370370372</v>
      </c>
      <c r="M87">
        <f>J87*(C87)/0.5/2</f>
        <v>2435.1743999999999</v>
      </c>
      <c r="N87">
        <f>K87/J87</f>
        <v>6.5074706698624958E-3</v>
      </c>
      <c r="O87">
        <f t="shared" si="12"/>
        <v>1.5369288670948861E-2</v>
      </c>
      <c r="P87">
        <f t="shared" si="13"/>
        <v>4.2366345506917293E-2</v>
      </c>
      <c r="Q87">
        <f t="shared" si="9"/>
        <v>0</v>
      </c>
      <c r="R87">
        <f t="shared" si="14"/>
        <v>1.5369288670948861E-2</v>
      </c>
      <c r="S87">
        <f t="shared" si="10"/>
        <v>4.2366345506917293E-2</v>
      </c>
      <c r="T87" t="str">
        <f>TRIM(RIGHT(SUBSTITUTE(A87,CHAR(10),REPT(" ",100)),100))</f>
        <v>Gabon</v>
      </c>
    </row>
    <row r="88" spans="1:20" x14ac:dyDescent="0.25">
      <c r="A88" s="3" t="s">
        <v>157</v>
      </c>
      <c r="B88" t="str">
        <f>LOOKUP(RIGHT(LEFT(A88,11),2),country_codes!F$3:F$250,country_codes!G$3:G$250)</f>
        <v>GEO</v>
      </c>
      <c r="C88" s="3">
        <v>0.20369999999999999</v>
      </c>
      <c r="D88" s="3">
        <v>0.45569999999999999</v>
      </c>
      <c r="E88" s="3">
        <v>0.34060000000000001</v>
      </c>
      <c r="F88">
        <f>IFERROR(_xlfn.XLOOKUP($B88,poverty_rate!$G$2:$G$164,poverty_rate!B$2:B$164),0)</f>
        <v>4.4999999999999998E-2</v>
      </c>
      <c r="G88">
        <f>IFERROR(_xlfn.XLOOKUP($B88,poverty_rate!$G$2:$G$164,poverty_rate!C$2:C$164),0)</f>
        <v>0.157</v>
      </c>
      <c r="H88">
        <f>IFERROR(_xlfn.XLOOKUP($B88,poverty_rate!$G$2:$G$164,poverty_rate!D$2:D$164),0)</f>
        <v>0.42899999999999999</v>
      </c>
      <c r="I88">
        <f>IFERROR(_xlfn.XLOOKUP($B88,PPP!E$2:E$187,PPP!C$2:C$187),1)</f>
        <v>0.39</v>
      </c>
      <c r="J88">
        <f>_xlfn.XLOOKUP($B88,GDP_per_capita!C$2:C$197,GDP_per_capita!B$2:B$197)</f>
        <v>15142</v>
      </c>
      <c r="K88">
        <f t="shared" si="11"/>
        <v>123.75909000000003</v>
      </c>
      <c r="L88">
        <f>J88*(C88+D88)/0.9/1.5</f>
        <v>7396.025777777777</v>
      </c>
      <c r="M88">
        <f>J88*(C88)/0.5/2</f>
        <v>3084.4254000000001</v>
      </c>
      <c r="N88">
        <f>K88/J88</f>
        <v>8.1732327301545383E-3</v>
      </c>
      <c r="O88">
        <f t="shared" si="12"/>
        <v>1.6733188028068894E-2</v>
      </c>
      <c r="P88">
        <f t="shared" si="13"/>
        <v>4.0123872018431705E-2</v>
      </c>
      <c r="Q88">
        <f t="shared" si="9"/>
        <v>0</v>
      </c>
      <c r="R88">
        <f t="shared" si="14"/>
        <v>1.6733188028068894E-2</v>
      </c>
      <c r="S88">
        <f t="shared" si="10"/>
        <v>4.0123872018431705E-2</v>
      </c>
      <c r="T88" t="str">
        <f>TRIM(RIGHT(SUBSTITUTE(A88,CHAR(10),REPT(" ",100)),100))</f>
        <v>Georgia</v>
      </c>
    </row>
    <row r="89" spans="1:20" x14ac:dyDescent="0.25">
      <c r="A89" s="3" t="s">
        <v>102</v>
      </c>
      <c r="B89" t="str">
        <f>LOOKUP(RIGHT(LEFT(A89,11),2),country_codes!F$3:F$250,country_codes!G$3:G$250)</f>
        <v>COL</v>
      </c>
      <c r="C89" s="3">
        <v>0.12479999999999999</v>
      </c>
      <c r="D89" s="3">
        <v>0.40210000000000001</v>
      </c>
      <c r="E89" s="3">
        <v>0.47310000000000002</v>
      </c>
      <c r="F89">
        <f>IFERROR(_xlfn.XLOOKUP($B89,poverty_rate!$G$2:$G$164,poverty_rate!B$2:B$164),0)</f>
        <v>4.1000000000000002E-2</v>
      </c>
      <c r="G89">
        <f>IFERROR(_xlfn.XLOOKUP($B89,poverty_rate!$G$2:$G$164,poverty_rate!C$2:C$164),0)</f>
        <v>0.109</v>
      </c>
      <c r="H89">
        <f>IFERROR(_xlfn.XLOOKUP($B89,poverty_rate!$G$2:$G$164,poverty_rate!D$2:D$164),0)</f>
        <v>0.27800000000000002</v>
      </c>
      <c r="I89">
        <f>IFERROR(_xlfn.XLOOKUP($B89,PPP!E$2:E$187,PPP!C$2:C$187),1)</f>
        <v>0.44</v>
      </c>
      <c r="J89">
        <f>_xlfn.XLOOKUP($B89,GDP_per_capita!C$2:C$197,GDP_per_capita!B$2:B$197)</f>
        <v>14137</v>
      </c>
      <c r="K89">
        <f t="shared" si="11"/>
        <v>95.621239999999986</v>
      </c>
      <c r="L89">
        <f>J89*(C89+D89)/0.9/1.5</f>
        <v>5517.6187407407415</v>
      </c>
      <c r="M89">
        <f>J89*(C89)/0.5/2</f>
        <v>1764.2975999999999</v>
      </c>
      <c r="N89">
        <f>K89/J89</f>
        <v>6.7638989884699716E-3</v>
      </c>
      <c r="O89">
        <f t="shared" si="12"/>
        <v>1.7330164422916038E-2</v>
      </c>
      <c r="P89">
        <f t="shared" si="13"/>
        <v>5.4197908561458105E-2</v>
      </c>
      <c r="Q89">
        <f t="shared" si="9"/>
        <v>0</v>
      </c>
      <c r="R89">
        <f t="shared" si="14"/>
        <v>1.7330164422916038E-2</v>
      </c>
      <c r="S89">
        <f t="shared" si="10"/>
        <v>5.4197908561458105E-2</v>
      </c>
      <c r="T89" t="str">
        <f>TRIM(RIGHT(SUBSTITUTE(A89,CHAR(10),REPT(" ",100)),100))</f>
        <v>Colombia</v>
      </c>
    </row>
    <row r="90" spans="1:20" x14ac:dyDescent="0.25">
      <c r="A90" s="3" t="s">
        <v>77</v>
      </c>
      <c r="B90" t="str">
        <f>LOOKUP(RIGHT(LEFT(A90,11),2),country_codes!F$3:F$250,country_codes!G$3:G$250)</f>
        <v>LKA</v>
      </c>
      <c r="C90" s="3">
        <v>0.158</v>
      </c>
      <c r="D90" s="3">
        <v>0.35049999999999998</v>
      </c>
      <c r="E90" s="3">
        <v>0.49149999999999999</v>
      </c>
      <c r="F90">
        <f>IFERROR(_xlfn.XLOOKUP($B90,poverty_rate!$G$2:$G$164,poverty_rate!B$2:B$164),0)</f>
        <v>8.0000000000000002E-3</v>
      </c>
      <c r="G90">
        <f>IFERROR(_xlfn.XLOOKUP($B90,poverty_rate!$G$2:$G$164,poverty_rate!C$2:C$164),0)</f>
        <v>0.109</v>
      </c>
      <c r="H90">
        <f>IFERROR(_xlfn.XLOOKUP($B90,poverty_rate!$G$2:$G$164,poverty_rate!D$2:D$164),0)</f>
        <v>0.40500000000000003</v>
      </c>
      <c r="I90">
        <f>IFERROR(_xlfn.XLOOKUP($B90,PPP!E$2:E$187,PPP!C$2:C$187),1)</f>
        <v>0.3</v>
      </c>
      <c r="J90">
        <f>_xlfn.XLOOKUP($B90,GDP_per_capita!C$2:C$197,GDP_per_capita!B$2:B$197)</f>
        <v>13114</v>
      </c>
      <c r="K90">
        <f t="shared" si="11"/>
        <v>76.102499999999978</v>
      </c>
      <c r="L90">
        <f>J90*(C90+D90)/0.9/1.5</f>
        <v>4939.6066666666657</v>
      </c>
      <c r="M90">
        <f>J90*(C90)/0.5/2</f>
        <v>2072.0120000000002</v>
      </c>
      <c r="N90">
        <f>K90/J90</f>
        <v>5.8031493060850979E-3</v>
      </c>
      <c r="O90">
        <f t="shared" si="12"/>
        <v>1.5406591078102034E-2</v>
      </c>
      <c r="P90">
        <f t="shared" si="13"/>
        <v>3.6728793076487957E-2</v>
      </c>
      <c r="Q90">
        <f t="shared" si="9"/>
        <v>0</v>
      </c>
      <c r="R90">
        <f t="shared" si="14"/>
        <v>1.5406591078102034E-2</v>
      </c>
      <c r="S90">
        <f t="shared" si="10"/>
        <v>3.6728793076487957E-2</v>
      </c>
      <c r="T90" t="str">
        <f>TRIM(RIGHT(SUBSTITUTE(A90,CHAR(10),REPT(" ",100)),100))</f>
        <v>Sri Lanka</v>
      </c>
    </row>
    <row r="91" spans="1:20" x14ac:dyDescent="0.25">
      <c r="A91" s="3" t="s">
        <v>161</v>
      </c>
      <c r="B91" t="str">
        <f>LOOKUP(RIGHT(LEFT(A91,11),2),country_codes!F$3:F$250,country_codes!G$3:G$250)</f>
        <v>ARM</v>
      </c>
      <c r="C91" s="3">
        <v>0.20369999999999999</v>
      </c>
      <c r="D91" s="3">
        <v>0.45569999999999999</v>
      </c>
      <c r="E91" s="3">
        <v>0.34060000000000001</v>
      </c>
      <c r="F91">
        <f>IFERROR(_xlfn.XLOOKUP($B91,poverty_rate!$G$2:$G$164,poverty_rate!B$2:B$164),0)</f>
        <v>1.4E-2</v>
      </c>
      <c r="G91">
        <f>IFERROR(_xlfn.XLOOKUP($B91,poverty_rate!$G$2:$G$164,poverty_rate!C$2:C$164),0)</f>
        <v>9.4E-2</v>
      </c>
      <c r="H91">
        <f>IFERROR(_xlfn.XLOOKUP($B91,poverty_rate!$G$2:$G$164,poverty_rate!D$2:D$164),0)</f>
        <v>0.42499999999999999</v>
      </c>
      <c r="I91">
        <f>IFERROR(_xlfn.XLOOKUP($B91,PPP!E$2:E$187,PPP!C$2:C$187),1)</f>
        <v>0.41</v>
      </c>
      <c r="J91">
        <f>_xlfn.XLOOKUP($B91,GDP_per_capita!C$2:C$197,GDP_per_capita!B$2:B$197)</f>
        <v>13735</v>
      </c>
      <c r="K91">
        <f t="shared" si="11"/>
        <v>104.99444</v>
      </c>
      <c r="L91">
        <f>J91*(C91+D91)/0.9/1.5</f>
        <v>6708.7844444444445</v>
      </c>
      <c r="M91">
        <f>J91*(C91)/0.5/2</f>
        <v>2797.8195000000001</v>
      </c>
      <c r="N91">
        <f>K91/J91</f>
        <v>7.6442985074626863E-3</v>
      </c>
      <c r="O91">
        <f t="shared" si="12"/>
        <v>1.5650292667689757E-2</v>
      </c>
      <c r="P91">
        <f t="shared" si="13"/>
        <v>3.7527238622791781E-2</v>
      </c>
      <c r="Q91">
        <f t="shared" si="9"/>
        <v>0</v>
      </c>
      <c r="R91">
        <f t="shared" si="14"/>
        <v>1.5650292667689757E-2</v>
      </c>
      <c r="S91">
        <f t="shared" si="10"/>
        <v>3.7527238622791781E-2</v>
      </c>
      <c r="T91" t="str">
        <f>TRIM(RIGHT(SUBSTITUTE(A91,CHAR(10),REPT(" ",100)),100))</f>
        <v>Armenia</v>
      </c>
    </row>
    <row r="92" spans="1:20" x14ac:dyDescent="0.25">
      <c r="A92" s="3" t="s">
        <v>57</v>
      </c>
      <c r="B92" t="str">
        <f>LOOKUP(RIGHT(LEFT(A92,11),2),country_codes!F$3:F$250,country_codes!G$3:G$250)</f>
        <v>BTN</v>
      </c>
      <c r="C92" s="3">
        <v>0.16819999999999999</v>
      </c>
      <c r="D92" s="3">
        <v>0.41160000000000002</v>
      </c>
      <c r="E92" s="3">
        <v>0.42009999999999997</v>
      </c>
      <c r="F92">
        <f>IFERROR(_xlfn.XLOOKUP($B92,poverty_rate!$G$2:$G$164,poverty_rate!B$2:B$164),0)</f>
        <v>1.4999999999999999E-2</v>
      </c>
      <c r="G92">
        <f>IFERROR(_xlfn.XLOOKUP($B92,poverty_rate!$G$2:$G$164,poverty_rate!C$2:C$164),0)</f>
        <v>0.12</v>
      </c>
      <c r="H92">
        <f>IFERROR(_xlfn.XLOOKUP($B92,poverty_rate!$G$2:$G$164,poverty_rate!D$2:D$164),0)</f>
        <v>0.38600000000000001</v>
      </c>
      <c r="I92">
        <f>IFERROR(_xlfn.XLOOKUP($B92,PPP!E$2:E$187,PPP!C$2:C$187),1)</f>
        <v>0.32</v>
      </c>
      <c r="J92">
        <f>_xlfn.XLOOKUP($B92,GDP_per_capita!C$2:C$197,GDP_per_capita!B$2:B$197)</f>
        <v>12058</v>
      </c>
      <c r="K92">
        <f t="shared" si="11"/>
        <v>82.133760000000038</v>
      </c>
      <c r="L92">
        <f>J92*(C92+D92)/0.9/1.5</f>
        <v>5178.6877037037038</v>
      </c>
      <c r="M92">
        <f>J92*(C92)/0.5/2</f>
        <v>2028.1555999999998</v>
      </c>
      <c r="N92">
        <f>K92/J92</f>
        <v>6.8115574722176176E-3</v>
      </c>
      <c r="O92">
        <f t="shared" si="12"/>
        <v>1.5859956170220395E-2</v>
      </c>
      <c r="P92">
        <f t="shared" si="13"/>
        <v>4.0496774507833642E-2</v>
      </c>
      <c r="Q92">
        <f t="shared" si="9"/>
        <v>0</v>
      </c>
      <c r="R92">
        <f t="shared" si="14"/>
        <v>1.5859956170220395E-2</v>
      </c>
      <c r="S92">
        <f t="shared" si="10"/>
        <v>4.0496774507833642E-2</v>
      </c>
      <c r="T92" t="str">
        <f>TRIM(RIGHT(SUBSTITUTE(A92,CHAR(10),REPT(" ",100)),100))</f>
        <v>Bhutan</v>
      </c>
    </row>
    <row r="93" spans="1:20" x14ac:dyDescent="0.25">
      <c r="A93" s="3" t="s">
        <v>55</v>
      </c>
      <c r="B93" t="str">
        <f>LOOKUP(RIGHT(LEFT(A93,11),2),country_codes!F$3:F$250,country_codes!G$3:G$250)</f>
        <v>TTO</v>
      </c>
      <c r="C93" s="3">
        <v>0.12479999999999999</v>
      </c>
      <c r="D93" s="3">
        <v>0.38550000000000001</v>
      </c>
      <c r="E93" s="3">
        <v>0.48970000000000002</v>
      </c>
      <c r="F93">
        <f>IFERROR(_xlfn.XLOOKUP($B93,poverty_rate!$G$2:$G$164,poverty_rate!B$2:B$164),0)</f>
        <v>3.4000000000000002E-2</v>
      </c>
      <c r="G93">
        <f>IFERROR(_xlfn.XLOOKUP($B93,poverty_rate!$G$2:$G$164,poverty_rate!C$2:C$164),0)</f>
        <v>0.13100000000000001</v>
      </c>
      <c r="H93">
        <f>IFERROR(_xlfn.XLOOKUP($B93,poverty_rate!$G$2:$G$164,poverty_rate!D$2:D$164),0)</f>
        <v>0.32900000000000001</v>
      </c>
      <c r="I93">
        <f>IFERROR(_xlfn.XLOOKUP($B93,PPP!E$2:E$187,PPP!C$2:C$187),1)</f>
        <v>0.54</v>
      </c>
      <c r="J93">
        <f>_xlfn.XLOOKUP($B93,GDP_per_capita!C$2:C$197,GDP_per_capita!B$2:B$197)</f>
        <v>25964</v>
      </c>
      <c r="K93">
        <f t="shared" si="11"/>
        <v>135.01350000000002</v>
      </c>
      <c r="L93">
        <f>J93*(C93+D93)/0.9/1.5</f>
        <v>9814.391999999998</v>
      </c>
      <c r="M93">
        <f>J93*(C93)/0.5/2</f>
        <v>3240.3071999999997</v>
      </c>
      <c r="N93">
        <f>K93/J93</f>
        <v>5.2000269604067176E-3</v>
      </c>
      <c r="O93">
        <f t="shared" si="12"/>
        <v>1.3756685080441056E-2</v>
      </c>
      <c r="P93">
        <f t="shared" si="13"/>
        <v>4.1666882695566655E-2</v>
      </c>
      <c r="Q93">
        <f t="shared" si="9"/>
        <v>0</v>
      </c>
      <c r="R93">
        <f t="shared" si="14"/>
        <v>0</v>
      </c>
      <c r="S93">
        <f t="shared" si="10"/>
        <v>0</v>
      </c>
      <c r="T93" t="str">
        <f>TRIM(RIGHT(SUBSTITUTE(A93,CHAR(10),REPT(" ",100)),100))</f>
        <v>Trinidad and Tobago</v>
      </c>
    </row>
    <row r="94" spans="1:20" x14ac:dyDescent="0.25">
      <c r="A94" s="3" t="s">
        <v>152</v>
      </c>
      <c r="B94" t="str">
        <f>LOOKUP(RIGHT(LEFT(A94,11),2),country_codes!F$3:F$250,country_codes!G$3:G$250)</f>
        <v>MEX</v>
      </c>
      <c r="C94" s="3">
        <v>8.2600000000000007E-2</v>
      </c>
      <c r="D94" s="3">
        <v>0.33139999999999997</v>
      </c>
      <c r="E94" s="3">
        <v>0.58599999999999997</v>
      </c>
      <c r="F94">
        <f>IFERROR(_xlfn.XLOOKUP($B94,poverty_rate!$G$2:$G$164,poverty_rate!B$2:B$164),0)</f>
        <v>1.7000000000000001E-2</v>
      </c>
      <c r="G94">
        <f>IFERROR(_xlfn.XLOOKUP($B94,poverty_rate!$G$2:$G$164,poverty_rate!C$2:C$164),0)</f>
        <v>6.6000000000000003E-2</v>
      </c>
      <c r="H94">
        <f>IFERROR(_xlfn.XLOOKUP($B94,poverty_rate!$G$2:$G$164,poverty_rate!D$2:D$164),0)</f>
        <v>0.23</v>
      </c>
      <c r="I94">
        <f>IFERROR(_xlfn.XLOOKUP($B94,PPP!E$2:E$187,PPP!C$2:C$187),1)</f>
        <v>0.49</v>
      </c>
      <c r="J94">
        <f>_xlfn.XLOOKUP($B94,GDP_per_capita!C$2:C$197,GDP_per_capita!B$2:B$197)</f>
        <v>18804</v>
      </c>
      <c r="K94">
        <f t="shared" si="11"/>
        <v>75.474699999999999</v>
      </c>
      <c r="L94">
        <f>J94*(C94+D94)/0.9/1.5</f>
        <v>5766.56</v>
      </c>
      <c r="M94">
        <f>J94*(C94)/0.5/2</f>
        <v>1553.2104000000002</v>
      </c>
      <c r="N94">
        <f>K94/J94</f>
        <v>4.0137577111252921E-3</v>
      </c>
      <c r="O94">
        <f t="shared" si="12"/>
        <v>1.3088340362365083E-2</v>
      </c>
      <c r="P94">
        <f t="shared" si="13"/>
        <v>4.8592708367134287E-2</v>
      </c>
      <c r="Q94">
        <f t="shared" si="9"/>
        <v>0</v>
      </c>
      <c r="R94">
        <f t="shared" si="14"/>
        <v>1.3088340362365083E-2</v>
      </c>
      <c r="S94">
        <f t="shared" si="10"/>
        <v>4.8592708367134287E-2</v>
      </c>
      <c r="T94" t="str">
        <f>TRIM(RIGHT(SUBSTITUTE(A94,CHAR(10),REPT(" ",100)),100))</f>
        <v>Mexico</v>
      </c>
    </row>
    <row r="95" spans="1:20" x14ac:dyDescent="0.25">
      <c r="A95" s="3" t="s">
        <v>135</v>
      </c>
      <c r="B95" t="str">
        <f>LOOKUP(RIGHT(LEFT(A95,11),2),country_codes!F$3:F$250,country_codes!G$3:G$250)</f>
        <v>ALB</v>
      </c>
      <c r="C95" s="3">
        <v>0.19320000000000001</v>
      </c>
      <c r="D95" s="3">
        <v>0.46779999999999999</v>
      </c>
      <c r="E95" s="3">
        <v>0.33900000000000002</v>
      </c>
      <c r="F95">
        <f>IFERROR(_xlfn.XLOOKUP($B95,poverty_rate!$G$2:$G$164,poverty_rate!B$2:B$164),0)</f>
        <v>1.2999999999999999E-2</v>
      </c>
      <c r="G95">
        <f>IFERROR(_xlfn.XLOOKUP($B95,poverty_rate!$G$2:$G$164,poverty_rate!C$2:C$164),0)</f>
        <v>8.2000000000000003E-2</v>
      </c>
      <c r="H95">
        <f>IFERROR(_xlfn.XLOOKUP($B95,poverty_rate!$G$2:$G$164,poverty_rate!D$2:D$164),0)</f>
        <v>0.33800000000000002</v>
      </c>
      <c r="I95">
        <f>IFERROR(_xlfn.XLOOKUP($B95,PPP!E$2:E$187,PPP!C$2:C$187),1)</f>
        <v>0.39</v>
      </c>
      <c r="J95">
        <f>_xlfn.XLOOKUP($B95,GDP_per_capita!C$2:C$197,GDP_per_capita!B$2:B$197)</f>
        <v>13651</v>
      </c>
      <c r="K95">
        <f t="shared" si="11"/>
        <v>81.708900000000042</v>
      </c>
      <c r="L95">
        <f>J95*(C95+D95)/0.9/1.5</f>
        <v>6683.9340740740736</v>
      </c>
      <c r="M95">
        <f>J95*(C95)/0.5/2</f>
        <v>2637.3732</v>
      </c>
      <c r="N95">
        <f>K95/J95</f>
        <v>5.9855614973262066E-3</v>
      </c>
      <c r="O95">
        <f t="shared" si="12"/>
        <v>1.2224671741891648E-2</v>
      </c>
      <c r="P95">
        <f t="shared" si="13"/>
        <v>3.0981167170425497E-2</v>
      </c>
      <c r="Q95">
        <f t="shared" si="9"/>
        <v>0</v>
      </c>
      <c r="R95">
        <f t="shared" si="14"/>
        <v>1.2224671741891648E-2</v>
      </c>
      <c r="S95">
        <f t="shared" si="10"/>
        <v>3.0981167170425497E-2</v>
      </c>
      <c r="T95" t="str">
        <f>TRIM(RIGHT(SUBSTITUTE(A95,CHAR(10),REPT(" ",100)),100))</f>
        <v>Albania</v>
      </c>
    </row>
    <row r="96" spans="1:20" x14ac:dyDescent="0.25">
      <c r="A96" s="3" t="s">
        <v>73</v>
      </c>
      <c r="B96" t="str">
        <f>LOOKUP(RIGHT(LEFT(A96,11),2),country_codes!F$3:F$250,country_codes!G$3:G$250)</f>
        <v>PRY</v>
      </c>
      <c r="C96" s="3">
        <v>0.12479999999999999</v>
      </c>
      <c r="D96" s="3">
        <v>0.38550000000000001</v>
      </c>
      <c r="E96" s="3">
        <v>0.48970000000000002</v>
      </c>
      <c r="F96">
        <f>IFERROR(_xlfn.XLOOKUP($B96,poverty_rate!$G$2:$G$164,poverty_rate!B$2:B$164),0)</f>
        <v>1.6E-2</v>
      </c>
      <c r="G96">
        <f>IFERROR(_xlfn.XLOOKUP($B96,poverty_rate!$G$2:$G$164,poverty_rate!C$2:C$164),0)</f>
        <v>5.8999999999999997E-2</v>
      </c>
      <c r="H96">
        <f>IFERROR(_xlfn.XLOOKUP($B96,poverty_rate!$G$2:$G$164,poverty_rate!D$2:D$164),0)</f>
        <v>0.17</v>
      </c>
      <c r="I96">
        <f>IFERROR(_xlfn.XLOOKUP($B96,PPP!E$2:E$187,PPP!C$2:C$187),1)</f>
        <v>0.43</v>
      </c>
      <c r="J96">
        <f>_xlfn.XLOOKUP($B96,GDP_per_capita!C$2:C$197,GDP_per_capita!B$2:B$197)</f>
        <v>12503</v>
      </c>
      <c r="K96">
        <f t="shared" si="11"/>
        <v>52.703809999999997</v>
      </c>
      <c r="L96">
        <f>J96*(C96+D96)/0.9/1.5</f>
        <v>4726.1339999999991</v>
      </c>
      <c r="M96">
        <f>J96*(C96)/0.5/2</f>
        <v>1560.3743999999999</v>
      </c>
      <c r="N96">
        <f>K96/J96</f>
        <v>4.2152931296488838E-3</v>
      </c>
      <c r="O96">
        <f t="shared" si="12"/>
        <v>1.1151569126055251E-2</v>
      </c>
      <c r="P96">
        <f t="shared" si="13"/>
        <v>3.377638725680196E-2</v>
      </c>
      <c r="Q96">
        <f t="shared" si="9"/>
        <v>0</v>
      </c>
      <c r="R96">
        <f t="shared" si="14"/>
        <v>1.1151569126055251E-2</v>
      </c>
      <c r="S96">
        <f t="shared" si="10"/>
        <v>3.377638725680196E-2</v>
      </c>
      <c r="T96" t="str">
        <f>TRIM(RIGHT(SUBSTITUTE(A96,CHAR(10),REPT(" ",100)),100))</f>
        <v>Paraguay</v>
      </c>
    </row>
    <row r="97" spans="1:20" x14ac:dyDescent="0.25">
      <c r="A97" s="3" t="s">
        <v>117</v>
      </c>
      <c r="B97" t="str">
        <f>LOOKUP(RIGHT(LEFT(A97,11),2),country_codes!F$3:F$250,country_codes!G$3:G$250)</f>
        <v>VNM</v>
      </c>
      <c r="C97" s="3">
        <v>0.17780000000000001</v>
      </c>
      <c r="D97" s="3">
        <v>0.39510000000000001</v>
      </c>
      <c r="E97" s="3">
        <v>0.42709999999999998</v>
      </c>
      <c r="F97">
        <f>IFERROR(_xlfn.XLOOKUP($B97,poverty_rate!$G$2:$G$164,poverty_rate!B$2:B$164),0)</f>
        <v>1.9E-2</v>
      </c>
      <c r="G97">
        <f>IFERROR(_xlfn.XLOOKUP($B97,poverty_rate!$G$2:$G$164,poverty_rate!C$2:C$164),0)</f>
        <v>7.0000000000000007E-2</v>
      </c>
      <c r="H97">
        <f>IFERROR(_xlfn.XLOOKUP($B97,poverty_rate!$G$2:$G$164,poverty_rate!D$2:D$164),0)</f>
        <v>0.23599999999999999</v>
      </c>
      <c r="I97">
        <f>IFERROR(_xlfn.XLOOKUP($B97,PPP!E$2:E$187,PPP!C$2:C$187),1)</f>
        <v>0.34</v>
      </c>
      <c r="J97">
        <f>_xlfn.XLOOKUP($B97,GDP_per_capita!C$2:C$197,GDP_per_capita!B$2:B$197)</f>
        <v>10755</v>
      </c>
      <c r="K97">
        <f t="shared" si="11"/>
        <v>54.554360000000024</v>
      </c>
      <c r="L97">
        <f>J97*(C97+D97)/0.9/1.5</f>
        <v>4564.1033333333335</v>
      </c>
      <c r="M97">
        <f>J97*(C97)/0.5/2</f>
        <v>1912.239</v>
      </c>
      <c r="N97">
        <f>K97/J97</f>
        <v>5.0724649000464918E-3</v>
      </c>
      <c r="O97">
        <f t="shared" si="12"/>
        <v>1.1952919558496708E-2</v>
      </c>
      <c r="P97">
        <f t="shared" si="13"/>
        <v>2.8529048931645061E-2</v>
      </c>
      <c r="Q97">
        <f t="shared" si="9"/>
        <v>5.0724649000464918E-3</v>
      </c>
      <c r="R97">
        <f t="shared" si="14"/>
        <v>1.1952919558496708E-2</v>
      </c>
      <c r="S97">
        <f t="shared" si="10"/>
        <v>2.8529048931645061E-2</v>
      </c>
      <c r="T97" t="str">
        <f>TRIM(RIGHT(SUBSTITUTE(A97,CHAR(10),REPT(" ",100)),100))</f>
        <v>Viet Nam</v>
      </c>
    </row>
    <row r="98" spans="1:20" x14ac:dyDescent="0.25">
      <c r="A98" s="3" t="s">
        <v>26</v>
      </c>
      <c r="B98" t="str">
        <f>LOOKUP(RIGHT(LEFT(A98,11),2),country_codes!F$3:F$250,country_codes!G$3:G$250)</f>
        <v>JOR</v>
      </c>
      <c r="C98" s="3">
        <v>0.18160000000000001</v>
      </c>
      <c r="D98" s="3">
        <v>0.34760000000000002</v>
      </c>
      <c r="E98" s="3">
        <v>0.4708</v>
      </c>
      <c r="F98">
        <f>IFERROR(_xlfn.XLOOKUP($B98,poverty_rate!$G$2:$G$164,poverty_rate!B$2:B$164),0)</f>
        <v>1E-3</v>
      </c>
      <c r="G98">
        <f>IFERROR(_xlfn.XLOOKUP($B98,poverty_rate!$G$2:$G$164,poverty_rate!C$2:C$164),0)</f>
        <v>2.1000000000000001E-2</v>
      </c>
      <c r="H98">
        <f>IFERROR(_xlfn.XLOOKUP($B98,poverty_rate!$G$2:$G$164,poverty_rate!D$2:D$164),0)</f>
        <v>0.18099999999999999</v>
      </c>
      <c r="I98">
        <f>IFERROR(_xlfn.XLOOKUP($B98,PPP!E$2:E$187,PPP!C$2:C$187),1)</f>
        <v>0.45</v>
      </c>
      <c r="J98">
        <f>_xlfn.XLOOKUP($B98,GDP_per_capita!C$2:C$197,GDP_per_capita!B$2:B$197)</f>
        <v>10007</v>
      </c>
      <c r="K98">
        <f t="shared" si="11"/>
        <v>42.146550000000012</v>
      </c>
      <c r="L98">
        <f>J98*(C98+D98)/0.9/1.5</f>
        <v>3922.7439999999992</v>
      </c>
      <c r="M98">
        <f>J98*(C98)/0.5/2</f>
        <v>1817.2712000000001</v>
      </c>
      <c r="N98">
        <f>K98/J98</f>
        <v>4.2117068052363359E-3</v>
      </c>
      <c r="O98">
        <f t="shared" si="12"/>
        <v>1.0744150013358001E-2</v>
      </c>
      <c r="P98">
        <f t="shared" si="13"/>
        <v>2.3192218090508455E-2</v>
      </c>
      <c r="Q98">
        <f t="shared" si="9"/>
        <v>4.2117068052363359E-3</v>
      </c>
      <c r="R98">
        <f t="shared" si="14"/>
        <v>1.0744150013358001E-2</v>
      </c>
      <c r="S98">
        <f t="shared" si="10"/>
        <v>2.3192218090508455E-2</v>
      </c>
      <c r="T98" t="str">
        <f>TRIM(RIGHT(SUBSTITUTE(A98,CHAR(10),REPT(" ",100)),100))</f>
        <v>Jordan</v>
      </c>
    </row>
    <row r="99" spans="1:20" x14ac:dyDescent="0.25">
      <c r="A99" s="3" t="s">
        <v>25</v>
      </c>
      <c r="B99" t="str">
        <f>LOOKUP(RIGHT(LEFT(A99,11),2),country_codes!F$3:F$250,country_codes!G$3:G$250)</f>
        <v>CHN</v>
      </c>
      <c r="C99" s="3">
        <v>0.14829999999999999</v>
      </c>
      <c r="D99" s="3">
        <v>0.43740000000000001</v>
      </c>
      <c r="E99" s="3">
        <v>0.4143</v>
      </c>
      <c r="F99">
        <f>IFERROR(_xlfn.XLOOKUP($B99,poverty_rate!$G$2:$G$164,poverty_rate!B$2:B$164),0)</f>
        <v>5.0000000000000001E-3</v>
      </c>
      <c r="G99">
        <f>IFERROR(_xlfn.XLOOKUP($B99,poverty_rate!$G$2:$G$164,poverty_rate!C$2:C$164),0)</f>
        <v>5.3999999999999999E-2</v>
      </c>
      <c r="H99">
        <f>IFERROR(_xlfn.XLOOKUP($B99,poverty_rate!$G$2:$G$164,poverty_rate!D$2:D$164),0)</f>
        <v>0.23899999999999999</v>
      </c>
      <c r="I99">
        <f>IFERROR(_xlfn.XLOOKUP($B99,PPP!E$2:E$187,PPP!C$2:C$187),1)</f>
        <v>0.54</v>
      </c>
      <c r="J99">
        <f>_xlfn.XLOOKUP($B99,GDP_per_capita!C$2:C$197,GDP_per_capita!B$2:B$197)</f>
        <v>17206</v>
      </c>
      <c r="K99">
        <f t="shared" si="11"/>
        <v>77.263200000000012</v>
      </c>
      <c r="L99">
        <f>J99*(C99+D99)/0.9/1.5</f>
        <v>7464.8549629629633</v>
      </c>
      <c r="M99">
        <f>J99*(C99)/0.5/2</f>
        <v>2551.6497999999997</v>
      </c>
      <c r="N99">
        <f>K99/J99</f>
        <v>4.4904800650935727E-3</v>
      </c>
      <c r="O99">
        <f t="shared" si="12"/>
        <v>1.0350261375919963E-2</v>
      </c>
      <c r="P99">
        <f t="shared" si="13"/>
        <v>3.0279703743044999E-2</v>
      </c>
      <c r="Q99">
        <f t="shared" si="9"/>
        <v>0</v>
      </c>
      <c r="R99">
        <f t="shared" si="14"/>
        <v>1.0350261375919963E-2</v>
      </c>
      <c r="S99">
        <f t="shared" si="10"/>
        <v>3.0279703743044999E-2</v>
      </c>
      <c r="T99" t="str">
        <f>TRIM(RIGHT(SUBSTITUTE(A99,CHAR(10),REPT(" ",100)),100))</f>
        <v>China</v>
      </c>
    </row>
    <row r="100" spans="1:20" x14ac:dyDescent="0.25">
      <c r="A100" s="3" t="s">
        <v>7</v>
      </c>
      <c r="B100" t="str">
        <f>LOOKUP(RIGHT(LEFT(A100,11),2),country_codes!F$3:F$250,country_codes!G$3:G$250)</f>
        <v>MNG</v>
      </c>
      <c r="C100" s="3">
        <v>0.1908</v>
      </c>
      <c r="D100" s="3">
        <v>0.39910000000000001</v>
      </c>
      <c r="E100" s="3">
        <v>0.41010000000000002</v>
      </c>
      <c r="F100">
        <f>IFERROR(_xlfn.XLOOKUP($B100,poverty_rate!$G$2:$G$164,poverty_rate!B$2:B$164),0)</f>
        <v>5.0000000000000001E-3</v>
      </c>
      <c r="G100">
        <f>IFERROR(_xlfn.XLOOKUP($B100,poverty_rate!$G$2:$G$164,poverty_rate!C$2:C$164),0)</f>
        <v>5.6000000000000001E-2</v>
      </c>
      <c r="H100">
        <f>IFERROR(_xlfn.XLOOKUP($B100,poverty_rate!$G$2:$G$164,poverty_rate!D$2:D$164),0)</f>
        <v>0.28899999999999998</v>
      </c>
      <c r="I100">
        <f>IFERROR(_xlfn.XLOOKUP($B100,PPP!E$2:E$187,PPP!C$2:C$187),1)</f>
        <v>0.3</v>
      </c>
      <c r="J100">
        <f>_xlfn.XLOOKUP($B100,GDP_per_capita!C$2:C$197,GDP_per_capita!B$2:B$197)</f>
        <v>12259</v>
      </c>
      <c r="K100">
        <f t="shared" si="11"/>
        <v>49.888200000000026</v>
      </c>
      <c r="L100">
        <f>J100*(C100+D100)/0.9/1.5</f>
        <v>5356.7289629629631</v>
      </c>
      <c r="M100">
        <f>J100*(C100)/0.5/2</f>
        <v>2339.0171999999998</v>
      </c>
      <c r="N100">
        <f>K100/J100</f>
        <v>4.0695162737580575E-3</v>
      </c>
      <c r="O100">
        <f t="shared" si="12"/>
        <v>9.3131835388597685E-3</v>
      </c>
      <c r="P100">
        <f t="shared" si="13"/>
        <v>2.1328701644434265E-2</v>
      </c>
      <c r="Q100">
        <f t="shared" ref="Q100:Q131" si="15">IF($J100&gt;Q$2,0,N100)</f>
        <v>0</v>
      </c>
      <c r="R100">
        <f t="shared" si="14"/>
        <v>9.3131835388597685E-3</v>
      </c>
      <c r="S100">
        <f t="shared" ref="S100:S131" si="16">IF($J100&gt;S$2,0,P100)</f>
        <v>2.1328701644434265E-2</v>
      </c>
      <c r="T100" t="str">
        <f>TRIM(RIGHT(SUBSTITUTE(A100,CHAR(10),REPT(" ",100)),100))</f>
        <v>Mongolia</v>
      </c>
    </row>
    <row r="101" spans="1:20" x14ac:dyDescent="0.25">
      <c r="A101" s="3" t="s">
        <v>47</v>
      </c>
      <c r="B101" t="str">
        <f>LOOKUP(RIGHT(LEFT(A101,11),2),country_codes!F$3:F$250,country_codes!G$3:G$250)</f>
        <v>IND</v>
      </c>
      <c r="C101" s="3">
        <v>0.14680000000000001</v>
      </c>
      <c r="D101" s="3">
        <v>0.29210000000000003</v>
      </c>
      <c r="E101" s="3">
        <v>0.56130000000000002</v>
      </c>
      <c r="F101">
        <f>IFERROR(_xlfn.XLOOKUP($B101,poverty_rate!$G$2:$G$164,poverty_rate!B$2:B$164),0)</f>
        <v>4.0000000000000001E-3</v>
      </c>
      <c r="G101">
        <f>IFERROR(_xlfn.XLOOKUP($B101,poverty_rate!$G$2:$G$164,poverty_rate!C$2:C$164),0)</f>
        <v>5.1999999999999998E-2</v>
      </c>
      <c r="H101">
        <f>IFERROR(_xlfn.XLOOKUP($B101,poverty_rate!$G$2:$G$164,poverty_rate!D$2:D$164),0)</f>
        <v>8.3000000000000004E-2</v>
      </c>
      <c r="I101">
        <f>IFERROR(_xlfn.XLOOKUP($B101,PPP!E$2:E$187,PPP!C$2:C$187),1)</f>
        <v>0.26</v>
      </c>
      <c r="J101">
        <f>_xlfn.XLOOKUP($B101,GDP_per_capita!C$2:C$197,GDP_per_capita!B$2:B$197)</f>
        <v>6284</v>
      </c>
      <c r="K101">
        <f t="shared" si="11"/>
        <v>18.942040000000002</v>
      </c>
      <c r="L101">
        <f>J101*(C101+D101)/0.9/1.5</f>
        <v>2042.9982222222225</v>
      </c>
      <c r="M101">
        <f>J101*(C101)/0.5/2</f>
        <v>922.49120000000005</v>
      </c>
      <c r="N101">
        <f>K101/J101</f>
        <v>3.0143284532145134E-3</v>
      </c>
      <c r="O101">
        <f t="shared" si="12"/>
        <v>9.271686971609917E-3</v>
      </c>
      <c r="P101">
        <f t="shared" si="13"/>
        <v>2.0533572569581153E-2</v>
      </c>
      <c r="Q101">
        <f t="shared" si="15"/>
        <v>3.0143284532145134E-3</v>
      </c>
      <c r="R101">
        <f t="shared" si="14"/>
        <v>9.271686971609917E-3</v>
      </c>
      <c r="S101">
        <f t="shared" si="16"/>
        <v>2.0533572569581153E-2</v>
      </c>
      <c r="T101" t="str">
        <f>TRIM(RIGHT(SUBSTITUTE(A101,CHAR(10),REPT(" ",100)),100))</f>
        <v>India</v>
      </c>
    </row>
    <row r="102" spans="1:20" x14ac:dyDescent="0.25">
      <c r="A102" s="3" t="s">
        <v>115</v>
      </c>
      <c r="B102" t="str">
        <f>LOOKUP(RIGHT(LEFT(A102,11),2),country_codes!F$3:F$250,country_codes!G$3:G$250)</f>
        <v>SRB</v>
      </c>
      <c r="C102" s="3">
        <v>0.16309999999999999</v>
      </c>
      <c r="D102" s="3">
        <v>0.48420000000000002</v>
      </c>
      <c r="E102" s="3">
        <v>0.3528</v>
      </c>
      <c r="F102">
        <f>IFERROR(_xlfn.XLOOKUP($B102,poverty_rate!$G$2:$G$164,poverty_rate!B$2:B$164),0)</f>
        <v>5.5E-2</v>
      </c>
      <c r="G102">
        <f>IFERROR(_xlfn.XLOOKUP($B102,poverty_rate!$G$2:$G$164,poverty_rate!C$2:C$164),0)</f>
        <v>0.1</v>
      </c>
      <c r="H102">
        <f>IFERROR(_xlfn.XLOOKUP($B102,poverty_rate!$G$2:$G$164,poverty_rate!D$2:D$164),0)</f>
        <v>0.20300000000000001</v>
      </c>
      <c r="I102">
        <f>IFERROR(_xlfn.XLOOKUP($B102,PPP!E$2:E$187,PPP!C$2:C$187),1)</f>
        <v>0.42</v>
      </c>
      <c r="J102">
        <f>_xlfn.XLOOKUP($B102,GDP_per_capita!C$2:C$197,GDP_per_capita!B$2:B$197)</f>
        <v>18840</v>
      </c>
      <c r="K102">
        <f t="shared" si="11"/>
        <v>78.428280000000001</v>
      </c>
      <c r="L102">
        <f>J102*(C102+D102)/0.9/1.5</f>
        <v>9033.431111111111</v>
      </c>
      <c r="M102">
        <f>J102*(C102)/0.5/2</f>
        <v>3072.8040000000001</v>
      </c>
      <c r="N102">
        <f>K102/J102</f>
        <v>4.1628598726114654E-3</v>
      </c>
      <c r="O102">
        <f t="shared" si="12"/>
        <v>8.6820034420291639E-3</v>
      </c>
      <c r="P102">
        <f t="shared" si="13"/>
        <v>2.5523359120855089E-2</v>
      </c>
      <c r="Q102">
        <f t="shared" si="15"/>
        <v>0</v>
      </c>
      <c r="R102">
        <f t="shared" si="14"/>
        <v>8.6820034420291639E-3</v>
      </c>
      <c r="S102">
        <f t="shared" si="16"/>
        <v>2.5523359120855089E-2</v>
      </c>
      <c r="T102" t="str">
        <f>TRIM(RIGHT(SUBSTITUTE(A102,CHAR(10),REPT(" ",100)),100))</f>
        <v>Serbia</v>
      </c>
    </row>
    <row r="103" spans="1:20" x14ac:dyDescent="0.25">
      <c r="A103" s="3" t="s">
        <v>52</v>
      </c>
      <c r="B103" t="str">
        <f>LOOKUP(RIGHT(LEFT(A103,11),2),country_codes!F$3:F$250,country_codes!G$3:G$250)</f>
        <v>DZA</v>
      </c>
      <c r="C103" s="3">
        <v>0.20710000000000001</v>
      </c>
      <c r="D103" s="3">
        <v>0.42009999999999997</v>
      </c>
      <c r="E103" s="3">
        <v>0.37290000000000001</v>
      </c>
      <c r="F103">
        <f>IFERROR(_xlfn.XLOOKUP($B103,poverty_rate!$G$2:$G$164,poverty_rate!B$2:B$164),0)</f>
        <v>4.0000000000000001E-3</v>
      </c>
      <c r="G103">
        <f>IFERROR(_xlfn.XLOOKUP($B103,poverty_rate!$G$2:$G$164,poverty_rate!C$2:C$164),0)</f>
        <v>3.6999999999999998E-2</v>
      </c>
      <c r="H103">
        <f>IFERROR(_xlfn.XLOOKUP($B103,poverty_rate!$G$2:$G$164,poverty_rate!D$2:D$164),0)</f>
        <v>0.28599999999999998</v>
      </c>
      <c r="I103">
        <f>IFERROR(_xlfn.XLOOKUP($B103,PPP!E$2:E$187,PPP!C$2:C$187),1)</f>
        <v>0.27</v>
      </c>
      <c r="J103">
        <f>_xlfn.XLOOKUP($B103,GDP_per_capita!C$2:C$197,GDP_per_capita!B$2:B$197)</f>
        <v>11041</v>
      </c>
      <c r="K103">
        <f t="shared" si="11"/>
        <v>41.016510000000011</v>
      </c>
      <c r="L103">
        <f>J103*(C103+D103)/0.9/1.5</f>
        <v>5129.5668148148143</v>
      </c>
      <c r="M103">
        <f>J103*(C103)/0.5/2</f>
        <v>2286.5911000000001</v>
      </c>
      <c r="N103">
        <f>K103/J103</f>
        <v>3.7149270899375065E-3</v>
      </c>
      <c r="O103">
        <f t="shared" si="12"/>
        <v>7.9960962554458462E-3</v>
      </c>
      <c r="P103">
        <f t="shared" si="13"/>
        <v>1.7937842056675552E-2</v>
      </c>
      <c r="Q103">
        <f t="shared" si="15"/>
        <v>3.7149270899375065E-3</v>
      </c>
      <c r="R103">
        <f t="shared" si="14"/>
        <v>7.9960962554458462E-3</v>
      </c>
      <c r="S103">
        <f t="shared" si="16"/>
        <v>1.7937842056675552E-2</v>
      </c>
      <c r="T103" t="str">
        <f>TRIM(RIGHT(SUBSTITUTE(A103,CHAR(10),REPT(" ",100)),100))</f>
        <v>Algeria</v>
      </c>
    </row>
    <row r="104" spans="1:20" x14ac:dyDescent="0.25">
      <c r="A104" s="3" t="s">
        <v>103</v>
      </c>
      <c r="B104" t="str">
        <f>LOOKUP(RIGHT(LEFT(A104,11),2),country_codes!F$3:F$250,country_codes!G$3:G$250)</f>
        <v>MKD</v>
      </c>
      <c r="C104" s="3">
        <v>0.2094</v>
      </c>
      <c r="D104" s="3">
        <v>0.48659999999999998</v>
      </c>
      <c r="E104" s="3">
        <v>0.30399999999999999</v>
      </c>
      <c r="F104">
        <f>IFERROR(_xlfn.XLOOKUP($B104,poverty_rate!$G$2:$G$164,poverty_rate!B$2:B$164),0)</f>
        <v>5.1999999999999998E-2</v>
      </c>
      <c r="G104">
        <f>IFERROR(_xlfn.XLOOKUP($B104,poverty_rate!$G$2:$G$164,poverty_rate!C$2:C$164),0)</f>
        <v>9.7000000000000003E-2</v>
      </c>
      <c r="H104">
        <f>IFERROR(_xlfn.XLOOKUP($B104,poverty_rate!$G$2:$G$164,poverty_rate!D$2:D$164),0)</f>
        <v>0.23100000000000001</v>
      </c>
      <c r="I104">
        <f>IFERROR(_xlfn.XLOOKUP($B104,PPP!E$2:E$187,PPP!C$2:C$187),1)</f>
        <v>0.37</v>
      </c>
      <c r="J104">
        <f>_xlfn.XLOOKUP($B104,GDP_per_capita!C$2:C$197,GDP_per_capita!B$2:B$197)</f>
        <v>16609</v>
      </c>
      <c r="K104">
        <f t="shared" si="11"/>
        <v>72.251749999999987</v>
      </c>
      <c r="L104">
        <f>J104*(C104+D104)/0.9/1.5</f>
        <v>8562.862222222222</v>
      </c>
      <c r="M104">
        <f>J104*(C104)/0.5/2</f>
        <v>3477.9245999999998</v>
      </c>
      <c r="N104">
        <f>K104/J104</f>
        <v>4.3501565416340527E-3</v>
      </c>
      <c r="O104">
        <f t="shared" si="12"/>
        <v>8.437803636790189E-3</v>
      </c>
      <c r="P104">
        <f t="shared" si="13"/>
        <v>2.077438654075479E-2</v>
      </c>
      <c r="Q104">
        <f t="shared" si="15"/>
        <v>0</v>
      </c>
      <c r="R104">
        <f t="shared" si="14"/>
        <v>8.437803636790189E-3</v>
      </c>
      <c r="S104">
        <f t="shared" si="16"/>
        <v>2.077438654075479E-2</v>
      </c>
      <c r="T104" t="str">
        <f>TRIM(RIGHT(SUBSTITUTE(A104,CHAR(10),REPT(" ",100)),100))</f>
        <v>Macedonia</v>
      </c>
    </row>
    <row r="105" spans="1:20" x14ac:dyDescent="0.25">
      <c r="A105" s="3" t="s">
        <v>59</v>
      </c>
      <c r="B105" t="str">
        <f>LOOKUP(RIGHT(LEFT(A105,11),2),country_codes!F$3:F$250,country_codes!G$3:G$250)</f>
        <v>CRI</v>
      </c>
      <c r="C105" s="3">
        <v>9.9599999999999994E-2</v>
      </c>
      <c r="D105" s="3">
        <v>0.40210000000000001</v>
      </c>
      <c r="E105" s="3">
        <v>0.49840000000000001</v>
      </c>
      <c r="F105">
        <f>IFERROR(_xlfn.XLOOKUP($B105,poverty_rate!$G$2:$G$164,poverty_rate!B$2:B$164),0)</f>
        <v>1.4E-2</v>
      </c>
      <c r="G105">
        <f>IFERROR(_xlfn.XLOOKUP($B105,poverty_rate!$G$2:$G$164,poverty_rate!C$2:C$164),0)</f>
        <v>3.5999999999999997E-2</v>
      </c>
      <c r="H105">
        <f>IFERROR(_xlfn.XLOOKUP($B105,poverty_rate!$G$2:$G$164,poverty_rate!D$2:D$164),0)</f>
        <v>0.109</v>
      </c>
      <c r="I105">
        <f>IFERROR(_xlfn.XLOOKUP($B105,PPP!E$2:E$187,PPP!C$2:C$187),1)</f>
        <v>0.68</v>
      </c>
      <c r="J105">
        <f>_xlfn.XLOOKUP($B105,GDP_per_capita!C$2:C$197,GDP_per_capita!B$2:B$197)</f>
        <v>19309</v>
      </c>
      <c r="K105">
        <f t="shared" si="11"/>
        <v>54.107600000000012</v>
      </c>
      <c r="L105">
        <f>J105*(C105+D105)/0.9/1.5</f>
        <v>7175.7965185185194</v>
      </c>
      <c r="M105">
        <f>J105*(C105)/0.5/2</f>
        <v>1923.1763999999998</v>
      </c>
      <c r="N105">
        <f>K105/J105</f>
        <v>2.8021958672121814E-3</v>
      </c>
      <c r="O105">
        <f t="shared" si="12"/>
        <v>7.5402918491856577E-3</v>
      </c>
      <c r="P105">
        <f t="shared" si="13"/>
        <v>2.8134496658756846E-2</v>
      </c>
      <c r="Q105">
        <f t="shared" si="15"/>
        <v>0</v>
      </c>
      <c r="R105">
        <f t="shared" si="14"/>
        <v>7.5402918491856577E-3</v>
      </c>
      <c r="S105">
        <f t="shared" si="16"/>
        <v>2.8134496658756846E-2</v>
      </c>
      <c r="T105" t="str">
        <f>TRIM(RIGHT(SUBSTITUTE(A105,CHAR(10),REPT(" ",100)),100))</f>
        <v>Costa Rica</v>
      </c>
    </row>
    <row r="106" spans="1:20" x14ac:dyDescent="0.25">
      <c r="A106" s="3" t="s">
        <v>149</v>
      </c>
      <c r="B106" t="str">
        <f>LOOKUP(RIGHT(LEFT(A106,11),2),country_codes!F$3:F$250,country_codes!G$3:G$250)</f>
        <v>TUN</v>
      </c>
      <c r="C106" s="3">
        <v>0.17929999999999999</v>
      </c>
      <c r="D106" s="3">
        <v>0.41360000000000002</v>
      </c>
      <c r="E106" s="3">
        <v>0.40710000000000002</v>
      </c>
      <c r="F106">
        <f>IFERROR(_xlfn.XLOOKUP($B106,poverty_rate!$G$2:$G$164,poverty_rate!B$2:B$164),0)</f>
        <v>3.0000000000000001E-3</v>
      </c>
      <c r="G106">
        <f>IFERROR(_xlfn.XLOOKUP($B106,poverty_rate!$G$2:$G$164,poverty_rate!C$2:C$164),0)</f>
        <v>3.2000000000000001E-2</v>
      </c>
      <c r="H106">
        <f>IFERROR(_xlfn.XLOOKUP($B106,poverty_rate!$G$2:$G$164,poverty_rate!D$2:D$164),0)</f>
        <v>0.183</v>
      </c>
      <c r="I106">
        <f>IFERROR(_xlfn.XLOOKUP($B106,PPP!E$2:E$187,PPP!C$2:C$187),1)</f>
        <v>0.28000000000000003</v>
      </c>
      <c r="J106">
        <f>_xlfn.XLOOKUP($B106,GDP_per_capita!C$2:C$197,GDP_per_capita!B$2:B$197)</f>
        <v>10382</v>
      </c>
      <c r="K106">
        <f t="shared" si="11"/>
        <v>28.820399999999992</v>
      </c>
      <c r="L106">
        <f>J106*(C106+D106)/0.9/1.5</f>
        <v>4559.6205925925924</v>
      </c>
      <c r="M106">
        <f>J106*(C106)/0.5/2</f>
        <v>1861.4925999999998</v>
      </c>
      <c r="N106">
        <f>K106/J106</f>
        <v>2.7759969177422452E-3</v>
      </c>
      <c r="O106">
        <f t="shared" si="12"/>
        <v>6.3207890689020605E-3</v>
      </c>
      <c r="P106">
        <f t="shared" si="13"/>
        <v>1.5482414488244538E-2</v>
      </c>
      <c r="Q106">
        <f t="shared" si="15"/>
        <v>2.7759969177422452E-3</v>
      </c>
      <c r="R106">
        <f t="shared" si="14"/>
        <v>6.3207890689020605E-3</v>
      </c>
      <c r="S106">
        <f t="shared" si="16"/>
        <v>1.5482414488244538E-2</v>
      </c>
      <c r="T106" t="str">
        <f>TRIM(RIGHT(SUBSTITUTE(A106,CHAR(10),REPT(" ",100)),100))</f>
        <v>Tunisia</v>
      </c>
    </row>
    <row r="107" spans="1:20" x14ac:dyDescent="0.25">
      <c r="A107" s="3" t="s">
        <v>145</v>
      </c>
      <c r="B107" t="str">
        <f>LOOKUP(RIGHT(LEFT(A107,11),2),country_codes!F$3:F$250,country_codes!G$3:G$250)</f>
        <v>BRA</v>
      </c>
      <c r="C107" s="3">
        <v>0.10580000000000001</v>
      </c>
      <c r="D107" s="3">
        <v>0.3357</v>
      </c>
      <c r="E107" s="3">
        <v>0.5585</v>
      </c>
      <c r="F107">
        <f>IFERROR(_xlfn.XLOOKUP($B107,poverty_rate!$G$2:$G$164,poverty_rate!B$2:B$164),0)</f>
        <v>1.4999999999999999E-2</v>
      </c>
      <c r="G107">
        <f>IFERROR(_xlfn.XLOOKUP($B107,poverty_rate!$G$2:$G$164,poverty_rate!C$2:C$164),0)</f>
        <v>3.4000000000000002E-2</v>
      </c>
      <c r="H107">
        <f>IFERROR(_xlfn.XLOOKUP($B107,poverty_rate!$G$2:$G$164,poverty_rate!D$2:D$164),0)</f>
        <v>5.1999999999999998E-2</v>
      </c>
      <c r="I107">
        <f>IFERROR(_xlfn.XLOOKUP($B107,PPP!E$2:E$187,PPP!C$2:C$187),1)</f>
        <v>0.55000000000000004</v>
      </c>
      <c r="J107">
        <f>_xlfn.XLOOKUP($B107,GDP_per_capita!C$2:C$197,GDP_per_capita!B$2:B$197)</f>
        <v>14563</v>
      </c>
      <c r="K107">
        <f t="shared" si="11"/>
        <v>29.630700000000001</v>
      </c>
      <c r="L107">
        <f>J107*(C107+D107)/0.9/1.5</f>
        <v>4762.64037037037</v>
      </c>
      <c r="M107">
        <f>J107*(C107)/0.5/2</f>
        <v>1540.7654</v>
      </c>
      <c r="N107">
        <f>K107/J107</f>
        <v>2.0346563208130195E-3</v>
      </c>
      <c r="O107">
        <f t="shared" si="12"/>
        <v>6.2214859186808073E-3</v>
      </c>
      <c r="P107">
        <f t="shared" si="13"/>
        <v>1.9231156151351791E-2</v>
      </c>
      <c r="Q107">
        <f t="shared" si="15"/>
        <v>0</v>
      </c>
      <c r="R107">
        <f t="shared" si="14"/>
        <v>6.2214859186808073E-3</v>
      </c>
      <c r="S107">
        <f t="shared" si="16"/>
        <v>1.9231156151351791E-2</v>
      </c>
      <c r="T107" t="str">
        <f>TRIM(RIGHT(SUBSTITUTE(A107,CHAR(10),REPT(" ",100)),100))</f>
        <v>Brazil</v>
      </c>
    </row>
    <row r="108" spans="1:20" x14ac:dyDescent="0.25">
      <c r="A108" s="3" t="s">
        <v>144</v>
      </c>
      <c r="B108" t="str">
        <f>LOOKUP(RIGHT(LEFT(A108,11),2),country_codes!F$3:F$250,country_codes!G$3:G$250)</f>
        <v>ARG</v>
      </c>
      <c r="C108" s="3">
        <v>0.17910000000000001</v>
      </c>
      <c r="D108" s="3">
        <v>0.42559999999999998</v>
      </c>
      <c r="E108" s="3">
        <v>0.39529999999999998</v>
      </c>
      <c r="F108">
        <f>IFERROR(_xlfn.XLOOKUP($B108,poverty_rate!$G$2:$G$164,poverty_rate!B$2:B$164),0)</f>
        <v>1.2999999999999999E-2</v>
      </c>
      <c r="G108">
        <f>IFERROR(_xlfn.XLOOKUP($B108,poverty_rate!$G$2:$G$164,poverty_rate!C$2:C$164),0)</f>
        <v>3.9E-2</v>
      </c>
      <c r="H108">
        <f>IFERROR(_xlfn.XLOOKUP($B108,poverty_rate!$G$2:$G$164,poverty_rate!D$2:D$164),0)</f>
        <v>0.122</v>
      </c>
      <c r="I108">
        <f>IFERROR(_xlfn.XLOOKUP($B108,PPP!E$2:E$187,PPP!C$2:C$187),1)</f>
        <v>0.56999999999999995</v>
      </c>
      <c r="J108">
        <f>_xlfn.XLOOKUP($B108,GDP_per_capita!C$2:C$197,GDP_per_capita!B$2:B$197)</f>
        <v>20370</v>
      </c>
      <c r="K108">
        <f t="shared" si="11"/>
        <v>49.39107000000002</v>
      </c>
      <c r="L108">
        <f>J108*(C108+D108)/0.9/1.5</f>
        <v>9124.2511111111107</v>
      </c>
      <c r="M108">
        <f>J108*(C108)/0.5/2</f>
        <v>3648.2670000000003</v>
      </c>
      <c r="N108">
        <f>K108/J108</f>
        <v>2.424696612665686E-3</v>
      </c>
      <c r="O108">
        <f t="shared" si="12"/>
        <v>5.4131642584730874E-3</v>
      </c>
      <c r="P108">
        <f t="shared" si="13"/>
        <v>1.3538227876413655E-2</v>
      </c>
      <c r="Q108">
        <f t="shared" si="15"/>
        <v>0</v>
      </c>
      <c r="R108">
        <f t="shared" si="14"/>
        <v>0</v>
      </c>
      <c r="S108">
        <f t="shared" si="16"/>
        <v>1.3538227876413655E-2</v>
      </c>
      <c r="T108" t="str">
        <f>TRIM(RIGHT(SUBSTITUTE(A108,CHAR(10),REPT(" ",100)),100))</f>
        <v>Argentina</v>
      </c>
    </row>
    <row r="109" spans="1:20" x14ac:dyDescent="0.25">
      <c r="A109" s="3" t="s">
        <v>106</v>
      </c>
      <c r="B109" t="str">
        <f>LOOKUP(RIGHT(LEFT(A109,11),2),country_codes!F$3:F$250,country_codes!G$3:G$250)</f>
        <v>ISR</v>
      </c>
      <c r="C109" s="3">
        <v>0.1681</v>
      </c>
      <c r="D109" s="3">
        <v>0.36919999999999997</v>
      </c>
      <c r="E109" s="3">
        <v>0.46260000000000001</v>
      </c>
      <c r="F109">
        <f>IFERROR(_xlfn.XLOOKUP($B109,poverty_rate!$G$2:$G$164,poverty_rate!B$2:B$164),0)</f>
        <v>6.0000000000000001E-3</v>
      </c>
      <c r="G109">
        <f>IFERROR(_xlfn.XLOOKUP($B109,poverty_rate!$G$2:$G$164,poverty_rate!C$2:C$164),0)</f>
        <v>2.0500000000000001E-2</v>
      </c>
      <c r="H109">
        <f>IFERROR(_xlfn.XLOOKUP($B109,poverty_rate!$G$2:$G$164,poverty_rate!D$2:D$164),0)</f>
        <v>0.13150000000000001</v>
      </c>
      <c r="I109">
        <f>IFERROR(_xlfn.XLOOKUP($B109,PPP!E$2:E$187,PPP!C$2:C$187),1)</f>
        <v>1.04</v>
      </c>
      <c r="J109">
        <f>_xlfn.XLOOKUP($B109,GDP_per_capita!C$2:C$197,GDP_per_capita!B$2:B$197)</f>
        <v>39126</v>
      </c>
      <c r="K109">
        <f t="shared" si="11"/>
        <v>77.552280000000025</v>
      </c>
      <c r="L109">
        <f>J109*(C109+D109)/0.9/1.5</f>
        <v>15572.147999999999</v>
      </c>
      <c r="M109">
        <f>J109*(C109)/0.5/2</f>
        <v>6577.0806000000002</v>
      </c>
      <c r="N109">
        <f>K109/J109</f>
        <v>1.9821162398405158E-3</v>
      </c>
      <c r="O109">
        <f t="shared" si="12"/>
        <v>4.9801915573882312E-3</v>
      </c>
      <c r="P109">
        <f t="shared" si="13"/>
        <v>1.1791292325047685E-2</v>
      </c>
      <c r="Q109">
        <f t="shared" si="15"/>
        <v>0</v>
      </c>
      <c r="R109">
        <f t="shared" si="14"/>
        <v>0</v>
      </c>
      <c r="S109">
        <f t="shared" si="16"/>
        <v>0</v>
      </c>
      <c r="T109" t="str">
        <f>TRIM(RIGHT(SUBSTITUTE(A109,CHAR(10),REPT(" ",100)),100))</f>
        <v>Israel</v>
      </c>
    </row>
    <row r="110" spans="1:20" x14ac:dyDescent="0.25">
      <c r="A110" s="3" t="s">
        <v>13</v>
      </c>
      <c r="B110" t="str">
        <f>LOOKUP(RIGHT(LEFT(A110,11),2),country_codes!F$3:F$250,country_codes!G$3:G$250)</f>
        <v>PAN</v>
      </c>
      <c r="C110" s="3">
        <v>0.12479999999999999</v>
      </c>
      <c r="D110" s="3">
        <v>0.38550000000000001</v>
      </c>
      <c r="E110" s="3">
        <v>0.48970000000000002</v>
      </c>
      <c r="F110">
        <f>IFERROR(_xlfn.XLOOKUP($B110,poverty_rate!$G$2:$G$164,poverty_rate!B$2:B$164),0)</f>
        <v>1.7000000000000001E-2</v>
      </c>
      <c r="G110">
        <f>IFERROR(_xlfn.XLOOKUP($B110,poverty_rate!$G$2:$G$164,poverty_rate!C$2:C$164),0)</f>
        <v>5.1999999999999998E-2</v>
      </c>
      <c r="H110">
        <f>IFERROR(_xlfn.XLOOKUP($B110,poverty_rate!$G$2:$G$164,poverty_rate!D$2:D$164),0)</f>
        <v>0.127</v>
      </c>
      <c r="I110">
        <f>IFERROR(_xlfn.XLOOKUP($B110,PPP!E$2:E$187,PPP!C$2:C$187),1)</f>
        <v>0.61</v>
      </c>
      <c r="J110">
        <f>_xlfn.XLOOKUP($B110,GDP_per_capita!C$2:C$197,GDP_per_capita!B$2:B$197)</f>
        <v>30034</v>
      </c>
      <c r="K110">
        <f t="shared" si="11"/>
        <v>60.827980000000004</v>
      </c>
      <c r="L110">
        <f>J110*(C110+D110)/0.9/1.5</f>
        <v>11352.851999999999</v>
      </c>
      <c r="M110">
        <f>J110*(C110)/0.5/2</f>
        <v>3748.2431999999999</v>
      </c>
      <c r="N110">
        <f>K110/J110</f>
        <v>2.0253039888126789E-3</v>
      </c>
      <c r="O110">
        <f t="shared" si="12"/>
        <v>5.3579470603510038E-3</v>
      </c>
      <c r="P110">
        <f t="shared" si="13"/>
        <v>1.6228397346255443E-2</v>
      </c>
      <c r="Q110">
        <f t="shared" si="15"/>
        <v>0</v>
      </c>
      <c r="R110">
        <f t="shared" si="14"/>
        <v>0</v>
      </c>
      <c r="S110">
        <f t="shared" si="16"/>
        <v>0</v>
      </c>
      <c r="T110" t="str">
        <f>TRIM(RIGHT(SUBSTITUTE(A110,CHAR(10),REPT(" ",100)),100))</f>
        <v>Panama</v>
      </c>
    </row>
    <row r="111" spans="1:20" x14ac:dyDescent="0.25">
      <c r="A111" s="3" t="s">
        <v>67</v>
      </c>
      <c r="B111" t="str">
        <f>LOOKUP(RIGHT(LEFT(A111,11),2),country_codes!F$3:F$250,country_codes!G$3:G$250)</f>
        <v>DOM</v>
      </c>
      <c r="C111" s="3">
        <v>0.12479999999999999</v>
      </c>
      <c r="D111" s="3">
        <v>0.38550000000000001</v>
      </c>
      <c r="E111" s="3">
        <v>0.48970000000000002</v>
      </c>
      <c r="F111">
        <f>IFERROR(_xlfn.XLOOKUP($B111,poverty_rate!$G$2:$G$164,poverty_rate!B$2:B$164),0)</f>
        <v>4.0000000000000001E-3</v>
      </c>
      <c r="G111">
        <f>IFERROR(_xlfn.XLOOKUP($B111,poverty_rate!$G$2:$G$164,poverty_rate!C$2:C$164),0)</f>
        <v>2.5999999999999999E-2</v>
      </c>
      <c r="H111">
        <f>IFERROR(_xlfn.XLOOKUP($B111,poverty_rate!$G$2:$G$164,poverty_rate!D$2:D$164),0)</f>
        <v>0.13800000000000001</v>
      </c>
      <c r="I111">
        <f>IFERROR(_xlfn.XLOOKUP($B111,PPP!E$2:E$187,PPP!C$2:C$187),1)</f>
        <v>0.45</v>
      </c>
      <c r="J111">
        <f>_xlfn.XLOOKUP($B111,GDP_per_capita!C$2:C$197,GDP_per_capita!B$2:B$197)</f>
        <v>18783</v>
      </c>
      <c r="K111">
        <f t="shared" si="11"/>
        <v>35.93790000000002</v>
      </c>
      <c r="L111">
        <f>J111*(C111+D111)/0.9/1.5</f>
        <v>7099.9739999999993</v>
      </c>
      <c r="M111">
        <f>J111*(C111)/0.5/2</f>
        <v>2344.1183999999998</v>
      </c>
      <c r="N111">
        <f>K111/J111</f>
        <v>1.9133205558217548E-3</v>
      </c>
      <c r="O111">
        <f t="shared" si="12"/>
        <v>5.0616945921210452E-3</v>
      </c>
      <c r="P111">
        <f t="shared" si="13"/>
        <v>1.5331094197289704E-2</v>
      </c>
      <c r="Q111">
        <f t="shared" si="15"/>
        <v>0</v>
      </c>
      <c r="R111">
        <f t="shared" si="14"/>
        <v>5.0616945921210452E-3</v>
      </c>
      <c r="S111">
        <f t="shared" si="16"/>
        <v>1.5331094197289704E-2</v>
      </c>
      <c r="T111" t="str">
        <f>TRIM(RIGHT(SUBSTITUTE(A111,CHAR(10),REPT(" ",100)),100))</f>
        <v>Dominican Republic</v>
      </c>
    </row>
    <row r="112" spans="1:20" x14ac:dyDescent="0.25">
      <c r="A112" s="3" t="s">
        <v>85</v>
      </c>
      <c r="B112" t="str">
        <f>LOOKUP(RIGHT(LEFT(A112,11),2),country_codes!F$3:F$250,country_codes!G$3:G$250)</f>
        <v>ROU</v>
      </c>
      <c r="C112" s="3">
        <v>0.1676</v>
      </c>
      <c r="D112" s="3">
        <v>0.4446</v>
      </c>
      <c r="E112" s="3">
        <v>0.38779999999999998</v>
      </c>
      <c r="F112">
        <f>IFERROR(_xlfn.XLOOKUP($B112,poverty_rate!$G$2:$G$164,poverty_rate!B$2:B$164),0)</f>
        <v>3.5000000000000003E-2</v>
      </c>
      <c r="G112">
        <f>IFERROR(_xlfn.XLOOKUP($B112,poverty_rate!$G$2:$G$164,poverty_rate!C$2:C$164),0)</f>
        <v>7.0000000000000007E-2</v>
      </c>
      <c r="H112">
        <f>IFERROR(_xlfn.XLOOKUP($B112,poverty_rate!$G$2:$G$164,poverty_rate!D$2:D$164),0)</f>
        <v>0.156</v>
      </c>
      <c r="I112">
        <f>IFERROR(_xlfn.XLOOKUP($B112,PPP!E$2:E$187,PPP!C$2:C$187),1)</f>
        <v>0.44</v>
      </c>
      <c r="J112">
        <f>_xlfn.XLOOKUP($B112,GDP_per_capita!C$2:C$197,GDP_per_capita!B$2:B$197)</f>
        <v>30141</v>
      </c>
      <c r="K112">
        <f t="shared" si="11"/>
        <v>59.293519999999994</v>
      </c>
      <c r="L112">
        <f>J112*(C112+D112)/0.9/1.5</f>
        <v>13668.385333333332</v>
      </c>
      <c r="M112">
        <f>J112*(C112)/0.5/2</f>
        <v>5051.6315999999997</v>
      </c>
      <c r="N112">
        <f>K112/J112</f>
        <v>1.9672048040874552E-3</v>
      </c>
      <c r="O112">
        <f t="shared" si="12"/>
        <v>4.3380047133584863E-3</v>
      </c>
      <c r="P112">
        <f t="shared" si="13"/>
        <v>1.1737498831070737E-2</v>
      </c>
      <c r="Q112">
        <f t="shared" si="15"/>
        <v>0</v>
      </c>
      <c r="R112">
        <f t="shared" si="14"/>
        <v>0</v>
      </c>
      <c r="S112">
        <f t="shared" si="16"/>
        <v>0</v>
      </c>
      <c r="T112" t="str">
        <f>TRIM(RIGHT(SUBSTITUTE(A112,CHAR(10),REPT(" ",100)),100))</f>
        <v>Romania</v>
      </c>
    </row>
    <row r="113" spans="1:20" x14ac:dyDescent="0.25">
      <c r="A113" s="3" t="s">
        <v>28</v>
      </c>
      <c r="B113" t="str">
        <f>LOOKUP(RIGHT(LEFT(A113,11),2),country_codes!F$3:F$250,country_codes!G$3:G$250)</f>
        <v>BHS</v>
      </c>
      <c r="C113" s="3">
        <v>0.12479999999999999</v>
      </c>
      <c r="D113" s="3">
        <v>0.38550000000000001</v>
      </c>
      <c r="E113" s="3">
        <v>0.48970000000000002</v>
      </c>
      <c r="F113">
        <f>IFERROR(_xlfn.XLOOKUP($B113,poverty_rate!$G$2:$G$164,poverty_rate!B$2:B$164),0)</f>
        <v>0</v>
      </c>
      <c r="G113">
        <f>IFERROR(_xlfn.XLOOKUP($B113,poverty_rate!$G$2:$G$164,poverty_rate!C$2:C$164),0)</f>
        <v>0</v>
      </c>
      <c r="H113">
        <v>0.11</v>
      </c>
      <c r="I113">
        <f>IFERROR(_xlfn.XLOOKUP($B113,PPP!E$2:E$187,PPP!C$2:C$187),1)</f>
        <v>1</v>
      </c>
      <c r="J113">
        <f>_xlfn.XLOOKUP($B113,GDP_per_capita!C$2:C$197,GDP_per_capita!B$2:B$197)</f>
        <v>33808</v>
      </c>
      <c r="K113">
        <f t="shared" si="11"/>
        <v>48.18</v>
      </c>
      <c r="L113">
        <f>J113*(C113+D113)/0.9/1.5</f>
        <v>12779.423999999999</v>
      </c>
      <c r="M113">
        <f>J113*(C113)/0.5/2</f>
        <v>4219.2384000000002</v>
      </c>
      <c r="N113">
        <f>K113/J113</f>
        <v>1.4251064836725035E-3</v>
      </c>
      <c r="O113">
        <f t="shared" si="12"/>
        <v>3.7701229726785812E-3</v>
      </c>
      <c r="P113">
        <f t="shared" si="13"/>
        <v>1.1419122465324547E-2</v>
      </c>
      <c r="Q113">
        <f t="shared" si="15"/>
        <v>0</v>
      </c>
      <c r="R113">
        <f t="shared" si="14"/>
        <v>0</v>
      </c>
      <c r="S113">
        <f t="shared" si="16"/>
        <v>0</v>
      </c>
      <c r="T113" t="str">
        <f>TRIM(RIGHT(SUBSTITUTE(A113,CHAR(10),REPT(" ",100)),100))</f>
        <v>Bahamas</v>
      </c>
    </row>
    <row r="114" spans="1:20" x14ac:dyDescent="0.25">
      <c r="A114" s="3" t="s">
        <v>97</v>
      </c>
      <c r="B114" t="str">
        <f>LOOKUP(RIGHT(LEFT(A114,11),2),country_codes!F$3:F$250,country_codes!G$3:G$250)</f>
        <v>MDA</v>
      </c>
      <c r="C114" s="3">
        <v>0.21110000000000001</v>
      </c>
      <c r="D114" s="3">
        <v>0.46350000000000002</v>
      </c>
      <c r="E114" s="3">
        <v>0.32529999999999998</v>
      </c>
      <c r="F114">
        <f>IFERROR(_xlfn.XLOOKUP($B114,poverty_rate!$G$2:$G$164,poverty_rate!B$2:B$164),0)</f>
        <v>0</v>
      </c>
      <c r="G114">
        <f>IFERROR(_xlfn.XLOOKUP($B114,poverty_rate!$G$2:$G$164,poverty_rate!C$2:C$164),0)</f>
        <v>8.9999999999999993E-3</v>
      </c>
      <c r="H114">
        <f>IFERROR(_xlfn.XLOOKUP($B114,poverty_rate!$G$2:$G$164,poverty_rate!D$2:D$164),0)</f>
        <v>0.13300000000000001</v>
      </c>
      <c r="I114">
        <f>IFERROR(_xlfn.XLOOKUP($B114,PPP!E$2:E$187,PPP!C$2:C$187),1)</f>
        <v>0.44</v>
      </c>
      <c r="J114">
        <f>_xlfn.XLOOKUP($B114,GDP_per_capita!C$2:C$197,GDP_per_capita!B$2:B$197)</f>
        <v>13253</v>
      </c>
      <c r="K114">
        <f t="shared" si="11"/>
        <v>28.233480000000014</v>
      </c>
      <c r="L114">
        <f>J114*(C114+D114)/0.9/1.5</f>
        <v>6622.573185185186</v>
      </c>
      <c r="M114">
        <f>J114*(C114)/0.5/2</f>
        <v>2797.7083000000002</v>
      </c>
      <c r="N114">
        <f>K114/J114</f>
        <v>2.1303463366784889E-3</v>
      </c>
      <c r="O114">
        <f t="shared" si="12"/>
        <v>4.263219025372013E-3</v>
      </c>
      <c r="P114">
        <f t="shared" si="13"/>
        <v>1.0091645365601557E-2</v>
      </c>
      <c r="Q114">
        <f t="shared" si="15"/>
        <v>0</v>
      </c>
      <c r="R114">
        <f t="shared" si="14"/>
        <v>4.263219025372013E-3</v>
      </c>
      <c r="S114">
        <f t="shared" si="16"/>
        <v>1.0091645365601557E-2</v>
      </c>
      <c r="T114" t="str">
        <f>TRIM(RIGHT(SUBSTITUTE(A114,CHAR(10),REPT(" ",100)),100))</f>
        <v>Moldova</v>
      </c>
    </row>
    <row r="115" spans="1:20" x14ac:dyDescent="0.25">
      <c r="A115" s="3" t="s">
        <v>124</v>
      </c>
      <c r="B115" t="str">
        <f>LOOKUP(RIGHT(LEFT(A115,11),2),country_codes!F$3:F$250,country_codes!G$3:G$250)</f>
        <v>IRN</v>
      </c>
      <c r="C115" s="3">
        <v>0.17780000000000001</v>
      </c>
      <c r="D115" s="3">
        <v>0.34899999999999998</v>
      </c>
      <c r="E115" s="3">
        <v>0.47310000000000002</v>
      </c>
      <c r="F115">
        <f>IFERROR(_xlfn.XLOOKUP($B115,poverty_rate!$G$2:$G$164,poverty_rate!B$2:B$164),0)</f>
        <v>3.0000000000000001E-3</v>
      </c>
      <c r="G115">
        <f>IFERROR(_xlfn.XLOOKUP($B115,poverty_rate!$G$2:$G$164,poverty_rate!C$2:C$164),0)</f>
        <v>2.5000000000000001E-2</v>
      </c>
      <c r="H115">
        <f>IFERROR(_xlfn.XLOOKUP($B115,poverty_rate!$G$2:$G$164,poverty_rate!D$2:D$164),0)</f>
        <v>0.11600000000000001</v>
      </c>
      <c r="I115">
        <f>IFERROR(_xlfn.XLOOKUP($B115,PPP!E$2:E$187,PPP!C$2:C$187),1)</f>
        <v>0.27</v>
      </c>
      <c r="J115">
        <f>_xlfn.XLOOKUP($B115,GDP_per_capita!C$2:C$197,GDP_per_capita!B$2:B$197)</f>
        <v>11963</v>
      </c>
      <c r="K115">
        <f t="shared" si="11"/>
        <v>18.62595</v>
      </c>
      <c r="L115">
        <f>J115*(C115+D115)/0.9/1.5</f>
        <v>4668.228444444444</v>
      </c>
      <c r="M115">
        <f>J115*(C115)/0.5/2</f>
        <v>2127.0214000000001</v>
      </c>
      <c r="N115">
        <f>K115/J115</f>
        <v>1.5569631363370391E-3</v>
      </c>
      <c r="O115">
        <f t="shared" si="12"/>
        <v>3.9899397001803396E-3</v>
      </c>
      <c r="P115">
        <f t="shared" si="13"/>
        <v>8.7568230390159679E-3</v>
      </c>
      <c r="Q115">
        <f t="shared" si="15"/>
        <v>1.5569631363370391E-3</v>
      </c>
      <c r="R115">
        <f t="shared" si="14"/>
        <v>3.9899397001803396E-3</v>
      </c>
      <c r="S115">
        <f t="shared" si="16"/>
        <v>8.7568230390159679E-3</v>
      </c>
      <c r="T115" t="str">
        <f>TRIM(RIGHT(SUBSTITUTE(A115,CHAR(10),REPT(" ",100)),100))</f>
        <v>Iran</v>
      </c>
    </row>
    <row r="116" spans="1:20" x14ac:dyDescent="0.25">
      <c r="A116" s="3" t="s">
        <v>68</v>
      </c>
      <c r="B116" t="str">
        <f>LOOKUP(RIGHT(LEFT(A116,11),2),country_codes!F$3:F$250,country_codes!G$3:G$250)</f>
        <v>KWT</v>
      </c>
      <c r="C116" s="3">
        <v>0.15029999999999999</v>
      </c>
      <c r="D116" s="3">
        <v>0.31730000000000003</v>
      </c>
      <c r="E116" s="3">
        <v>0.53239999999999998</v>
      </c>
      <c r="F116">
        <f>IFERROR(_xlfn.XLOOKUP($B116,poverty_rate!$G$2:$G$164,poverty_rate!B$2:B$164),0)</f>
        <v>2E-3</v>
      </c>
      <c r="G116">
        <f>IFERROR(_xlfn.XLOOKUP($B116,poverty_rate!$G$2:$G$164,poverty_rate!C$2:C$164),0)</f>
        <v>2.5999999999999999E-2</v>
      </c>
      <c r="H116">
        <f>IFERROR(_xlfn.XLOOKUP($B116,poverty_rate!$G$2:$G$164,poverty_rate!D$2:D$164),0)</f>
        <v>0.216</v>
      </c>
      <c r="I116">
        <f>IFERROR(_xlfn.XLOOKUP($B116,PPP!E$2:E$187,PPP!C$2:C$187),1)</f>
        <v>0.47</v>
      </c>
      <c r="J116">
        <f>_xlfn.XLOOKUP($B116,GDP_per_capita!C$2:C$197,GDP_per_capita!B$2:B$197)</f>
        <v>41735</v>
      </c>
      <c r="K116">
        <f t="shared" si="11"/>
        <v>53.043259999999997</v>
      </c>
      <c r="L116">
        <f>J116*(C116+D116)/0.9/1.5</f>
        <v>14455.767407407408</v>
      </c>
      <c r="M116">
        <f>J116*(C116)/0.5/2</f>
        <v>6272.7704999999996</v>
      </c>
      <c r="N116">
        <f>K116/J116</f>
        <v>1.2709538756439439E-3</v>
      </c>
      <c r="O116">
        <f t="shared" si="12"/>
        <v>3.6693492988009498E-3</v>
      </c>
      <c r="P116">
        <f t="shared" si="13"/>
        <v>8.4561136104054826E-3</v>
      </c>
      <c r="Q116">
        <f t="shared" si="15"/>
        <v>0</v>
      </c>
      <c r="R116">
        <f t="shared" si="14"/>
        <v>0</v>
      </c>
      <c r="S116">
        <f t="shared" si="16"/>
        <v>0</v>
      </c>
      <c r="T116" t="str">
        <f>TRIM(RIGHT(SUBSTITUTE(A116,CHAR(10),REPT(" ",100)),100))</f>
        <v>Kuwait</v>
      </c>
    </row>
    <row r="117" spans="1:20" x14ac:dyDescent="0.25">
      <c r="A117" s="3" t="s">
        <v>36</v>
      </c>
      <c r="B117" t="str">
        <f>LOOKUP(RIGHT(LEFT(A117,11),2),country_codes!F$3:F$250,country_codes!G$3:G$250)</f>
        <v>MUS</v>
      </c>
      <c r="C117" s="3">
        <v>0.15989999999999999</v>
      </c>
      <c r="D117" s="3">
        <v>0.37269999999999998</v>
      </c>
      <c r="E117" s="3">
        <v>0.46739999999999998</v>
      </c>
      <c r="F117">
        <f>IFERROR(_xlfn.XLOOKUP($B117,poverty_rate!$G$2:$G$164,poverty_rate!B$2:B$164),0)</f>
        <v>2E-3</v>
      </c>
      <c r="G117">
        <f>IFERROR(_xlfn.XLOOKUP($B117,poverty_rate!$G$2:$G$164,poverty_rate!C$2:C$164),0)</f>
        <v>4.0000000000000001E-3</v>
      </c>
      <c r="H117">
        <f>IFERROR(_xlfn.XLOOKUP($B117,poverty_rate!$G$2:$G$164,poverty_rate!D$2:D$164),0)</f>
        <v>0.127</v>
      </c>
      <c r="I117">
        <f>IFERROR(_xlfn.XLOOKUP($B117,PPP!E$2:E$187,PPP!C$2:C$187),1)</f>
        <v>0.47</v>
      </c>
      <c r="J117">
        <f>_xlfn.XLOOKUP($B117,GDP_per_capita!C$2:C$197,GDP_per_capita!B$2:B$197)</f>
        <v>20719</v>
      </c>
      <c r="K117">
        <f t="shared" si="11"/>
        <v>27.928340000000006</v>
      </c>
      <c r="L117">
        <f>J117*(C117+D117)/0.9/1.5</f>
        <v>8174.0291851851844</v>
      </c>
      <c r="M117">
        <f>J117*(C117)/0.5/2</f>
        <v>3312.9680999999996</v>
      </c>
      <c r="N117">
        <f>K117/J117</f>
        <v>1.3479579130266908E-3</v>
      </c>
      <c r="O117">
        <f t="shared" si="12"/>
        <v>3.4167164524709589E-3</v>
      </c>
      <c r="P117">
        <f t="shared" si="13"/>
        <v>8.430005709985559E-3</v>
      </c>
      <c r="Q117">
        <f t="shared" si="15"/>
        <v>0</v>
      </c>
      <c r="R117">
        <f t="shared" si="14"/>
        <v>0</v>
      </c>
      <c r="S117">
        <f t="shared" si="16"/>
        <v>8.430005709985559E-3</v>
      </c>
      <c r="T117" t="str">
        <f>TRIM(RIGHT(SUBSTITUTE(A117,CHAR(10),REPT(" ",100)),100))</f>
        <v>Mauritius</v>
      </c>
    </row>
    <row r="118" spans="1:20" x14ac:dyDescent="0.25">
      <c r="A118" s="3" t="s">
        <v>84</v>
      </c>
      <c r="B118" t="str">
        <f>LOOKUP(RIGHT(LEFT(A118,11),2),country_codes!F$3:F$250,country_codes!G$3:G$250)</f>
        <v>SYC</v>
      </c>
      <c r="C118" s="3">
        <v>0.1303</v>
      </c>
      <c r="D118" s="3">
        <v>0.35420000000000001</v>
      </c>
      <c r="E118" s="3">
        <v>0.51549999999999996</v>
      </c>
      <c r="F118">
        <f>IFERROR(_xlfn.XLOOKUP($B118,poverty_rate!$G$2:$G$164,poverty_rate!B$2:B$164),0)</f>
        <v>1.0999999999999999E-2</v>
      </c>
      <c r="G118">
        <f>IFERROR(_xlfn.XLOOKUP($B118,poverty_rate!$G$2:$G$164,poverty_rate!C$2:C$164),0)</f>
        <v>2.5000000000000001E-2</v>
      </c>
      <c r="H118">
        <f>IFERROR(_xlfn.XLOOKUP($B118,poverty_rate!$G$2:$G$164,poverty_rate!D$2:D$164),0)</f>
        <v>6.6000000000000003E-2</v>
      </c>
      <c r="I118">
        <f>IFERROR(_xlfn.XLOOKUP($B118,PPP!E$2:E$187,PPP!C$2:C$187),1)</f>
        <v>0.54</v>
      </c>
      <c r="J118">
        <f>_xlfn.XLOOKUP($B118,GDP_per_capita!C$2:C$197,GDP_per_capita!B$2:B$197)</f>
        <v>26388</v>
      </c>
      <c r="K118">
        <f t="shared" si="11"/>
        <v>27.948779999999996</v>
      </c>
      <c r="L118">
        <f>J118*(C118+D118)/0.9/1.5</f>
        <v>9470.36</v>
      </c>
      <c r="M118">
        <f>J118*(C118)/0.5/2</f>
        <v>3438.3564000000001</v>
      </c>
      <c r="N118">
        <f>K118/J118</f>
        <v>1.0591473396998634E-3</v>
      </c>
      <c r="O118">
        <f t="shared" si="12"/>
        <v>2.9511845378633961E-3</v>
      </c>
      <c r="P118">
        <f t="shared" si="13"/>
        <v>8.1285290844195189E-3</v>
      </c>
      <c r="Q118">
        <f t="shared" si="15"/>
        <v>0</v>
      </c>
      <c r="R118">
        <f t="shared" si="14"/>
        <v>0</v>
      </c>
      <c r="S118">
        <f t="shared" si="16"/>
        <v>0</v>
      </c>
      <c r="T118" t="str">
        <f>TRIM(RIGHT(SUBSTITUTE(A118,CHAR(10),REPT(" ",100)),100))</f>
        <v>Seychelles</v>
      </c>
    </row>
    <row r="119" spans="1:20" x14ac:dyDescent="0.25">
      <c r="A119" s="3" t="s">
        <v>37</v>
      </c>
      <c r="B119" t="str">
        <f>LOOKUP(RIGHT(LEFT(A119,11),2),country_codes!F$3:F$250,country_codes!G$3:G$250)</f>
        <v>BGR</v>
      </c>
      <c r="C119" s="3">
        <v>0.1767</v>
      </c>
      <c r="D119" s="3">
        <v>0.39739999999999998</v>
      </c>
      <c r="E119" s="3">
        <v>0.4259</v>
      </c>
      <c r="F119">
        <f>IFERROR(_xlfn.XLOOKUP($B119,poverty_rate!$G$2:$G$164,poverty_rate!B$2:B$164),0)</f>
        <v>1.2999999999999999E-2</v>
      </c>
      <c r="G119">
        <f>IFERROR(_xlfn.XLOOKUP($B119,poverty_rate!$G$2:$G$164,poverty_rate!C$2:C$164),0)</f>
        <v>3.1E-2</v>
      </c>
      <c r="H119">
        <f>IFERROR(_xlfn.XLOOKUP($B119,poverty_rate!$G$2:$G$164,poverty_rate!D$2:D$164),0)</f>
        <v>7.4999999999999997E-2</v>
      </c>
      <c r="I119">
        <f>IFERROR(_xlfn.XLOOKUP($B119,PPP!E$2:E$187,PPP!C$2:C$187),1)</f>
        <v>0.42</v>
      </c>
      <c r="J119">
        <f>_xlfn.XLOOKUP($B119,GDP_per_capita!C$2:C$197,GDP_per_capita!B$2:B$197)</f>
        <v>23741</v>
      </c>
      <c r="K119">
        <f t="shared" si="11"/>
        <v>25.539779999999997</v>
      </c>
      <c r="L119">
        <f>J119*(C119+D119)/0.9/1.5</f>
        <v>10096.080074074072</v>
      </c>
      <c r="M119">
        <f>J119*(C119)/0.5/2</f>
        <v>4195.0347000000002</v>
      </c>
      <c r="N119">
        <f>K119/J119</f>
        <v>1.0757668168990353E-3</v>
      </c>
      <c r="O119">
        <f t="shared" si="12"/>
        <v>2.5296728841903812E-3</v>
      </c>
      <c r="P119">
        <f t="shared" si="13"/>
        <v>6.0880974357613764E-3</v>
      </c>
      <c r="Q119">
        <f t="shared" si="15"/>
        <v>0</v>
      </c>
      <c r="R119">
        <f t="shared" si="14"/>
        <v>0</v>
      </c>
      <c r="S119">
        <f t="shared" si="16"/>
        <v>6.0880974357613764E-3</v>
      </c>
      <c r="T119" t="str">
        <f>TRIM(RIGHT(SUBSTITUTE(A119,CHAR(10),REPT(" ",100)),100))</f>
        <v>Bulgaria</v>
      </c>
    </row>
    <row r="120" spans="1:20" x14ac:dyDescent="0.25">
      <c r="A120" s="3" t="s">
        <v>105</v>
      </c>
      <c r="B120" t="str">
        <f>LOOKUP(RIGHT(LEFT(A120,11),2),country_codes!F$3:F$250,country_codes!G$3:G$250)</f>
        <v>THA</v>
      </c>
      <c r="C120" s="3">
        <v>0.13270000000000001</v>
      </c>
      <c r="D120" s="3">
        <v>0.33679999999999999</v>
      </c>
      <c r="E120" s="3">
        <v>0.53110000000000002</v>
      </c>
      <c r="F120">
        <f>IFERROR(_xlfn.XLOOKUP($B120,poverty_rate!$G$2:$G$164,poverty_rate!B$2:B$164),0)</f>
        <v>0</v>
      </c>
      <c r="G120">
        <f>IFERROR(_xlfn.XLOOKUP($B120,poverty_rate!$G$2:$G$164,poverty_rate!C$2:C$164),0)</f>
        <v>5.0000000000000001E-3</v>
      </c>
      <c r="H120">
        <f>IFERROR(_xlfn.XLOOKUP($B120,poverty_rate!$G$2:$G$164,poverty_rate!D$2:D$164),0)</f>
        <v>8.5999999999999993E-2</v>
      </c>
      <c r="I120">
        <f>IFERROR(_xlfn.XLOOKUP($B120,PPP!E$2:E$187,PPP!C$2:C$187),1)</f>
        <v>0.38</v>
      </c>
      <c r="J120">
        <f>_xlfn.XLOOKUP($B120,GDP_per_capita!C$2:C$197,GDP_per_capita!B$2:B$197)</f>
        <v>18073</v>
      </c>
      <c r="K120">
        <f t="shared" si="11"/>
        <v>15.562140000000005</v>
      </c>
      <c r="L120">
        <f>J120*(C120+D120)/0.9/1.5</f>
        <v>6285.387777777778</v>
      </c>
      <c r="M120">
        <f>J120*(C120)/0.5/2</f>
        <v>2398.2871</v>
      </c>
      <c r="N120">
        <f>K120/J120</f>
        <v>8.610712111990264E-4</v>
      </c>
      <c r="O120">
        <f t="shared" si="12"/>
        <v>2.4759236104764338E-3</v>
      </c>
      <c r="P120">
        <f t="shared" si="13"/>
        <v>6.488856150708564E-3</v>
      </c>
      <c r="Q120">
        <f t="shared" si="15"/>
        <v>0</v>
      </c>
      <c r="R120">
        <f t="shared" si="14"/>
        <v>2.4759236104764338E-3</v>
      </c>
      <c r="S120">
        <f t="shared" si="16"/>
        <v>6.488856150708564E-3</v>
      </c>
      <c r="T120" t="str">
        <f>TRIM(RIGHT(SUBSTITUTE(A120,CHAR(10),REPT(" ",100)),100))</f>
        <v>Thailand</v>
      </c>
    </row>
    <row r="121" spans="1:20" x14ac:dyDescent="0.25">
      <c r="A121" s="3" t="s">
        <v>100</v>
      </c>
      <c r="B121" t="str">
        <f>LOOKUP(RIGHT(LEFT(A121,11),2),country_codes!F$3:F$250,country_codes!G$3:G$250)</f>
        <v>CHL</v>
      </c>
      <c r="C121" s="3">
        <v>0.10059999999999999</v>
      </c>
      <c r="D121" s="3">
        <v>0.29759999999999998</v>
      </c>
      <c r="E121" s="3">
        <v>0.6018</v>
      </c>
      <c r="F121">
        <f>IFERROR(_xlfn.XLOOKUP($B121,poverty_rate!$G$2:$G$164,poverty_rate!B$2:B$164),0)</f>
        <v>3.0000000000000001E-3</v>
      </c>
      <c r="G121">
        <f>IFERROR(_xlfn.XLOOKUP($B121,poverty_rate!$G$2:$G$164,poverty_rate!C$2:C$164),0)</f>
        <v>7.0000000000000001E-3</v>
      </c>
      <c r="H121">
        <f>IFERROR(_xlfn.XLOOKUP($B121,poverty_rate!$G$2:$G$164,poverty_rate!D$2:D$164),0)</f>
        <v>3.6999999999999998E-2</v>
      </c>
      <c r="I121">
        <f>IFERROR(_xlfn.XLOOKUP($B121,PPP!E$2:E$187,PPP!C$2:C$187),1)</f>
        <v>0.63</v>
      </c>
      <c r="J121">
        <f>_xlfn.XLOOKUP($B121,GDP_per_capita!C$2:C$197,GDP_per_capita!B$2:B$197)</f>
        <v>23455</v>
      </c>
      <c r="K121">
        <f t="shared" si="11"/>
        <v>14.210909999999998</v>
      </c>
      <c r="L121">
        <f>J121*(C121+D121)/0.9/1.5</f>
        <v>6918.3562962962969</v>
      </c>
      <c r="M121">
        <f>J121*(C121)/0.5/2</f>
        <v>2359.5729999999999</v>
      </c>
      <c r="N121">
        <f>K121/J121</f>
        <v>6.0587976977190359E-4</v>
      </c>
      <c r="O121">
        <f t="shared" si="12"/>
        <v>2.0540876172578347E-3</v>
      </c>
      <c r="P121">
        <f t="shared" si="13"/>
        <v>6.0226617273549067E-3</v>
      </c>
      <c r="Q121">
        <f t="shared" si="15"/>
        <v>0</v>
      </c>
      <c r="R121">
        <f t="shared" si="14"/>
        <v>0</v>
      </c>
      <c r="S121">
        <f t="shared" si="16"/>
        <v>6.0226617273549067E-3</v>
      </c>
      <c r="T121" t="str">
        <f>TRIM(RIGHT(SUBSTITUTE(A121,CHAR(10),REPT(" ",100)),100))</f>
        <v>Chile</v>
      </c>
    </row>
    <row r="122" spans="1:20" x14ac:dyDescent="0.25">
      <c r="A122" s="3" t="s">
        <v>20</v>
      </c>
      <c r="B122" t="str">
        <f>LOOKUP(RIGHT(LEFT(A122,11),2),country_codes!F$3:F$250,country_codes!G$3:G$250)</f>
        <v>GRC</v>
      </c>
      <c r="C122" s="3">
        <v>0.1915</v>
      </c>
      <c r="D122" s="3">
        <v>0.4466</v>
      </c>
      <c r="E122" s="3">
        <v>0.3619</v>
      </c>
      <c r="F122">
        <f>IFERROR(_xlfn.XLOOKUP($B122,poverty_rate!$G$2:$G$164,poverty_rate!B$2:B$164),0)</f>
        <v>8.9999999999999993E-3</v>
      </c>
      <c r="G122">
        <f>IFERROR(_xlfn.XLOOKUP($B122,poverty_rate!$G$2:$G$164,poverty_rate!C$2:C$164),0)</f>
        <v>7.0000000000000001E-3</v>
      </c>
      <c r="H122">
        <f>IFERROR(_xlfn.XLOOKUP($B122,poverty_rate!$G$2:$G$164,poverty_rate!D$2:D$164),0)</f>
        <v>4.7E-2</v>
      </c>
      <c r="I122">
        <f>IFERROR(_xlfn.XLOOKUP($B122,PPP!E$2:E$187,PPP!C$2:C$187),1)</f>
        <v>0.69</v>
      </c>
      <c r="J122">
        <f>_xlfn.XLOOKUP($B122,GDP_per_capita!C$2:C$197,GDP_per_capita!B$2:B$197)</f>
        <v>29045</v>
      </c>
      <c r="K122">
        <f t="shared" si="11"/>
        <v>21.004290000000005</v>
      </c>
      <c r="L122">
        <f>J122*(C122+D122)/0.9/1.5</f>
        <v>13728.603333333333</v>
      </c>
      <c r="M122">
        <f>J122*(C122)/0.5/2</f>
        <v>5562.1175000000003</v>
      </c>
      <c r="N122">
        <f>K122/J122</f>
        <v>7.2316371148218293E-4</v>
      </c>
      <c r="O122">
        <f t="shared" si="12"/>
        <v>1.5299655391019388E-3</v>
      </c>
      <c r="P122">
        <f t="shared" si="13"/>
        <v>3.7763118093064383E-3</v>
      </c>
      <c r="Q122">
        <f t="shared" si="15"/>
        <v>0</v>
      </c>
      <c r="R122">
        <f t="shared" si="14"/>
        <v>0</v>
      </c>
      <c r="S122">
        <f t="shared" si="16"/>
        <v>0</v>
      </c>
      <c r="T122" t="str">
        <f>TRIM(RIGHT(SUBSTITUTE(A122,CHAR(10),REPT(" ",100)),100))</f>
        <v>Greece</v>
      </c>
    </row>
    <row r="123" spans="1:20" x14ac:dyDescent="0.25">
      <c r="A123" s="3" t="s">
        <v>43</v>
      </c>
      <c r="B123" t="str">
        <f>LOOKUP(RIGHT(LEFT(A123,11),2),country_codes!F$3:F$250,country_codes!G$3:G$250)</f>
        <v>LBN</v>
      </c>
      <c r="C123" s="3">
        <v>0.1066</v>
      </c>
      <c r="D123" s="3">
        <v>0.32269999999999999</v>
      </c>
      <c r="E123" s="3">
        <v>0.57069999999999999</v>
      </c>
      <c r="F123">
        <f>IFERROR(_xlfn.XLOOKUP($B123,poverty_rate!$G$2:$G$164,poverty_rate!B$2:B$164),0)</f>
        <v>0</v>
      </c>
      <c r="G123">
        <f>IFERROR(_xlfn.XLOOKUP($B123,poverty_rate!$G$2:$G$164,poverty_rate!C$2:C$164),0)</f>
        <v>0</v>
      </c>
      <c r="H123">
        <f>IFERROR(_xlfn.XLOOKUP($B123,poverty_rate!$G$2:$G$164,poverty_rate!D$2:D$164),0)</f>
        <v>1.9E-2</v>
      </c>
      <c r="I123">
        <f>IFERROR(_xlfn.XLOOKUP($B123,PPP!E$2:E$187,PPP!C$2:C$187),1)</f>
        <v>0.63</v>
      </c>
      <c r="J123">
        <f>_xlfn.XLOOKUP($B123,GDP_per_capita!C$2:C$197,GDP_per_capita!B$2:B$197)</f>
        <v>11562</v>
      </c>
      <c r="K123">
        <f t="shared" si="11"/>
        <v>5.2428600000000003</v>
      </c>
      <c r="L123">
        <f>J123*(C123+D123)/0.9/1.5</f>
        <v>3676.7159999999999</v>
      </c>
      <c r="M123">
        <f>J123*(C123)/0.5/2</f>
        <v>1232.5092</v>
      </c>
      <c r="N123">
        <f>K123/J123</f>
        <v>4.5345614945511162E-4</v>
      </c>
      <c r="O123">
        <f t="shared" si="12"/>
        <v>1.4259627341355711E-3</v>
      </c>
      <c r="P123">
        <f t="shared" si="13"/>
        <v>4.2538100324119284E-3</v>
      </c>
      <c r="Q123">
        <f t="shared" si="15"/>
        <v>4.5345614945511162E-4</v>
      </c>
      <c r="R123">
        <f t="shared" si="14"/>
        <v>1.4259627341355711E-3</v>
      </c>
      <c r="S123">
        <f t="shared" si="16"/>
        <v>4.2538100324119284E-3</v>
      </c>
      <c r="T123" t="str">
        <f>TRIM(RIGHT(SUBSTITUTE(A123,CHAR(10),REPT(" ",100)),100))</f>
        <v>Lebanon</v>
      </c>
    </row>
    <row r="124" spans="1:20" x14ac:dyDescent="0.25">
      <c r="A124" s="3" t="s">
        <v>151</v>
      </c>
      <c r="B124" t="str">
        <f>LOOKUP(RIGHT(LEFT(A124,11),2),country_codes!F$3:F$250,country_codes!G$3:G$250)</f>
        <v>LVA</v>
      </c>
      <c r="C124" s="3">
        <v>0.18029999999999999</v>
      </c>
      <c r="D124" s="3">
        <v>0.45440000000000003</v>
      </c>
      <c r="E124" s="3">
        <v>0.3654</v>
      </c>
      <c r="F124">
        <f>IFERROR(_xlfn.XLOOKUP($B124,poverty_rate!$G$2:$G$164,poverty_rate!B$2:B$164),0)</f>
        <v>7.0000000000000001E-3</v>
      </c>
      <c r="G124">
        <f>IFERROR(_xlfn.XLOOKUP($B124,poverty_rate!$G$2:$G$164,poverty_rate!C$2:C$164),0)</f>
        <v>1.4999999999999999E-2</v>
      </c>
      <c r="H124">
        <f>IFERROR(_xlfn.XLOOKUP($B124,poverty_rate!$G$2:$G$164,poverty_rate!D$2:D$164),0)</f>
        <v>0.04</v>
      </c>
      <c r="I124">
        <f>IFERROR(_xlfn.XLOOKUP($B124,PPP!E$2:E$187,PPP!C$2:C$187),1)</f>
        <v>0.59</v>
      </c>
      <c r="J124">
        <f>_xlfn.XLOOKUP($B124,GDP_per_capita!C$2:C$197,GDP_per_capita!B$2:B$197)</f>
        <v>30579</v>
      </c>
      <c r="K124">
        <f t="shared" si="11"/>
        <v>18.56317</v>
      </c>
      <c r="L124">
        <f>J124*(C124+D124)/0.9/1.5</f>
        <v>14376.660222222223</v>
      </c>
      <c r="M124">
        <f>J124*(C124)/0.5/2</f>
        <v>5513.3936999999996</v>
      </c>
      <c r="N124">
        <f>K124/J124</f>
        <v>6.0705614964518136E-4</v>
      </c>
      <c r="O124">
        <f t="shared" si="12"/>
        <v>1.2912018308192765E-3</v>
      </c>
      <c r="P124">
        <f t="shared" si="13"/>
        <v>3.3669226269838121E-3</v>
      </c>
      <c r="Q124">
        <f t="shared" si="15"/>
        <v>0</v>
      </c>
      <c r="R124">
        <f t="shared" si="14"/>
        <v>0</v>
      </c>
      <c r="S124">
        <f t="shared" si="16"/>
        <v>0</v>
      </c>
      <c r="T124" t="str">
        <f>TRIM(RIGHT(SUBSTITUTE(A124,CHAR(10),REPT(" ",100)),100))</f>
        <v>Latvia</v>
      </c>
    </row>
    <row r="125" spans="1:20" x14ac:dyDescent="0.25">
      <c r="A125" s="3" t="s">
        <v>3</v>
      </c>
      <c r="B125" t="str">
        <f>LOOKUP(RIGHT(LEFT(A125,11),2),country_codes!F$3:F$250,country_codes!G$3:G$250)</f>
        <v>URY</v>
      </c>
      <c r="C125" s="3">
        <v>0.18029999999999999</v>
      </c>
      <c r="D125" s="3">
        <v>0.40010000000000001</v>
      </c>
      <c r="E125" s="3">
        <v>0.41970000000000002</v>
      </c>
      <c r="F125">
        <f>IFERROR(_xlfn.XLOOKUP($B125,poverty_rate!$G$2:$G$164,poverty_rate!B$2:B$164),0)</f>
        <v>1E-3</v>
      </c>
      <c r="G125">
        <f>IFERROR(_xlfn.XLOOKUP($B125,poverty_rate!$G$2:$G$164,poverty_rate!C$2:C$164),0)</f>
        <v>4.0000000000000001E-3</v>
      </c>
      <c r="H125">
        <f>IFERROR(_xlfn.XLOOKUP($B125,poverty_rate!$G$2:$G$164,poverty_rate!D$2:D$164),0)</f>
        <v>2.9000000000000001E-2</v>
      </c>
      <c r="I125">
        <f>IFERROR(_xlfn.XLOOKUP($B125,PPP!E$2:E$187,PPP!C$2:C$187),1)</f>
        <v>0.73</v>
      </c>
      <c r="J125">
        <f>_xlfn.XLOOKUP($B125,GDP_per_capita!C$2:C$197,GDP_per_capita!B$2:B$197)</f>
        <v>21338</v>
      </c>
      <c r="K125">
        <f t="shared" si="11"/>
        <v>11.61722</v>
      </c>
      <c r="L125">
        <f>J125*(C125+D125)/0.9/1.5</f>
        <v>9173.7594074074077</v>
      </c>
      <c r="M125">
        <f>J125*(C125)/0.5/2</f>
        <v>3847.2413999999999</v>
      </c>
      <c r="N125">
        <f>K125/J125</f>
        <v>5.4443809166744778E-4</v>
      </c>
      <c r="O125">
        <f t="shared" si="12"/>
        <v>1.266353245608295E-3</v>
      </c>
      <c r="P125">
        <f t="shared" si="13"/>
        <v>3.0196233592204532E-3</v>
      </c>
      <c r="Q125">
        <f t="shared" si="15"/>
        <v>0</v>
      </c>
      <c r="R125">
        <f t="shared" si="14"/>
        <v>0</v>
      </c>
      <c r="S125">
        <f t="shared" si="16"/>
        <v>3.0196233592204532E-3</v>
      </c>
      <c r="T125" t="str">
        <f>TRIM(RIGHT(SUBSTITUTE(A125,CHAR(10),REPT(" ",100)),100))</f>
        <v>Uruguay</v>
      </c>
    </row>
    <row r="126" spans="1:20" x14ac:dyDescent="0.25">
      <c r="A126" s="3" t="s">
        <v>48</v>
      </c>
      <c r="B126" t="str">
        <f>LOOKUP(RIGHT(LEFT(A126,11),2),country_codes!F$3:F$250,country_codes!G$3:G$250)</f>
        <v>ITA</v>
      </c>
      <c r="C126" s="3">
        <v>0.20830000000000001</v>
      </c>
      <c r="D126" s="3">
        <v>0.46700000000000003</v>
      </c>
      <c r="E126" s="3">
        <v>0.32469999999999999</v>
      </c>
      <c r="F126">
        <f>IFERROR(_xlfn.XLOOKUP($B126,poverty_rate!$G$2:$G$164,poverty_rate!B$2:B$164),0)</f>
        <v>1.4E-2</v>
      </c>
      <c r="G126">
        <f>IFERROR(_xlfn.XLOOKUP($B126,poverty_rate!$G$2:$G$164,poverty_rate!C$2:C$164),0)</f>
        <v>1.2999999999999999E-2</v>
      </c>
      <c r="H126">
        <f>IFERROR(_xlfn.XLOOKUP($B126,poverty_rate!$G$2:$G$164,poverty_rate!D$2:D$164),0)</f>
        <v>3.1E-2</v>
      </c>
      <c r="I126">
        <f>IFERROR(_xlfn.XLOOKUP($B126,PPP!E$2:E$187,PPP!C$2:C$187),1)</f>
        <v>0.82</v>
      </c>
      <c r="J126">
        <f>_xlfn.XLOOKUP($B126,GDP_per_capita!C$2:C$197,GDP_per_capita!B$2:B$197)</f>
        <v>40066</v>
      </c>
      <c r="K126">
        <f t="shared" si="11"/>
        <v>24.841899999999992</v>
      </c>
      <c r="L126">
        <f>J126*(C126+D126)/0.9/1.5</f>
        <v>20041.903555555557</v>
      </c>
      <c r="M126">
        <f>J126*(C126)/0.5/2</f>
        <v>8345.747800000001</v>
      </c>
      <c r="N126">
        <f>K126/J126</f>
        <v>6.2002445964159123E-4</v>
      </c>
      <c r="O126">
        <f t="shared" si="12"/>
        <v>1.2394980312692848E-3</v>
      </c>
      <c r="P126">
        <f t="shared" si="13"/>
        <v>2.9765936612654396E-3</v>
      </c>
      <c r="Q126">
        <f t="shared" si="15"/>
        <v>0</v>
      </c>
      <c r="R126">
        <f t="shared" si="14"/>
        <v>0</v>
      </c>
      <c r="S126">
        <f t="shared" si="16"/>
        <v>0</v>
      </c>
      <c r="T126" t="str">
        <f>TRIM(RIGHT(SUBSTITUTE(A126,CHAR(10),REPT(" ",100)),100))</f>
        <v>Italy</v>
      </c>
    </row>
    <row r="127" spans="1:20" x14ac:dyDescent="0.25">
      <c r="A127" s="3" t="s">
        <v>72</v>
      </c>
      <c r="B127" t="str">
        <f>LOOKUP(RIGHT(LEFT(A127,11),2),country_codes!F$3:F$250,country_codes!G$3:G$250)</f>
        <v>AZE</v>
      </c>
      <c r="C127" s="3">
        <v>0.20369999999999999</v>
      </c>
      <c r="D127" s="3">
        <v>0.45569999999999999</v>
      </c>
      <c r="E127" s="3">
        <v>0.34060000000000001</v>
      </c>
      <c r="F127">
        <f>IFERROR(_xlfn.XLOOKUP($B127,poverty_rate!$G$2:$G$164,poverty_rate!B$2:B$164),0)</f>
        <v>0</v>
      </c>
      <c r="G127">
        <f>IFERROR(_xlfn.XLOOKUP($B127,poverty_rate!$G$2:$G$164,poverty_rate!C$2:C$164),0)</f>
        <v>0</v>
      </c>
      <c r="H127">
        <f>IFERROR(_xlfn.XLOOKUP($B127,poverty_rate!$G$2:$G$164,poverty_rate!D$2:D$164),0)</f>
        <v>8.2000000000000003E-2</v>
      </c>
      <c r="I127">
        <f>IFERROR(_xlfn.XLOOKUP($B127,PPP!E$2:E$187,PPP!C$2:C$187),1)</f>
        <v>0.26</v>
      </c>
      <c r="J127">
        <f>_xlfn.XLOOKUP($B127,GDP_per_capita!C$2:C$197,GDP_per_capita!B$2:B$197)</f>
        <v>14499</v>
      </c>
      <c r="K127">
        <f t="shared" si="11"/>
        <v>9.3381600000000002</v>
      </c>
      <c r="L127">
        <f>J127*(C127+D127)/0.9/1.5</f>
        <v>7081.956000000001</v>
      </c>
      <c r="M127">
        <f>J127*(C127)/0.5/2</f>
        <v>2953.4463000000001</v>
      </c>
      <c r="N127">
        <f>K127/J127</f>
        <v>6.440554521001449E-4</v>
      </c>
      <c r="O127">
        <f t="shared" si="12"/>
        <v>1.3185848655371481E-3</v>
      </c>
      <c r="P127">
        <f t="shared" si="13"/>
        <v>3.1617842518416538E-3</v>
      </c>
      <c r="Q127">
        <f t="shared" si="15"/>
        <v>0</v>
      </c>
      <c r="R127">
        <f t="shared" si="14"/>
        <v>1.3185848655371481E-3</v>
      </c>
      <c r="S127">
        <f t="shared" si="16"/>
        <v>3.1617842518416538E-3</v>
      </c>
      <c r="T127" t="str">
        <f>TRIM(RIGHT(SUBSTITUTE(A127,CHAR(10),REPT(" ",100)),100))</f>
        <v>Azerbaijan</v>
      </c>
    </row>
    <row r="128" spans="1:20" x14ac:dyDescent="0.25">
      <c r="A128" s="3" t="s">
        <v>44</v>
      </c>
      <c r="B128" t="str">
        <f>LOOKUP(RIGHT(LEFT(A128,11),2),country_codes!F$3:F$250,country_codes!G$3:G$250)</f>
        <v>BIH</v>
      </c>
      <c r="C128" s="3">
        <v>0.20610000000000001</v>
      </c>
      <c r="D128" s="3">
        <v>0.47210000000000002</v>
      </c>
      <c r="E128" s="3">
        <v>0.32179999999999997</v>
      </c>
      <c r="F128">
        <f>IFERROR(_xlfn.XLOOKUP($B128,poverty_rate!$G$2:$G$164,poverty_rate!B$2:B$164),0)</f>
        <v>1E-3</v>
      </c>
      <c r="G128">
        <f>IFERROR(_xlfn.XLOOKUP($B128,poverty_rate!$G$2:$G$164,poverty_rate!C$2:C$164),0)</f>
        <v>8.0000000000000002E-3</v>
      </c>
      <c r="H128">
        <f>IFERROR(_xlfn.XLOOKUP($B128,poverty_rate!$G$2:$G$164,poverty_rate!D$2:D$164),0)</f>
        <v>3.9E-2</v>
      </c>
      <c r="I128">
        <f>IFERROR(_xlfn.XLOOKUP($B128,PPP!E$2:E$187,PPP!C$2:C$187),1)</f>
        <v>0.41</v>
      </c>
      <c r="J128">
        <f>_xlfn.XLOOKUP($B128,GDP_per_capita!C$2:C$197,GDP_per_capita!B$2:B$197)</f>
        <v>14895</v>
      </c>
      <c r="K128">
        <f t="shared" si="11"/>
        <v>9.3980199999999989</v>
      </c>
      <c r="L128">
        <f>J128*(C128+D128)/0.9/1.5</f>
        <v>7482.8066666666673</v>
      </c>
      <c r="M128">
        <f>J128*(C128)/0.5/2</f>
        <v>3069.8595</v>
      </c>
      <c r="N128">
        <f>K128/J128</f>
        <v>6.3095132594830473E-4</v>
      </c>
      <c r="O128">
        <f t="shared" si="12"/>
        <v>1.2559485255532459E-3</v>
      </c>
      <c r="P128">
        <f t="shared" si="13"/>
        <v>3.0613844053775097E-3</v>
      </c>
      <c r="Q128">
        <f t="shared" si="15"/>
        <v>0</v>
      </c>
      <c r="R128">
        <f t="shared" si="14"/>
        <v>1.2559485255532459E-3</v>
      </c>
      <c r="S128">
        <f t="shared" si="16"/>
        <v>3.0613844053775097E-3</v>
      </c>
      <c r="T128" t="str">
        <f>TRIM(RIGHT(SUBSTITUTE(A128,CHAR(10),REPT(" ",100)),100))</f>
        <v>Bosnia and Herzegovina</v>
      </c>
    </row>
    <row r="129" spans="1:20" x14ac:dyDescent="0.25">
      <c r="A129" s="3" t="s">
        <v>136</v>
      </c>
      <c r="B129" t="str">
        <f>LOOKUP(RIGHT(LEFT(A129,11),2),country_codes!F$3:F$250,country_codes!G$3:G$250)</f>
        <v>KAZ</v>
      </c>
      <c r="C129" s="3">
        <v>0.2142</v>
      </c>
      <c r="D129" s="3">
        <v>0.4037</v>
      </c>
      <c r="E129" s="3">
        <v>0.3821</v>
      </c>
      <c r="F129">
        <f>IFERROR(_xlfn.XLOOKUP($B129,poverty_rate!$G$2:$G$164,poverty_rate!B$2:B$164),0)</f>
        <v>0</v>
      </c>
      <c r="G129">
        <f>IFERROR(_xlfn.XLOOKUP($B129,poverty_rate!$G$2:$G$164,poverty_rate!C$2:C$164),0)</f>
        <v>4.0000000000000001E-3</v>
      </c>
      <c r="H129">
        <f>IFERROR(_xlfn.XLOOKUP($B129,poverty_rate!$G$2:$G$164,poverty_rate!D$2:D$164),0)</f>
        <v>8.5999999999999993E-2</v>
      </c>
      <c r="I129">
        <f>IFERROR(_xlfn.XLOOKUP($B129,PPP!E$2:E$187,PPP!C$2:C$187),1)</f>
        <v>0.35</v>
      </c>
      <c r="J129">
        <f>_xlfn.XLOOKUP($B129,GDP_per_capita!C$2:C$197,GDP_per_capita!B$2:B$197)</f>
        <v>26589</v>
      </c>
      <c r="K129">
        <f t="shared" si="11"/>
        <v>14.103600000000005</v>
      </c>
      <c r="L129">
        <f>J129*(C129+D129)/0.9/1.5</f>
        <v>12169.883777777779</v>
      </c>
      <c r="M129">
        <f>J129*(C129)/0.5/2</f>
        <v>5695.3638000000001</v>
      </c>
      <c r="N129">
        <f>K129/J129</f>
        <v>5.3042987701681162E-4</v>
      </c>
      <c r="O129">
        <f t="shared" si="12"/>
        <v>1.15889356525764E-3</v>
      </c>
      <c r="P129">
        <f t="shared" si="13"/>
        <v>2.4763299580616792E-3</v>
      </c>
      <c r="Q129">
        <f t="shared" si="15"/>
        <v>0</v>
      </c>
      <c r="R129">
        <f t="shared" si="14"/>
        <v>0</v>
      </c>
      <c r="S129">
        <f t="shared" si="16"/>
        <v>0</v>
      </c>
      <c r="T129" t="str">
        <f>TRIM(RIGHT(SUBSTITUTE(A129,CHAR(10),REPT(" ",100)),100))</f>
        <v>Kazakhstan</v>
      </c>
    </row>
    <row r="130" spans="1:20" x14ac:dyDescent="0.25">
      <c r="A130" s="3" t="s">
        <v>62</v>
      </c>
      <c r="B130" t="str">
        <f>LOOKUP(RIGHT(LEFT(A130,11),2),country_codes!F$3:F$250,country_codes!G$3:G$250)</f>
        <v>MNE</v>
      </c>
      <c r="C130" s="3">
        <v>0.15720000000000001</v>
      </c>
      <c r="D130" s="3">
        <v>0.48249999999999998</v>
      </c>
      <c r="E130" s="3">
        <v>0.36030000000000001</v>
      </c>
      <c r="F130">
        <f>IFERROR(_xlfn.XLOOKUP($B130,poverty_rate!$G$2:$G$164,poverty_rate!B$2:B$164),0)</f>
        <v>0</v>
      </c>
      <c r="G130">
        <f>IFERROR(_xlfn.XLOOKUP($B130,poverty_rate!$G$2:$G$164,poverty_rate!C$2:C$164),0)</f>
        <v>8.0000000000000002E-3</v>
      </c>
      <c r="H130">
        <f>IFERROR(_xlfn.XLOOKUP($B130,poverty_rate!$G$2:$G$164,poverty_rate!D$2:D$164),0)</f>
        <v>4.8000000000000001E-2</v>
      </c>
      <c r="I130">
        <f>IFERROR(_xlfn.XLOOKUP($B130,PPP!E$2:E$187,PPP!C$2:C$187),1)</f>
        <v>0.43</v>
      </c>
      <c r="J130">
        <f>_xlfn.XLOOKUP($B130,GDP_per_capita!C$2:C$197,GDP_per_capita!B$2:B$197)</f>
        <v>19931</v>
      </c>
      <c r="K130">
        <f t="shared" si="11"/>
        <v>11.300400000000005</v>
      </c>
      <c r="L130">
        <f>J130*(C130+D130)/0.9/1.5</f>
        <v>9444.3412592592595</v>
      </c>
      <c r="M130">
        <f>J130*(C130)/0.5/2</f>
        <v>3133.1532000000002</v>
      </c>
      <c r="N130">
        <f>K130/J130</f>
        <v>5.6697606743264287E-4</v>
      </c>
      <c r="O130">
        <f t="shared" si="12"/>
        <v>1.1965260138097043E-3</v>
      </c>
      <c r="P130">
        <f t="shared" si="13"/>
        <v>3.6067179862127405E-3</v>
      </c>
      <c r="Q130">
        <f t="shared" si="15"/>
        <v>0</v>
      </c>
      <c r="R130">
        <f t="shared" si="14"/>
        <v>1.1965260138097043E-3</v>
      </c>
      <c r="S130">
        <f t="shared" si="16"/>
        <v>3.6067179862127405E-3</v>
      </c>
      <c r="T130" t="str">
        <f>TRIM(RIGHT(SUBSTITUTE(A130,CHAR(10),REPT(" ",100)),100))</f>
        <v>Montenegro</v>
      </c>
    </row>
    <row r="131" spans="1:20" x14ac:dyDescent="0.25">
      <c r="A131" s="3" t="s">
        <v>70</v>
      </c>
      <c r="B131" t="str">
        <f>LOOKUP(RIGHT(LEFT(A131,11),2),country_codes!F$3:F$250,country_codes!G$3:G$250)</f>
        <v>HRV</v>
      </c>
      <c r="C131" s="3">
        <v>0.1908</v>
      </c>
      <c r="D131" s="3">
        <v>0.48770000000000002</v>
      </c>
      <c r="E131" s="3">
        <v>0.32140000000000002</v>
      </c>
      <c r="F131">
        <f>IFERROR(_xlfn.XLOOKUP($B131,poverty_rate!$G$2:$G$164,poverty_rate!B$2:B$164),0)</f>
        <v>5.0000000000000001E-3</v>
      </c>
      <c r="G131">
        <f>IFERROR(_xlfn.XLOOKUP($B131,poverty_rate!$G$2:$G$164,poverty_rate!C$2:C$164),0)</f>
        <v>1.2E-2</v>
      </c>
      <c r="H131">
        <f>IFERROR(_xlfn.XLOOKUP($B131,poverty_rate!$G$2:$G$164,poverty_rate!D$2:D$164),0)</f>
        <v>3.7999999999999999E-2</v>
      </c>
      <c r="I131">
        <f>IFERROR(_xlfn.XLOOKUP($B131,PPP!E$2:E$187,PPP!C$2:C$187),1)</f>
        <v>0.54</v>
      </c>
      <c r="J131">
        <f>_xlfn.XLOOKUP($B131,GDP_per_capita!C$2:C$197,GDP_per_capita!B$2:B$197)</f>
        <v>27681</v>
      </c>
      <c r="K131">
        <f t="shared" si="11"/>
        <v>14.821919999999999</v>
      </c>
      <c r="L131">
        <f>J131*(C131+D131)/0.9/1.5</f>
        <v>13912.265555555554</v>
      </c>
      <c r="M131">
        <f>J131*(C131)/0.5/2</f>
        <v>5281.5348000000004</v>
      </c>
      <c r="N131">
        <f>K131/J131</f>
        <v>5.3545464397962493E-4</v>
      </c>
      <c r="O131">
        <f t="shared" si="12"/>
        <v>1.0653850690825258E-3</v>
      </c>
      <c r="P131">
        <f t="shared" si="13"/>
        <v>2.806366058593422E-3</v>
      </c>
      <c r="Q131">
        <f t="shared" si="15"/>
        <v>0</v>
      </c>
      <c r="R131">
        <f t="shared" si="14"/>
        <v>0</v>
      </c>
      <c r="S131">
        <f t="shared" si="16"/>
        <v>0</v>
      </c>
      <c r="T131" t="str">
        <f>TRIM(RIGHT(SUBSTITUTE(A131,CHAR(10),REPT(" ",100)),100))</f>
        <v>Croatia</v>
      </c>
    </row>
    <row r="132" spans="1:20" x14ac:dyDescent="0.25">
      <c r="A132" s="3" t="s">
        <v>112</v>
      </c>
      <c r="B132" t="str">
        <f>LOOKUP(RIGHT(LEFT(A132,11),2),country_codes!F$3:F$250,country_codes!G$3:G$250)</f>
        <v>UKR</v>
      </c>
      <c r="C132" s="3">
        <v>0.20369999999999999</v>
      </c>
      <c r="D132" s="3">
        <v>0.45569999999999999</v>
      </c>
      <c r="E132" s="3">
        <v>0.34060000000000001</v>
      </c>
      <c r="F132">
        <f>IFERROR(_xlfn.XLOOKUP($B132,poverty_rate!$G$2:$G$164,poverty_rate!B$2:B$164),0)</f>
        <v>0</v>
      </c>
      <c r="G132">
        <f>IFERROR(_xlfn.XLOOKUP($B132,poverty_rate!$G$2:$G$164,poverty_rate!C$2:C$164),0)</f>
        <v>4.0000000000000001E-3</v>
      </c>
      <c r="H132">
        <f>IFERROR(_xlfn.XLOOKUP($B132,poverty_rate!$G$2:$G$164,poverty_rate!D$2:D$164),0)</f>
        <v>0.04</v>
      </c>
      <c r="I132">
        <f>IFERROR(_xlfn.XLOOKUP($B132,PPP!E$2:E$187,PPP!C$2:C$187),1)</f>
        <v>0.33</v>
      </c>
      <c r="J132">
        <f>_xlfn.XLOOKUP($B132,GDP_per_capita!C$2:C$197,GDP_per_capita!B$2:B$197)</f>
        <v>12710</v>
      </c>
      <c r="K132">
        <f t="shared" si="11"/>
        <v>6.6488399999999963</v>
      </c>
      <c r="L132">
        <f>J132*(C132+D132)/0.9/1.5</f>
        <v>6208.1288888888885</v>
      </c>
      <c r="M132">
        <f>J132*(C132)/0.5/2</f>
        <v>2589.027</v>
      </c>
      <c r="N132">
        <f>K132/J132</f>
        <v>5.2311880409126638E-4</v>
      </c>
      <c r="O132">
        <f t="shared" si="12"/>
        <v>1.0709893623342579E-3</v>
      </c>
      <c r="P132">
        <f t="shared" si="13"/>
        <v>2.5680844579836349E-3</v>
      </c>
      <c r="Q132">
        <f t="shared" ref="Q132:Q163" si="17">IF($J132&gt;Q$2,0,N132)</f>
        <v>0</v>
      </c>
      <c r="R132">
        <f t="shared" si="14"/>
        <v>1.0709893623342579E-3</v>
      </c>
      <c r="S132">
        <f t="shared" ref="S132:S163" si="18">IF($J132&gt;S$2,0,P132)</f>
        <v>2.5680844579836349E-3</v>
      </c>
      <c r="T132" t="str">
        <f>TRIM(RIGHT(SUBSTITUTE(A132,CHAR(10),REPT(" ",100)),100))</f>
        <v>Ukraine</v>
      </c>
    </row>
    <row r="133" spans="1:20" x14ac:dyDescent="0.25">
      <c r="A133" s="3" t="s">
        <v>8</v>
      </c>
      <c r="B133" t="str">
        <f>LOOKUP(RIGHT(LEFT(A133,11),2),country_codes!F$3:F$250,country_codes!G$3:G$250)</f>
        <v>SVK</v>
      </c>
      <c r="C133" s="3">
        <v>0.27110000000000001</v>
      </c>
      <c r="D133" s="3">
        <v>0.48309999999999997</v>
      </c>
      <c r="E133" s="3">
        <v>0.24579999999999999</v>
      </c>
      <c r="F133">
        <f>IFERROR(_xlfn.XLOOKUP($B133,poverty_rate!$G$2:$G$164,poverty_rate!B$2:B$164),0)</f>
        <v>1.2999999999999999E-2</v>
      </c>
      <c r="G133">
        <f>IFERROR(_xlfn.XLOOKUP($B133,poverty_rate!$G$2:$G$164,poverty_rate!C$2:C$164),0)</f>
        <v>1.2999999999999999E-2</v>
      </c>
      <c r="H133">
        <f>IFERROR(_xlfn.XLOOKUP($B133,poverty_rate!$G$2:$G$164,poverty_rate!D$2:D$164),0)</f>
        <v>3.2000000000000001E-2</v>
      </c>
      <c r="I133">
        <f>IFERROR(_xlfn.XLOOKUP($B133,PPP!E$2:E$187,PPP!C$2:C$187),1)</f>
        <v>0.57999999999999996</v>
      </c>
      <c r="J133">
        <f>_xlfn.XLOOKUP($B133,GDP_per_capita!C$2:C$197,GDP_per_capita!B$2:B$197)</f>
        <v>32184</v>
      </c>
      <c r="K133">
        <f t="shared" ref="K133:K177" si="19">(5.5*H133-(0.9*F133+2.5*(G133-F133)+4.3*(H133-G133)))*365*I133</f>
        <v>17.486419999999995</v>
      </c>
      <c r="L133">
        <f>J133*(C133+D133)/0.9/1.5</f>
        <v>17980.128000000001</v>
      </c>
      <c r="M133">
        <f>J133*(C133)/0.5/2</f>
        <v>8725.0824000000011</v>
      </c>
      <c r="N133">
        <f>K133/J133</f>
        <v>5.4332649763857803E-4</v>
      </c>
      <c r="O133">
        <f t="shared" ref="O133:O177" si="20">K133/L133</f>
        <v>9.7254146355354055E-4</v>
      </c>
      <c r="P133">
        <f t="shared" ref="P133:P177" si="21">K133/M133</f>
        <v>2.004155284539203E-3</v>
      </c>
      <c r="Q133">
        <f t="shared" si="17"/>
        <v>0</v>
      </c>
      <c r="R133">
        <f t="shared" ref="R133:R177" si="22">IF($J133&gt;R$2,0,O133)</f>
        <v>0</v>
      </c>
      <c r="S133">
        <f t="shared" si="18"/>
        <v>0</v>
      </c>
      <c r="T133" t="str">
        <f>TRIM(RIGHT(SUBSTITUTE(A133,CHAR(10),REPT(" ",100)),100))</f>
        <v>Slovakia</v>
      </c>
    </row>
    <row r="134" spans="1:20" x14ac:dyDescent="0.25">
      <c r="A134" s="3" t="s">
        <v>81</v>
      </c>
      <c r="B134" t="str">
        <f>LOOKUP(RIGHT(LEFT(A134,11),2),country_codes!F$3:F$250,country_codes!G$3:G$250)</f>
        <v>USA</v>
      </c>
      <c r="C134" s="3">
        <v>0.1358</v>
      </c>
      <c r="D134" s="3">
        <v>0.41189999999999999</v>
      </c>
      <c r="E134" s="3">
        <v>0.45229999999999998</v>
      </c>
      <c r="F134">
        <f>IFERROR(_xlfn.XLOOKUP($B134,poverty_rate!$G$2:$G$164,poverty_rate!B$2:B$164),0)</f>
        <v>0.01</v>
      </c>
      <c r="G134">
        <f>IFERROR(_xlfn.XLOOKUP($B134,poverty_rate!$G$2:$G$164,poverty_rate!C$2:C$164),0)</f>
        <v>0.01</v>
      </c>
      <c r="H134">
        <f>IFERROR(_xlfn.XLOOKUP($B134,poverty_rate!$G$2:$G$164,poverty_rate!D$2:D$164),0)</f>
        <v>1.7000000000000001E-2</v>
      </c>
      <c r="I134">
        <f>IFERROR(_xlfn.XLOOKUP($B134,PPP!E$2:E$187,PPP!C$2:C$187),1)</f>
        <v>1</v>
      </c>
      <c r="J134">
        <f>_xlfn.XLOOKUP($B134,GDP_per_capita!C$2:C$197,GDP_per_capita!B$2:B$197)</f>
        <v>63051</v>
      </c>
      <c r="K134">
        <f t="shared" si="19"/>
        <v>19.855999999999998</v>
      </c>
      <c r="L134">
        <f>J134*(C134+D134)/0.9/1.5</f>
        <v>25580.024222222219</v>
      </c>
      <c r="M134">
        <f>J134*(C134)/0.5/2</f>
        <v>8562.3258000000005</v>
      </c>
      <c r="N134">
        <f>K134/J134</f>
        <v>3.1491966820510375E-4</v>
      </c>
      <c r="O134">
        <f t="shared" si="20"/>
        <v>7.7623069577668457E-4</v>
      </c>
      <c r="P134">
        <f t="shared" si="21"/>
        <v>2.3189960839845639E-3</v>
      </c>
      <c r="Q134">
        <f t="shared" si="17"/>
        <v>0</v>
      </c>
      <c r="R134">
        <f t="shared" si="22"/>
        <v>0</v>
      </c>
      <c r="S134">
        <f t="shared" si="18"/>
        <v>0</v>
      </c>
      <c r="T134" t="str">
        <f>TRIM(RIGHT(SUBSTITUTE(A134,CHAR(10),REPT(" ",100)),100))</f>
        <v>USA</v>
      </c>
    </row>
    <row r="135" spans="1:20" x14ac:dyDescent="0.25">
      <c r="A135" s="3" t="s">
        <v>17</v>
      </c>
      <c r="B135" t="str">
        <f>LOOKUP(RIGHT(LEFT(A135,11),2),country_codes!F$3:F$250,country_codes!G$3:G$250)</f>
        <v>LTU</v>
      </c>
      <c r="C135" s="3">
        <v>0.18210000000000001</v>
      </c>
      <c r="D135" s="3">
        <v>0.44180000000000003</v>
      </c>
      <c r="E135" s="3">
        <v>0.37609999999999999</v>
      </c>
      <c r="F135">
        <f>IFERROR(_xlfn.XLOOKUP($B135,poverty_rate!$G$2:$G$164,poverty_rate!B$2:B$164),0)</f>
        <v>7.0000000000000001E-3</v>
      </c>
      <c r="G135">
        <f>IFERROR(_xlfn.XLOOKUP($B135,poverty_rate!$G$2:$G$164,poverty_rate!C$2:C$164),0)</f>
        <v>0.01</v>
      </c>
      <c r="H135">
        <f>IFERROR(_xlfn.XLOOKUP($B135,poverty_rate!$G$2:$G$164,poverty_rate!D$2:D$164),0)</f>
        <v>3.7999999999999999E-2</v>
      </c>
      <c r="I135">
        <f>IFERROR(_xlfn.XLOOKUP($B135,PPP!E$2:E$187,PPP!C$2:C$187),1)</f>
        <v>0.54</v>
      </c>
      <c r="J135">
        <f>_xlfn.XLOOKUP($B135,GDP_per_capita!C$2:C$197,GDP_per_capita!B$2:B$197)</f>
        <v>38605</v>
      </c>
      <c r="K135">
        <f t="shared" si="19"/>
        <v>14.743080000000003</v>
      </c>
      <c r="L135">
        <f>J135*(C135+D135)/0.9/1.5</f>
        <v>17841.22925925926</v>
      </c>
      <c r="M135">
        <f>J135*(C135)/0.5/2</f>
        <v>7029.9705000000004</v>
      </c>
      <c r="N135">
        <f>K135/J135</f>
        <v>3.8189560937702376E-4</v>
      </c>
      <c r="O135">
        <f t="shared" si="20"/>
        <v>8.2634889030130162E-4</v>
      </c>
      <c r="P135">
        <f t="shared" si="21"/>
        <v>2.0971752299671813E-3</v>
      </c>
      <c r="Q135">
        <f t="shared" si="17"/>
        <v>0</v>
      </c>
      <c r="R135">
        <f t="shared" si="22"/>
        <v>0</v>
      </c>
      <c r="S135">
        <f t="shared" si="18"/>
        <v>0</v>
      </c>
      <c r="T135" t="str">
        <f>TRIM(RIGHT(SUBSTITUTE(A135,CHAR(10),REPT(" ",100)),100))</f>
        <v>Lithuania</v>
      </c>
    </row>
    <row r="136" spans="1:20" x14ac:dyDescent="0.25">
      <c r="A136" s="3" t="s">
        <v>64</v>
      </c>
      <c r="B136" t="str">
        <f>LOOKUP(RIGHT(LEFT(A136,11),2),country_codes!F$3:F$250,country_codes!G$3:G$250)</f>
        <v>ESP</v>
      </c>
      <c r="C136" s="3">
        <v>0.2177</v>
      </c>
      <c r="D136" s="3">
        <v>0.437</v>
      </c>
      <c r="E136" s="3">
        <v>0.34539999999999998</v>
      </c>
      <c r="F136">
        <f>IFERROR(_xlfn.XLOOKUP($B136,poverty_rate!$G$2:$G$164,poverty_rate!B$2:B$164),0)</f>
        <v>7.0000000000000001E-3</v>
      </c>
      <c r="G136">
        <f>IFERROR(_xlfn.XLOOKUP($B136,poverty_rate!$G$2:$G$164,poverty_rate!C$2:C$164),0)</f>
        <v>7.0000000000000001E-3</v>
      </c>
      <c r="H136">
        <f>IFERROR(_xlfn.XLOOKUP($B136,poverty_rate!$G$2:$G$164,poverty_rate!D$2:D$164),0)</f>
        <v>2.1999999999999999E-2</v>
      </c>
      <c r="I136">
        <f>IFERROR(_xlfn.XLOOKUP($B136,PPP!E$2:E$187,PPP!C$2:C$187),1)</f>
        <v>0.76</v>
      </c>
      <c r="J136">
        <f>_xlfn.XLOOKUP($B136,GDP_per_capita!C$2:C$197,GDP_per_capita!B$2:B$197)</f>
        <v>38143</v>
      </c>
      <c r="K136">
        <f t="shared" si="19"/>
        <v>13.925479999999999</v>
      </c>
      <c r="L136">
        <f>J136*(C136+D136)/0.9/1.5</f>
        <v>18497.942296296296</v>
      </c>
      <c r="M136">
        <f>J136*(C136)/0.5/2</f>
        <v>8303.7311000000009</v>
      </c>
      <c r="N136">
        <f>K136/J136</f>
        <v>3.6508612327294652E-4</v>
      </c>
      <c r="O136">
        <f t="shared" si="20"/>
        <v>7.5281238188250766E-4</v>
      </c>
      <c r="P136">
        <f t="shared" si="21"/>
        <v>1.6770148060309897E-3</v>
      </c>
      <c r="Q136">
        <f t="shared" si="17"/>
        <v>0</v>
      </c>
      <c r="R136">
        <f t="shared" si="22"/>
        <v>0</v>
      </c>
      <c r="S136">
        <f t="shared" si="18"/>
        <v>0</v>
      </c>
      <c r="T136" t="str">
        <f>TRIM(RIGHT(SUBSTITUTE(A136,CHAR(10),REPT(" ",100)),100))</f>
        <v>Spain</v>
      </c>
    </row>
    <row r="137" spans="1:20" x14ac:dyDescent="0.25">
      <c r="A137" s="3" t="s">
        <v>38</v>
      </c>
      <c r="B137" t="str">
        <f>LOOKUP(RIGHT(LEFT(A137,11),2),country_codes!F$3:F$250,country_codes!G$3:G$250)</f>
        <v>HUN</v>
      </c>
      <c r="C137" s="3">
        <v>0.2261</v>
      </c>
      <c r="D137" s="3">
        <v>0.43430000000000002</v>
      </c>
      <c r="E137" s="3">
        <v>0.3397</v>
      </c>
      <c r="F137">
        <f>IFERROR(_xlfn.XLOOKUP($B137,poverty_rate!$G$2:$G$164,poverty_rate!B$2:B$164),0)</f>
        <v>6.0000000000000001E-3</v>
      </c>
      <c r="G137">
        <f>IFERROR(_xlfn.XLOOKUP($B137,poverty_rate!$G$2:$G$164,poverty_rate!C$2:C$164),0)</f>
        <v>6.0000000000000001E-3</v>
      </c>
      <c r="H137">
        <f>IFERROR(_xlfn.XLOOKUP($B137,poverty_rate!$G$2:$G$164,poverty_rate!D$2:D$164),0)</f>
        <v>0.03</v>
      </c>
      <c r="I137">
        <f>IFERROR(_xlfn.XLOOKUP($B137,PPP!E$2:E$187,PPP!C$2:C$187),1)</f>
        <v>0.52</v>
      </c>
      <c r="J137">
        <f>_xlfn.XLOOKUP($B137,GDP_per_capita!C$2:C$197,GDP_per_capita!B$2:B$197)</f>
        <v>32434</v>
      </c>
      <c r="K137">
        <f t="shared" si="19"/>
        <v>10.704719999999996</v>
      </c>
      <c r="L137">
        <f>J137*(C137+D137)/0.9/1.5</f>
        <v>15866.232296296295</v>
      </c>
      <c r="M137">
        <f>J137*(C137)/0.5/2</f>
        <v>7333.3274000000001</v>
      </c>
      <c r="N137">
        <f>K137/J137</f>
        <v>3.3004624776469127E-4</v>
      </c>
      <c r="O137">
        <f t="shared" si="20"/>
        <v>6.7468569727791223E-4</v>
      </c>
      <c r="P137">
        <f t="shared" si="21"/>
        <v>1.4597357265134509E-3</v>
      </c>
      <c r="Q137">
        <f t="shared" si="17"/>
        <v>0</v>
      </c>
      <c r="R137">
        <f t="shared" si="22"/>
        <v>0</v>
      </c>
      <c r="S137">
        <f t="shared" si="18"/>
        <v>0</v>
      </c>
      <c r="T137" t="str">
        <f>TRIM(RIGHT(SUBSTITUTE(A137,CHAR(10),REPT(" ",100)),100))</f>
        <v>Hungary</v>
      </c>
    </row>
    <row r="138" spans="1:20" x14ac:dyDescent="0.25">
      <c r="A138" s="3" t="s">
        <v>113</v>
      </c>
      <c r="B138" t="str">
        <f>LOOKUP(RIGHT(LEFT(A138,11),2),country_codes!F$3:F$250,country_codes!G$3:G$250)</f>
        <v>TUR</v>
      </c>
      <c r="C138" s="3">
        <v>0.15379999999999999</v>
      </c>
      <c r="D138" s="3">
        <v>0.31280000000000002</v>
      </c>
      <c r="E138" s="3">
        <v>0.53339999999999999</v>
      </c>
      <c r="F138">
        <f>IFERROR(_xlfn.XLOOKUP($B138,poverty_rate!$G$2:$G$164,poverty_rate!B$2:B$164),0)</f>
        <v>0</v>
      </c>
      <c r="G138">
        <f>IFERROR(_xlfn.XLOOKUP($B138,poverty_rate!$G$2:$G$164,poverty_rate!C$2:C$164),0)</f>
        <v>0.01</v>
      </c>
      <c r="H138">
        <f>IFERROR(_xlfn.XLOOKUP($B138,poverty_rate!$G$2:$G$164,poverty_rate!D$2:D$164),0)</f>
        <v>0.03</v>
      </c>
      <c r="I138">
        <f>IFERROR(_xlfn.XLOOKUP($B138,PPP!E$2:E$187,PPP!C$2:C$187),1)</f>
        <v>0.33</v>
      </c>
      <c r="J138">
        <f>_xlfn.XLOOKUP($B138,GDP_per_capita!C$2:C$197,GDP_per_capita!B$2:B$197)</f>
        <v>28294</v>
      </c>
      <c r="K138">
        <f t="shared" si="19"/>
        <v>6.5042999999999997</v>
      </c>
      <c r="L138">
        <f>J138*(C138+D138)/0.9/1.5</f>
        <v>9779.2447407407399</v>
      </c>
      <c r="M138">
        <f>J138*(C138)/0.5/2</f>
        <v>4351.6171999999997</v>
      </c>
      <c r="N138">
        <f>K138/J138</f>
        <v>2.2988266063476355E-4</v>
      </c>
      <c r="O138">
        <f t="shared" si="20"/>
        <v>6.651127129381286E-4</v>
      </c>
      <c r="P138">
        <f t="shared" si="21"/>
        <v>1.494685699835914E-3</v>
      </c>
      <c r="Q138">
        <f t="shared" si="17"/>
        <v>0</v>
      </c>
      <c r="R138">
        <f t="shared" si="22"/>
        <v>0</v>
      </c>
      <c r="S138">
        <f t="shared" si="18"/>
        <v>0</v>
      </c>
      <c r="T138" t="str">
        <f>TRIM(RIGHT(SUBSTITUTE(A138,CHAR(10),REPT(" ",100)),100))</f>
        <v>Turkey</v>
      </c>
    </row>
    <row r="139" spans="1:20" x14ac:dyDescent="0.25">
      <c r="A139" s="3" t="s">
        <v>125</v>
      </c>
      <c r="B139" t="str">
        <f>LOOKUP(RIGHT(LEFT(A139,11),2),country_codes!F$3:F$250,country_codes!G$3:G$250)</f>
        <v>PRT</v>
      </c>
      <c r="C139" s="3">
        <v>0.1928</v>
      </c>
      <c r="D139" s="3">
        <v>0.43180000000000002</v>
      </c>
      <c r="E139" s="3">
        <v>0.37540000000000001</v>
      </c>
      <c r="F139">
        <f>IFERROR(_xlfn.XLOOKUP($B139,poverty_rate!$G$2:$G$164,poverty_rate!B$2:B$164),0)</f>
        <v>4.0000000000000001E-3</v>
      </c>
      <c r="G139">
        <f>IFERROR(_xlfn.XLOOKUP($B139,poverty_rate!$G$2:$G$164,poverty_rate!C$2:C$164),0)</f>
        <v>3.0000000000000001E-3</v>
      </c>
      <c r="H139">
        <f>IFERROR(_xlfn.XLOOKUP($B139,poverty_rate!$G$2:$G$164,poverty_rate!D$2:D$164),0)</f>
        <v>1.7999999999999999E-2</v>
      </c>
      <c r="I139">
        <f>IFERROR(_xlfn.XLOOKUP($B139,PPP!E$2:E$187,PPP!C$2:C$187),1)</f>
        <v>0.7</v>
      </c>
      <c r="J139">
        <f>_xlfn.XLOOKUP($B139,GDP_per_capita!C$2:C$197,GDP_per_capita!B$2:B$197)</f>
        <v>33131</v>
      </c>
      <c r="K139">
        <f t="shared" si="19"/>
        <v>8.5336999999999961</v>
      </c>
      <c r="L139">
        <f>J139*(C139+D139)/0.9/1.5</f>
        <v>15328.609333333334</v>
      </c>
      <c r="M139">
        <f>J139*(C139)/0.5/2</f>
        <v>6387.6567999999997</v>
      </c>
      <c r="N139">
        <f>K139/J139</f>
        <v>2.5757447707585028E-4</v>
      </c>
      <c r="O139">
        <f t="shared" si="20"/>
        <v>5.5671716947229891E-4</v>
      </c>
      <c r="P139">
        <f t="shared" si="21"/>
        <v>1.335967204750261E-3</v>
      </c>
      <c r="Q139">
        <f t="shared" si="17"/>
        <v>0</v>
      </c>
      <c r="R139">
        <f t="shared" si="22"/>
        <v>0</v>
      </c>
      <c r="S139">
        <f t="shared" si="18"/>
        <v>0</v>
      </c>
      <c r="T139" t="str">
        <f>TRIM(RIGHT(SUBSTITUTE(A139,CHAR(10),REPT(" ",100)),100))</f>
        <v>Portugal</v>
      </c>
    </row>
    <row r="140" spans="1:20" x14ac:dyDescent="0.25">
      <c r="A140" s="3" t="s">
        <v>18</v>
      </c>
      <c r="B140" t="str">
        <f>LOOKUP(RIGHT(LEFT(A140,11),2),country_codes!F$3:F$250,country_codes!G$3:G$250)</f>
        <v>JPN</v>
      </c>
      <c r="C140" s="3">
        <v>0.19520000000000001</v>
      </c>
      <c r="D140" s="3">
        <v>0.38140000000000002</v>
      </c>
      <c r="E140" s="3">
        <v>0.43330000000000002</v>
      </c>
      <c r="F140">
        <f>IFERROR(_xlfn.XLOOKUP($B140,poverty_rate!$G$2:$G$164,poverty_rate!B$2:B$164),0)</f>
        <v>2E-3</v>
      </c>
      <c r="G140">
        <f>IFERROR(_xlfn.XLOOKUP($B140,poverty_rate!$G$2:$G$164,poverty_rate!C$2:C$164),0)</f>
        <v>5.0000000000000001E-3</v>
      </c>
      <c r="H140">
        <f>IFERROR(_xlfn.XLOOKUP($B140,poverty_rate!$G$2:$G$164,poverty_rate!D$2:D$164),0)</f>
        <v>0.01</v>
      </c>
      <c r="I140">
        <f>IFERROR(_xlfn.XLOOKUP($B140,PPP!E$2:E$187,PPP!C$2:C$187),1)</f>
        <v>0.92</v>
      </c>
      <c r="J140">
        <f>_xlfn.XLOOKUP($B140,GDP_per_capita!C$2:C$197,GDP_per_capita!B$2:B$197)</f>
        <v>41637</v>
      </c>
      <c r="K140">
        <f t="shared" si="19"/>
        <v>8.12636</v>
      </c>
      <c r="L140">
        <f>J140*(C140+D140)/0.9/1.5</f>
        <v>17783.625333333333</v>
      </c>
      <c r="M140">
        <f>J140*(C140)/0.5/2</f>
        <v>8127.5424000000003</v>
      </c>
      <c r="N140">
        <f>K140/J140</f>
        <v>1.951716021807527E-4</v>
      </c>
      <c r="O140">
        <f t="shared" si="20"/>
        <v>4.5695744527231378E-4</v>
      </c>
      <c r="P140">
        <f t="shared" si="21"/>
        <v>9.9985451936861008E-4</v>
      </c>
      <c r="Q140">
        <f t="shared" si="17"/>
        <v>0</v>
      </c>
      <c r="R140">
        <f t="shared" si="22"/>
        <v>0</v>
      </c>
      <c r="S140">
        <f t="shared" si="18"/>
        <v>0</v>
      </c>
      <c r="T140" t="str">
        <f>TRIM(RIGHT(SUBSTITUTE(A140,CHAR(10),REPT(" ",100)),100))</f>
        <v>Japan</v>
      </c>
    </row>
    <row r="141" spans="1:20" x14ac:dyDescent="0.25">
      <c r="A141" s="3" t="s">
        <v>162</v>
      </c>
      <c r="B141" t="str">
        <f>LOOKUP(RIGHT(LEFT(A141,11),2),country_codes!F$3:F$250,country_codes!G$3:G$250)</f>
        <v>AUS</v>
      </c>
      <c r="C141" s="3">
        <v>0.18840000000000001</v>
      </c>
      <c r="D141" s="3">
        <v>0.48670000000000002</v>
      </c>
      <c r="E141" s="3">
        <v>0.32490000000000002</v>
      </c>
      <c r="F141">
        <f>IFERROR(_xlfn.XLOOKUP($B141,poverty_rate!$G$2:$G$164,poverty_rate!B$2:B$164),0)</f>
        <v>5.0000000000000001E-3</v>
      </c>
      <c r="G141">
        <f>IFERROR(_xlfn.XLOOKUP($B141,poverty_rate!$G$2:$G$164,poverty_rate!C$2:C$164),0)</f>
        <v>7.0000000000000001E-3</v>
      </c>
      <c r="H141">
        <f>IFERROR(_xlfn.XLOOKUP($B141,poverty_rate!$G$2:$G$164,poverty_rate!D$2:D$164),0)</f>
        <v>7.0000000000000001E-3</v>
      </c>
      <c r="I141">
        <f>IFERROR(_xlfn.XLOOKUP($B141,PPP!E$2:E$187,PPP!C$2:C$187),1)</f>
        <v>1.1100000000000001</v>
      </c>
      <c r="J141">
        <f>_xlfn.XLOOKUP($B141,GDP_per_capita!C$2:C$197,GDP_per_capita!B$2:B$197)</f>
        <v>50845</v>
      </c>
      <c r="K141">
        <f t="shared" si="19"/>
        <v>11.74935</v>
      </c>
      <c r="L141">
        <f>J141*(C141+D141)/0.9/1.5</f>
        <v>25426.266296296297</v>
      </c>
      <c r="M141">
        <f>J141*(C141)/0.5/2</f>
        <v>9579.1980000000003</v>
      </c>
      <c r="N141">
        <f>K141/J141</f>
        <v>2.3108171894974924E-4</v>
      </c>
      <c r="O141">
        <f t="shared" si="20"/>
        <v>4.6209497938403413E-4</v>
      </c>
      <c r="P141">
        <f t="shared" si="21"/>
        <v>1.2265484020687325E-3</v>
      </c>
      <c r="Q141">
        <f t="shared" si="17"/>
        <v>0</v>
      </c>
      <c r="R141">
        <f t="shared" si="22"/>
        <v>0</v>
      </c>
      <c r="S141">
        <f t="shared" si="18"/>
        <v>0</v>
      </c>
      <c r="T141" t="str">
        <f>TRIM(RIGHT(SUBSTITUTE(A141,CHAR(10),REPT(" ",100)),100))</f>
        <v>Australia</v>
      </c>
    </row>
    <row r="142" spans="1:20" x14ac:dyDescent="0.25">
      <c r="A142" s="3" t="s">
        <v>35</v>
      </c>
      <c r="B142" t="str">
        <f>LOOKUP(RIGHT(LEFT(A142,11),2),country_codes!F$3:F$250,country_codes!G$3:G$250)</f>
        <v>RUS</v>
      </c>
      <c r="C142" s="3">
        <v>0.17949999999999999</v>
      </c>
      <c r="D142" s="3">
        <v>0.36840000000000001</v>
      </c>
      <c r="E142" s="3">
        <v>0.45219999999999999</v>
      </c>
      <c r="F142">
        <f>IFERROR(_xlfn.XLOOKUP($B142,poverty_rate!$G$2:$G$164,poverty_rate!B$2:B$164),0)</f>
        <v>0</v>
      </c>
      <c r="G142">
        <f>IFERROR(_xlfn.XLOOKUP($B142,poverty_rate!$G$2:$G$164,poverty_rate!C$2:C$164),0)</f>
        <v>2E-3</v>
      </c>
      <c r="H142">
        <f>IFERROR(_xlfn.XLOOKUP($B142,poverty_rate!$G$2:$G$164,poverty_rate!D$2:D$164),0)</f>
        <v>2.3E-2</v>
      </c>
      <c r="I142">
        <f>IFERROR(_xlfn.XLOOKUP($B142,PPP!E$2:E$187,PPP!C$2:C$187),1)</f>
        <v>0.41</v>
      </c>
      <c r="J142">
        <f>_xlfn.XLOOKUP($B142,GDP_per_capita!C$2:C$197,GDP_per_capita!B$2:B$197)</f>
        <v>27394</v>
      </c>
      <c r="K142">
        <f t="shared" si="19"/>
        <v>4.6690800000000001</v>
      </c>
      <c r="L142">
        <f>J142*(C142+D142)/0.9/1.5</f>
        <v>11117.905629629631</v>
      </c>
      <c r="M142">
        <f>J142*(C142)/0.5/2</f>
        <v>4917.223</v>
      </c>
      <c r="N142">
        <f>K142/J142</f>
        <v>1.7044170256260495E-4</v>
      </c>
      <c r="O142">
        <f t="shared" si="20"/>
        <v>4.199603914209101E-4</v>
      </c>
      <c r="P142">
        <f t="shared" si="21"/>
        <v>9.4953594742398307E-4</v>
      </c>
      <c r="Q142">
        <f t="shared" si="17"/>
        <v>0</v>
      </c>
      <c r="R142">
        <f t="shared" si="22"/>
        <v>0</v>
      </c>
      <c r="S142">
        <f t="shared" si="18"/>
        <v>0</v>
      </c>
      <c r="T142" t="str">
        <f>TRIM(RIGHT(SUBSTITUTE(A142,CHAR(10),REPT(" ",100)),100))</f>
        <v>Russian Federation</v>
      </c>
    </row>
    <row r="143" spans="1:20" x14ac:dyDescent="0.25">
      <c r="A143" s="3" t="s">
        <v>50</v>
      </c>
      <c r="B143" t="str">
        <f>LOOKUP(RIGHT(LEFT(A143,11),2),country_codes!F$3:F$250,country_codes!G$3:G$250)</f>
        <v>CAN</v>
      </c>
      <c r="C143" s="3">
        <v>0.18279999999999999</v>
      </c>
      <c r="D143" s="3">
        <v>0.42109999999999997</v>
      </c>
      <c r="E143" s="3">
        <v>0.39610000000000001</v>
      </c>
      <c r="F143">
        <f>IFERROR(_xlfn.XLOOKUP($B143,poverty_rate!$G$2:$G$164,poverty_rate!B$2:B$164),0)</f>
        <v>5.0000000000000001E-3</v>
      </c>
      <c r="G143">
        <f>IFERROR(_xlfn.XLOOKUP($B143,poverty_rate!$G$2:$G$164,poverty_rate!C$2:C$164),0)</f>
        <v>5.0000000000000001E-3</v>
      </c>
      <c r="H143">
        <f>IFERROR(_xlfn.XLOOKUP($B143,poverty_rate!$G$2:$G$164,poverty_rate!D$2:D$164),0)</f>
        <v>7.0000000000000001E-3</v>
      </c>
      <c r="I143">
        <f>IFERROR(_xlfn.XLOOKUP($B143,PPP!E$2:E$187,PPP!C$2:C$187),1)</f>
        <v>0.96</v>
      </c>
      <c r="J143">
        <f>_xlfn.XLOOKUP($B143,GDP_per_capita!C$2:C$197,GDP_per_capita!B$2:B$197)</f>
        <v>47569</v>
      </c>
      <c r="K143">
        <f t="shared" si="19"/>
        <v>8.9001599999999979</v>
      </c>
      <c r="L143">
        <f>J143*(C143+D143)/0.9/1.5</f>
        <v>21279.199333333334</v>
      </c>
      <c r="M143">
        <f>J143*(C143)/0.5/2</f>
        <v>8695.6131999999998</v>
      </c>
      <c r="N143">
        <f>K143/J143</f>
        <v>1.8710000210220938E-4</v>
      </c>
      <c r="O143">
        <f t="shared" si="20"/>
        <v>4.1825633852952916E-4</v>
      </c>
      <c r="P143">
        <f t="shared" si="21"/>
        <v>1.0235229874300295E-3</v>
      </c>
      <c r="Q143">
        <f t="shared" si="17"/>
        <v>0</v>
      </c>
      <c r="R143">
        <f t="shared" si="22"/>
        <v>0</v>
      </c>
      <c r="S143">
        <f t="shared" si="18"/>
        <v>0</v>
      </c>
      <c r="T143" t="str">
        <f>TRIM(RIGHT(SUBSTITUTE(A143,CHAR(10),REPT(" ",100)),100))</f>
        <v>Canada</v>
      </c>
    </row>
    <row r="144" spans="1:20" x14ac:dyDescent="0.25">
      <c r="A144" s="3" t="s">
        <v>27</v>
      </c>
      <c r="B144" t="str">
        <f>LOOKUP(RIGHT(LEFT(A144,11),2),country_codes!F$3:F$250,country_codes!G$3:G$250)</f>
        <v>KOR</v>
      </c>
      <c r="C144" s="3">
        <v>0.19170000000000001</v>
      </c>
      <c r="D144" s="3">
        <v>0.36909999999999998</v>
      </c>
      <c r="E144" s="3">
        <v>0.44919999999999999</v>
      </c>
      <c r="F144">
        <f>IFERROR(_xlfn.XLOOKUP($B144,poverty_rate!$G$2:$G$164,poverty_rate!B$2:B$164),0)</f>
        <v>2E-3</v>
      </c>
      <c r="G144">
        <f>IFERROR(_xlfn.XLOOKUP($B144,poverty_rate!$G$2:$G$164,poverty_rate!C$2:C$164),0)</f>
        <v>5.0000000000000001E-3</v>
      </c>
      <c r="H144">
        <f>IFERROR(_xlfn.XLOOKUP($B144,poverty_rate!$G$2:$G$164,poverty_rate!D$2:D$164),0)</f>
        <v>1.2E-2</v>
      </c>
      <c r="I144">
        <f>IFERROR(_xlfn.XLOOKUP($B144,PPP!E$2:E$187,PPP!C$2:C$187),1)</f>
        <v>0.78</v>
      </c>
      <c r="J144">
        <f>_xlfn.XLOOKUP($B144,GDP_per_capita!C$2:C$197,GDP_per_capita!B$2:B$197)</f>
        <v>44292</v>
      </c>
      <c r="K144">
        <f t="shared" si="19"/>
        <v>7.5730200000000014</v>
      </c>
      <c r="L144">
        <f>J144*(C144+D144)/0.9/1.5</f>
        <v>18399.224888888886</v>
      </c>
      <c r="M144">
        <f>J144*(C144)/0.5/2</f>
        <v>8490.7764000000006</v>
      </c>
      <c r="N144">
        <f>K144/J144</f>
        <v>1.7097940937415337E-4</v>
      </c>
      <c r="O144">
        <f t="shared" si="20"/>
        <v>4.1159451258043349E-4</v>
      </c>
      <c r="P144">
        <f t="shared" si="21"/>
        <v>8.9191136867059655E-4</v>
      </c>
      <c r="Q144">
        <f t="shared" si="17"/>
        <v>0</v>
      </c>
      <c r="R144">
        <f t="shared" si="22"/>
        <v>0</v>
      </c>
      <c r="S144">
        <f t="shared" si="18"/>
        <v>0</v>
      </c>
      <c r="T144" t="str">
        <f>TRIM(RIGHT(SUBSTITUTE(A144,CHAR(10),REPT(" ",100)),100))</f>
        <v>Korea</v>
      </c>
    </row>
    <row r="145" spans="1:20" x14ac:dyDescent="0.25">
      <c r="A145" s="3" t="s">
        <v>130</v>
      </c>
      <c r="B145" t="str">
        <f>LOOKUP(RIGHT(LEFT(A145,11),2),country_codes!F$3:F$250,country_codes!G$3:G$250)</f>
        <v>MYS</v>
      </c>
      <c r="C145" s="3">
        <v>0.1908</v>
      </c>
      <c r="D145" s="3">
        <v>0.41499999999999998</v>
      </c>
      <c r="E145" s="3">
        <v>0.39419999999999999</v>
      </c>
      <c r="F145">
        <f>IFERROR(_xlfn.XLOOKUP($B145,poverty_rate!$G$2:$G$164,poverty_rate!B$2:B$164),0)</f>
        <v>0</v>
      </c>
      <c r="G145">
        <f>IFERROR(_xlfn.XLOOKUP($B145,poverty_rate!$G$2:$G$164,poverty_rate!C$2:C$164),0)</f>
        <v>2E-3</v>
      </c>
      <c r="H145">
        <f>IFERROR(_xlfn.XLOOKUP($B145,poverty_rate!$G$2:$G$164,poverty_rate!D$2:D$164),0)</f>
        <v>2.7E-2</v>
      </c>
      <c r="I145">
        <f>IFERROR(_xlfn.XLOOKUP($B145,PPP!E$2:E$187,PPP!C$2:C$187),1)</f>
        <v>0.36</v>
      </c>
      <c r="J145">
        <f>_xlfn.XLOOKUP($B145,GDP_per_capita!C$2:C$197,GDP_per_capita!B$2:B$197)</f>
        <v>27287</v>
      </c>
      <c r="K145">
        <f t="shared" si="19"/>
        <v>4.7303999999999986</v>
      </c>
      <c r="L145">
        <f>J145*(C145+D145)/0.9/1.5</f>
        <v>12244.788592592593</v>
      </c>
      <c r="M145">
        <f>J145*(C145)/0.5/2</f>
        <v>5206.3595999999998</v>
      </c>
      <c r="N145">
        <f>K145/J145</f>
        <v>1.7335727635870555E-4</v>
      </c>
      <c r="O145">
        <f t="shared" si="20"/>
        <v>3.863194504527113E-4</v>
      </c>
      <c r="P145">
        <f t="shared" si="21"/>
        <v>9.0858111299111928E-4</v>
      </c>
      <c r="Q145">
        <f t="shared" si="17"/>
        <v>0</v>
      </c>
      <c r="R145">
        <f t="shared" si="22"/>
        <v>0</v>
      </c>
      <c r="S145">
        <f t="shared" si="18"/>
        <v>0</v>
      </c>
      <c r="T145" t="str">
        <f>TRIM(RIGHT(SUBSTITUTE(A145,CHAR(10),REPT(" ",100)),100))</f>
        <v>Malaysia</v>
      </c>
    </row>
    <row r="146" spans="1:20" x14ac:dyDescent="0.25">
      <c r="A146" s="3" t="s">
        <v>172</v>
      </c>
      <c r="B146" t="str">
        <f>LOOKUP(RIGHT(LEFT(A146,11),2),country_codes!F$3:F$250,country_codes!G$3:G$250)</f>
        <v>POL</v>
      </c>
      <c r="C146" s="3">
        <v>0.2006</v>
      </c>
      <c r="D146" s="3">
        <v>0.42730000000000001</v>
      </c>
      <c r="E146" s="3">
        <v>0.37209999999999999</v>
      </c>
      <c r="F146">
        <f>IFERROR(_xlfn.XLOOKUP($B146,poverty_rate!$G$2:$G$164,poverty_rate!B$2:B$164),0)</f>
        <v>0</v>
      </c>
      <c r="G146">
        <f>IFERROR(_xlfn.XLOOKUP($B146,poverty_rate!$G$2:$G$164,poverty_rate!C$2:C$164),0)</f>
        <v>1E-3</v>
      </c>
      <c r="H146">
        <f>IFERROR(_xlfn.XLOOKUP($B146,poverty_rate!$G$2:$G$164,poverty_rate!D$2:D$164),0)</f>
        <v>2.1000000000000001E-2</v>
      </c>
      <c r="I146">
        <f>IFERROR(_xlfn.XLOOKUP($B146,PPP!E$2:E$187,PPP!C$2:C$187),1)</f>
        <v>0.49</v>
      </c>
      <c r="J146">
        <f>_xlfn.XLOOKUP($B146,GDP_per_capita!C$2:C$197,GDP_per_capita!B$2:B$197)</f>
        <v>33739</v>
      </c>
      <c r="K146">
        <f t="shared" si="19"/>
        <v>4.8289500000000016</v>
      </c>
      <c r="L146">
        <f>J146*(C146+D146)/0.9/1.5</f>
        <v>15692.383777777779</v>
      </c>
      <c r="M146">
        <f>J146*(C146)/0.5/2</f>
        <v>6768.0433999999996</v>
      </c>
      <c r="N146">
        <f>K146/J146</f>
        <v>1.4312664868549755E-4</v>
      </c>
      <c r="O146">
        <f t="shared" si="20"/>
        <v>3.07725713848418E-4</v>
      </c>
      <c r="P146">
        <f t="shared" si="21"/>
        <v>7.1349276513209151E-4</v>
      </c>
      <c r="Q146">
        <f t="shared" si="17"/>
        <v>0</v>
      </c>
      <c r="R146">
        <f t="shared" si="22"/>
        <v>0</v>
      </c>
      <c r="S146">
        <f t="shared" si="18"/>
        <v>0</v>
      </c>
      <c r="T146" t="str">
        <f>TRIM(RIGHT(SUBSTITUTE(A146,CHAR(10),REPT(" ",100)),100))</f>
        <v>Poland</v>
      </c>
    </row>
    <row r="147" spans="1:20" x14ac:dyDescent="0.25">
      <c r="A147" s="3" t="s">
        <v>173</v>
      </c>
      <c r="B147" t="str">
        <f>LOOKUP(RIGHT(LEFT(A147,11),2),country_codes!F$3:F$250,country_codes!G$3:G$250)</f>
        <v>EST</v>
      </c>
      <c r="C147" s="3">
        <v>0.1968</v>
      </c>
      <c r="D147" s="3">
        <v>0.46760000000000002</v>
      </c>
      <c r="E147" s="3">
        <v>0.33560000000000001</v>
      </c>
      <c r="F147">
        <f>IFERROR(_xlfn.XLOOKUP($B147,poverty_rate!$G$2:$G$164,poverty_rate!B$2:B$164),0)</f>
        <v>3.0000000000000001E-3</v>
      </c>
      <c r="G147">
        <f>IFERROR(_xlfn.XLOOKUP($B147,poverty_rate!$G$2:$G$164,poverty_rate!C$2:C$164),0)</f>
        <v>3.0000000000000001E-3</v>
      </c>
      <c r="H147">
        <f>IFERROR(_xlfn.XLOOKUP($B147,poverty_rate!$G$2:$G$164,poverty_rate!D$2:D$164),0)</f>
        <v>0.01</v>
      </c>
      <c r="I147">
        <f>IFERROR(_xlfn.XLOOKUP($B147,PPP!E$2:E$187,PPP!C$2:C$187),1)</f>
        <v>0.65</v>
      </c>
      <c r="J147">
        <f>_xlfn.XLOOKUP($B147,GDP_per_capita!C$2:C$197,GDP_per_capita!B$2:B$197)</f>
        <v>37033</v>
      </c>
      <c r="K147">
        <f t="shared" si="19"/>
        <v>5.2669500000000014</v>
      </c>
      <c r="L147">
        <f>J147*(C147+D147)/0.9/1.5</f>
        <v>18225.722370370371</v>
      </c>
      <c r="M147">
        <f>J147*(C147)/0.5/2</f>
        <v>7288.0944</v>
      </c>
      <c r="N147">
        <f>K147/J147</f>
        <v>1.422231523236033E-4</v>
      </c>
      <c r="O147">
        <f t="shared" si="20"/>
        <v>2.8898443051906148E-4</v>
      </c>
      <c r="P147">
        <f t="shared" si="21"/>
        <v>7.2267861953050462E-4</v>
      </c>
      <c r="Q147">
        <f t="shared" si="17"/>
        <v>0</v>
      </c>
      <c r="R147">
        <f t="shared" si="22"/>
        <v>0</v>
      </c>
      <c r="S147">
        <f t="shared" si="18"/>
        <v>0</v>
      </c>
      <c r="T147" t="str">
        <f>TRIM(RIGHT(SUBSTITUTE(A147,CHAR(10),REPT(" ",100)),100))</f>
        <v>Estonia</v>
      </c>
    </row>
    <row r="148" spans="1:20" x14ac:dyDescent="0.25">
      <c r="A148" s="3" t="s">
        <v>107</v>
      </c>
      <c r="B148" t="str">
        <f>LOOKUP(RIGHT(LEFT(A148,11),2),country_codes!F$3:F$250,country_codes!G$3:G$250)</f>
        <v>GBR</v>
      </c>
      <c r="C148" s="3">
        <v>0.2122</v>
      </c>
      <c r="D148" s="3">
        <v>0.42709999999999998</v>
      </c>
      <c r="E148" s="3">
        <v>0.36059999999999998</v>
      </c>
      <c r="F148">
        <f>IFERROR(_xlfn.XLOOKUP($B148,poverty_rate!$G$2:$G$164,poverty_rate!B$2:B$164),0)</f>
        <v>2E-3</v>
      </c>
      <c r="G148">
        <f>IFERROR(_xlfn.XLOOKUP($B148,poverty_rate!$G$2:$G$164,poverty_rate!C$2:C$164),0)</f>
        <v>2E-3</v>
      </c>
      <c r="H148">
        <f>IFERROR(_xlfn.XLOOKUP($B148,poverty_rate!$G$2:$G$164,poverty_rate!D$2:D$164),0)</f>
        <v>7.0000000000000001E-3</v>
      </c>
      <c r="I148">
        <f>IFERROR(_xlfn.XLOOKUP($B148,PPP!E$2:E$187,PPP!C$2:C$187),1)</f>
        <v>0.93</v>
      </c>
      <c r="J148">
        <f>_xlfn.XLOOKUP($B148,GDP_per_capita!C$2:C$197,GDP_per_capita!B$2:B$197)</f>
        <v>44288</v>
      </c>
      <c r="K148">
        <f t="shared" si="19"/>
        <v>5.1596400000000013</v>
      </c>
      <c r="L148">
        <f>J148*(C148+D148)/0.9/1.5</f>
        <v>20972.828444444443</v>
      </c>
      <c r="M148">
        <f>J148*(C148)/0.5/2</f>
        <v>9397.9135999999999</v>
      </c>
      <c r="N148">
        <f>K148/J148</f>
        <v>1.1650198699421969E-4</v>
      </c>
      <c r="O148">
        <f t="shared" si="20"/>
        <v>2.4601545822336397E-4</v>
      </c>
      <c r="P148">
        <f t="shared" si="21"/>
        <v>5.4901973135824543E-4</v>
      </c>
      <c r="Q148">
        <f t="shared" si="17"/>
        <v>0</v>
      </c>
      <c r="R148">
        <f t="shared" si="22"/>
        <v>0</v>
      </c>
      <c r="S148">
        <f t="shared" si="18"/>
        <v>0</v>
      </c>
      <c r="T148" t="str">
        <f>TRIM(RIGHT(SUBSTITUTE(A148,CHAR(10),REPT(" ",100)),100))</f>
        <v>United Kingdom</v>
      </c>
    </row>
    <row r="149" spans="1:20" x14ac:dyDescent="0.25">
      <c r="A149" s="3" t="s">
        <v>54</v>
      </c>
      <c r="B149" t="str">
        <f>LOOKUP(RIGHT(LEFT(A149,11),2),country_codes!F$3:F$250,country_codes!G$3:G$250)</f>
        <v>AUT</v>
      </c>
      <c r="C149" s="3">
        <v>0.24160000000000001</v>
      </c>
      <c r="D149" s="3">
        <v>0.43209999999999998</v>
      </c>
      <c r="E149" s="3">
        <v>0.32629999999999998</v>
      </c>
      <c r="F149">
        <f>IFERROR(_xlfn.XLOOKUP($B149,poverty_rate!$G$2:$G$164,poverty_rate!B$2:B$164),0)</f>
        <v>3.0000000000000001E-3</v>
      </c>
      <c r="G149">
        <f>IFERROR(_xlfn.XLOOKUP($B149,poverty_rate!$G$2:$G$164,poverty_rate!C$2:C$164),0)</f>
        <v>4.0000000000000001E-3</v>
      </c>
      <c r="H149">
        <f>IFERROR(_xlfn.XLOOKUP($B149,poverty_rate!$G$2:$G$164,poverty_rate!D$2:D$164),0)</f>
        <v>7.0000000000000001E-3</v>
      </c>
      <c r="I149">
        <f>IFERROR(_xlfn.XLOOKUP($B149,PPP!E$2:E$187,PPP!C$2:C$187),1)</f>
        <v>0.93</v>
      </c>
      <c r="J149">
        <f>_xlfn.XLOOKUP($B149,GDP_per_capita!C$2:C$197,GDP_per_capita!B$2:B$197)</f>
        <v>55406</v>
      </c>
      <c r="K149">
        <f t="shared" si="19"/>
        <v>6.924780000000001</v>
      </c>
      <c r="L149">
        <f>J149*(C149+D149)/0.9/1.5</f>
        <v>27649.646074074073</v>
      </c>
      <c r="M149">
        <f>J149*(C149)/0.5/2</f>
        <v>13386.089600000001</v>
      </c>
      <c r="N149">
        <f>K149/J149</f>
        <v>1.2498249287080823E-4</v>
      </c>
      <c r="O149">
        <f t="shared" si="20"/>
        <v>2.5044732874512563E-4</v>
      </c>
      <c r="P149">
        <f t="shared" si="21"/>
        <v>5.1731164267718632E-4</v>
      </c>
      <c r="Q149">
        <f t="shared" si="17"/>
        <v>0</v>
      </c>
      <c r="R149">
        <f t="shared" si="22"/>
        <v>0</v>
      </c>
      <c r="S149">
        <f t="shared" si="18"/>
        <v>0</v>
      </c>
      <c r="T149" t="str">
        <f>TRIM(RIGHT(SUBSTITUTE(A149,CHAR(10),REPT(" ",100)),100))</f>
        <v>Austria</v>
      </c>
    </row>
    <row r="150" spans="1:20" x14ac:dyDescent="0.25">
      <c r="A150" s="3" t="s">
        <v>127</v>
      </c>
      <c r="B150" t="str">
        <f>LOOKUP(RIGHT(LEFT(A150,11),2),country_codes!F$3:F$250,country_codes!G$3:G$250)</f>
        <v>SWE</v>
      </c>
      <c r="C150" s="3">
        <v>0.25390000000000001</v>
      </c>
      <c r="D150" s="3">
        <v>0.45219999999999999</v>
      </c>
      <c r="E150" s="3">
        <v>0.29389999999999999</v>
      </c>
      <c r="F150">
        <f>IFERROR(_xlfn.XLOOKUP($B150,poverty_rate!$G$2:$G$164,poverty_rate!B$2:B$164),0)</f>
        <v>2E-3</v>
      </c>
      <c r="G150">
        <f>IFERROR(_xlfn.XLOOKUP($B150,poverty_rate!$G$2:$G$164,poverty_rate!C$2:C$164),0)</f>
        <v>2E-3</v>
      </c>
      <c r="H150">
        <f>IFERROR(_xlfn.XLOOKUP($B150,poverty_rate!$G$2:$G$164,poverty_rate!D$2:D$164),0)</f>
        <v>5.0000000000000001E-3</v>
      </c>
      <c r="I150">
        <f>IFERROR(_xlfn.XLOOKUP($B150,PPP!E$2:E$187,PPP!C$2:C$187),1)</f>
        <v>1.03</v>
      </c>
      <c r="J150">
        <f>_xlfn.XLOOKUP($B150,GDP_per_capita!C$2:C$197,GDP_per_capita!B$2:B$197)</f>
        <v>52477</v>
      </c>
      <c r="K150">
        <f t="shared" si="19"/>
        <v>4.8121600000000004</v>
      </c>
      <c r="L150">
        <f>J150*(C150+D150)/0.9/1.5</f>
        <v>27447.414592592588</v>
      </c>
      <c r="M150">
        <f>J150*(C150)/0.5/2</f>
        <v>13323.910300000001</v>
      </c>
      <c r="N150">
        <f>K150/J150</f>
        <v>9.1700363968976899E-5</v>
      </c>
      <c r="O150">
        <f t="shared" si="20"/>
        <v>1.7532288820013996E-4</v>
      </c>
      <c r="P150">
        <f t="shared" si="21"/>
        <v>3.6116724682543083E-4</v>
      </c>
      <c r="Q150">
        <f t="shared" si="17"/>
        <v>0</v>
      </c>
      <c r="R150">
        <f t="shared" si="22"/>
        <v>0</v>
      </c>
      <c r="S150">
        <f t="shared" si="18"/>
        <v>0</v>
      </c>
      <c r="T150" t="str">
        <f>TRIM(RIGHT(SUBSTITUTE(A150,CHAR(10),REPT(" ",100)),100))</f>
        <v>Sweden</v>
      </c>
    </row>
    <row r="151" spans="1:20" x14ac:dyDescent="0.25">
      <c r="A151" s="3" t="s">
        <v>92</v>
      </c>
      <c r="B151" t="str">
        <f>LOOKUP(RIGHT(LEFT(A151,11),2),country_codes!F$3:F$250,country_codes!G$3:G$250)</f>
        <v>NOR</v>
      </c>
      <c r="C151" s="3">
        <v>0.25919999999999999</v>
      </c>
      <c r="D151" s="3">
        <v>0.43780000000000002</v>
      </c>
      <c r="E151" s="3">
        <v>0.30299999999999999</v>
      </c>
      <c r="F151">
        <f>IFERROR(_xlfn.XLOOKUP($B151,poverty_rate!$G$2:$G$164,poverty_rate!B$2:B$164),0)</f>
        <v>2E-3</v>
      </c>
      <c r="G151">
        <f>IFERROR(_xlfn.XLOOKUP($B151,poverty_rate!$G$2:$G$164,poverty_rate!C$2:C$164),0)</f>
        <v>2E-3</v>
      </c>
      <c r="H151">
        <f>IFERROR(_xlfn.XLOOKUP($B151,poverty_rate!$G$2:$G$164,poverty_rate!D$2:D$164),0)</f>
        <v>5.0000000000000001E-3</v>
      </c>
      <c r="I151">
        <f>IFERROR(_xlfn.XLOOKUP($B151,PPP!E$2:E$187,PPP!C$2:C$187),1)</f>
        <v>1.25</v>
      </c>
      <c r="J151">
        <f>_xlfn.XLOOKUP($B151,GDP_per_capita!C$2:C$197,GDP_per_capita!B$2:B$197)</f>
        <v>64856</v>
      </c>
      <c r="K151">
        <f t="shared" si="19"/>
        <v>5.8400000000000007</v>
      </c>
      <c r="L151">
        <f>J151*(C151+D151)/0.9/1.5</f>
        <v>33484.912592592598</v>
      </c>
      <c r="M151">
        <f>J151*(C151)/0.5/2</f>
        <v>16810.675199999998</v>
      </c>
      <c r="N151">
        <f>K151/J151</f>
        <v>9.0045639570741348E-5</v>
      </c>
      <c r="O151">
        <f t="shared" si="20"/>
        <v>1.7440690591176585E-4</v>
      </c>
      <c r="P151">
        <f t="shared" si="21"/>
        <v>3.4739830081304538E-4</v>
      </c>
      <c r="Q151">
        <f t="shared" si="17"/>
        <v>0</v>
      </c>
      <c r="R151">
        <f t="shared" si="22"/>
        <v>0</v>
      </c>
      <c r="S151">
        <f t="shared" si="18"/>
        <v>0</v>
      </c>
      <c r="T151" t="str">
        <f>TRIM(RIGHT(SUBSTITUTE(A151,CHAR(10),REPT(" ",100)),100))</f>
        <v>Norway</v>
      </c>
    </row>
    <row r="152" spans="1:20" x14ac:dyDescent="0.25">
      <c r="A152" s="3" t="s">
        <v>164</v>
      </c>
      <c r="B152" t="str">
        <f>LOOKUP(RIGHT(LEFT(A152,11),2),country_codes!F$3:F$250,country_codes!G$3:G$250)</f>
        <v>BEL</v>
      </c>
      <c r="C152" s="3">
        <v>0.2132</v>
      </c>
      <c r="D152" s="3">
        <v>0.46689999999999998</v>
      </c>
      <c r="E152" s="3">
        <v>0.31990000000000002</v>
      </c>
      <c r="F152">
        <f>IFERROR(_xlfn.XLOOKUP($B152,poverty_rate!$G$2:$G$164,poverty_rate!B$2:B$164),0)</f>
        <v>1E-3</v>
      </c>
      <c r="G152">
        <f>IFERROR(_xlfn.XLOOKUP($B152,poverty_rate!$G$2:$G$164,poverty_rate!C$2:C$164),0)</f>
        <v>2E-3</v>
      </c>
      <c r="H152">
        <f>IFERROR(_xlfn.XLOOKUP($B152,poverty_rate!$G$2:$G$164,poverty_rate!D$2:D$164),0)</f>
        <v>3.0000000000000001E-3</v>
      </c>
      <c r="I152">
        <f>IFERROR(_xlfn.XLOOKUP($B152,PPP!E$2:E$187,PPP!C$2:C$187),1)</f>
        <v>0.92</v>
      </c>
      <c r="J152">
        <f>_xlfn.XLOOKUP($B152,GDP_per_capita!C$2:C$197,GDP_per_capita!B$2:B$197)</f>
        <v>50114</v>
      </c>
      <c r="K152">
        <f t="shared" si="19"/>
        <v>2.9550400000000003</v>
      </c>
      <c r="L152">
        <f>J152*(C152+D152)/0.9/1.5</f>
        <v>25246.319555555554</v>
      </c>
      <c r="M152">
        <f>J152*(C152)/0.5/2</f>
        <v>10684.3048</v>
      </c>
      <c r="N152">
        <f>K152/J152</f>
        <v>5.896635670670871E-5</v>
      </c>
      <c r="O152">
        <f t="shared" si="20"/>
        <v>1.1704834811653693E-4</v>
      </c>
      <c r="P152">
        <f t="shared" si="21"/>
        <v>2.7657765809900895E-4</v>
      </c>
      <c r="Q152">
        <f t="shared" si="17"/>
        <v>0</v>
      </c>
      <c r="R152">
        <f t="shared" si="22"/>
        <v>0</v>
      </c>
      <c r="S152">
        <f t="shared" si="18"/>
        <v>0</v>
      </c>
      <c r="T152" t="str">
        <f>TRIM(RIGHT(SUBSTITUTE(A152,CHAR(10),REPT(" ",100)),100))</f>
        <v>Belgium</v>
      </c>
    </row>
    <row r="153" spans="1:20" x14ac:dyDescent="0.25">
      <c r="A153" s="3" t="s">
        <v>101</v>
      </c>
      <c r="B153" t="str">
        <f>LOOKUP(RIGHT(LEFT(A153,11),2),country_codes!F$3:F$250,country_codes!G$3:G$250)</f>
        <v>LUX</v>
      </c>
      <c r="C153" s="3">
        <v>0.19700000000000001</v>
      </c>
      <c r="D153" s="3">
        <v>0.45219999999999999</v>
      </c>
      <c r="E153" s="3">
        <v>0.3508</v>
      </c>
      <c r="F153">
        <f>IFERROR(_xlfn.XLOOKUP($B153,poverty_rate!$G$2:$G$164,poverty_rate!B$2:B$164),0)</f>
        <v>2E-3</v>
      </c>
      <c r="G153">
        <f>IFERROR(_xlfn.XLOOKUP($B153,poverty_rate!$G$2:$G$164,poverty_rate!C$2:C$164),0)</f>
        <v>5.0000000000000001E-3</v>
      </c>
      <c r="H153">
        <f>IFERROR(_xlfn.XLOOKUP($B153,poverty_rate!$G$2:$G$164,poverty_rate!D$2:D$164),0)</f>
        <v>5.0000000000000001E-3</v>
      </c>
      <c r="I153">
        <f>IFERROR(_xlfn.XLOOKUP($B153,PPP!E$2:E$187,PPP!C$2:C$187),1)</f>
        <v>1.03</v>
      </c>
      <c r="J153">
        <f>_xlfn.XLOOKUP($B153,GDP_per_capita!C$2:C$197,GDP_per_capita!B$2:B$197)</f>
        <v>112875</v>
      </c>
      <c r="K153">
        <f t="shared" si="19"/>
        <v>6.8422900000000011</v>
      </c>
      <c r="L153">
        <f>J153*(C153+D153)/0.9/1.5</f>
        <v>54280.333333333336</v>
      </c>
      <c r="M153">
        <f>J153*(C153)/0.5/2</f>
        <v>22236.375</v>
      </c>
      <c r="N153">
        <f>K153/J153</f>
        <v>6.061829457364342E-5</v>
      </c>
      <c r="O153">
        <f t="shared" si="20"/>
        <v>1.2605467910415684E-4</v>
      </c>
      <c r="P153">
        <f t="shared" si="21"/>
        <v>3.0770707905402754E-4</v>
      </c>
      <c r="Q153">
        <f t="shared" si="17"/>
        <v>0</v>
      </c>
      <c r="R153">
        <f t="shared" si="22"/>
        <v>0</v>
      </c>
      <c r="S153">
        <f t="shared" si="18"/>
        <v>0</v>
      </c>
      <c r="T153" t="str">
        <f>TRIM(RIGHT(SUBSTITUTE(A153,CHAR(10),REPT(" ",100)),100))</f>
        <v>Luxembourg</v>
      </c>
    </row>
    <row r="154" spans="1:20" x14ac:dyDescent="0.25">
      <c r="A154" s="3" t="s">
        <v>74</v>
      </c>
      <c r="B154" t="str">
        <f>LOOKUP(RIGHT(LEFT(A154,11),2),country_codes!F$3:F$250,country_codes!G$3:G$250)</f>
        <v>NLD</v>
      </c>
      <c r="C154" s="3">
        <v>0.23080000000000001</v>
      </c>
      <c r="D154" s="3">
        <v>0.47399999999999998</v>
      </c>
      <c r="E154" s="3">
        <v>0.29520000000000002</v>
      </c>
      <c r="F154">
        <f>IFERROR(_xlfn.XLOOKUP($B154,poverty_rate!$G$2:$G$164,poverty_rate!B$2:B$164),0)</f>
        <v>0</v>
      </c>
      <c r="G154">
        <f>IFERROR(_xlfn.XLOOKUP($B154,poverty_rate!$G$2:$G$164,poverty_rate!C$2:C$164),0)</f>
        <v>2E-3</v>
      </c>
      <c r="H154">
        <f>IFERROR(_xlfn.XLOOKUP($B154,poverty_rate!$G$2:$G$164,poverty_rate!D$2:D$164),0)</f>
        <v>5.0000000000000001E-3</v>
      </c>
      <c r="I154">
        <f>IFERROR(_xlfn.XLOOKUP($B154,PPP!E$2:E$187,PPP!C$2:C$187),1)</f>
        <v>0.94</v>
      </c>
      <c r="J154">
        <f>_xlfn.XLOOKUP($B154,GDP_per_capita!C$2:C$197,GDP_per_capita!B$2:B$197)</f>
        <v>57101</v>
      </c>
      <c r="K154">
        <f t="shared" si="19"/>
        <v>3.2937600000000002</v>
      </c>
      <c r="L154">
        <f>J154*(C154+D154)/0.9/1.5</f>
        <v>29810.951703703704</v>
      </c>
      <c r="M154">
        <f>J154*(C154)/0.5/2</f>
        <v>13178.9108</v>
      </c>
      <c r="N154">
        <f>K154/J154</f>
        <v>5.7683052836202525E-5</v>
      </c>
      <c r="O154">
        <f t="shared" si="20"/>
        <v>1.1048825387184082E-4</v>
      </c>
      <c r="P154">
        <f t="shared" si="21"/>
        <v>2.4992657208060021E-4</v>
      </c>
      <c r="Q154">
        <f t="shared" si="17"/>
        <v>0</v>
      </c>
      <c r="R154">
        <f t="shared" si="22"/>
        <v>0</v>
      </c>
      <c r="S154">
        <f t="shared" si="18"/>
        <v>0</v>
      </c>
      <c r="T154" t="str">
        <f>TRIM(RIGHT(SUBSTITUTE(A154,CHAR(10),REPT(" ",100)),100))</f>
        <v>Netherlands</v>
      </c>
    </row>
    <row r="155" spans="1:20" x14ac:dyDescent="0.25">
      <c r="A155" s="3" t="s">
        <v>167</v>
      </c>
      <c r="B155" t="str">
        <f>LOOKUP(RIGHT(LEFT(A155,11),2),country_codes!F$3:F$250,country_codes!G$3:G$250)</f>
        <v>DNK</v>
      </c>
      <c r="C155" s="3">
        <v>0.23080000000000001</v>
      </c>
      <c r="D155" s="3">
        <v>0.44650000000000001</v>
      </c>
      <c r="E155" s="3">
        <v>0.32269999999999999</v>
      </c>
      <c r="F155">
        <f>IFERROR(_xlfn.XLOOKUP($B155,poverty_rate!$G$2:$G$164,poverty_rate!B$2:B$164),0)</f>
        <v>1E-3</v>
      </c>
      <c r="G155">
        <f>IFERROR(_xlfn.XLOOKUP($B155,poverty_rate!$G$2:$G$164,poverty_rate!C$2:C$164),0)</f>
        <v>2E-3</v>
      </c>
      <c r="H155">
        <f>IFERROR(_xlfn.XLOOKUP($B155,poverty_rate!$G$2:$G$164,poverty_rate!D$2:D$164),0)</f>
        <v>2E-3</v>
      </c>
      <c r="I155">
        <f>IFERROR(_xlfn.XLOOKUP($B155,PPP!E$2:E$187,PPP!C$2:C$187),1)</f>
        <v>1.1000000000000001</v>
      </c>
      <c r="J155">
        <f>_xlfn.XLOOKUP($B155,GDP_per_capita!C$2:C$197,GDP_per_capita!B$2:B$197)</f>
        <v>57781</v>
      </c>
      <c r="K155">
        <f t="shared" si="19"/>
        <v>3.0513999999999997</v>
      </c>
      <c r="L155">
        <f>J155*(C155+D155)/0.9/1.5</f>
        <v>28988.941703703706</v>
      </c>
      <c r="M155">
        <f>J155*(C155)/0.5/2</f>
        <v>13335.854800000001</v>
      </c>
      <c r="N155">
        <f>K155/J155</f>
        <v>5.2809747148716697E-5</v>
      </c>
      <c r="O155">
        <f t="shared" si="20"/>
        <v>1.0526082777316926E-4</v>
      </c>
      <c r="P155">
        <f t="shared" si="21"/>
        <v>2.2881172941385052E-4</v>
      </c>
      <c r="Q155">
        <f t="shared" si="17"/>
        <v>0</v>
      </c>
      <c r="R155">
        <f t="shared" si="22"/>
        <v>0</v>
      </c>
      <c r="S155">
        <f t="shared" si="18"/>
        <v>0</v>
      </c>
      <c r="T155" t="str">
        <f>TRIM(RIGHT(SUBSTITUTE(A155,CHAR(10),REPT(" ",100)),100))</f>
        <v>Denmark</v>
      </c>
    </row>
    <row r="156" spans="1:20" x14ac:dyDescent="0.25">
      <c r="A156" s="3" t="s">
        <v>138</v>
      </c>
      <c r="B156" t="str">
        <f>LOOKUP(RIGHT(LEFT(A156,11),2),country_codes!F$3:F$250,country_codes!G$3:G$250)</f>
        <v>FRA</v>
      </c>
      <c r="C156" s="3">
        <v>0.22</v>
      </c>
      <c r="D156" s="3">
        <v>0.46050000000000002</v>
      </c>
      <c r="E156" s="3">
        <v>0.3196</v>
      </c>
      <c r="F156">
        <f>IFERROR(_xlfn.XLOOKUP($B156,poverty_rate!$G$2:$G$164,poverty_rate!B$2:B$164),0)</f>
        <v>0</v>
      </c>
      <c r="G156">
        <f>IFERROR(_xlfn.XLOOKUP($B156,poverty_rate!$G$2:$G$164,poverty_rate!C$2:C$164),0)</f>
        <v>2E-3</v>
      </c>
      <c r="H156">
        <f>IFERROR(_xlfn.XLOOKUP($B156,poverty_rate!$G$2:$G$164,poverty_rate!D$2:D$164),0)</f>
        <v>2E-3</v>
      </c>
      <c r="I156">
        <f>IFERROR(_xlfn.XLOOKUP($B156,PPP!E$2:E$187,PPP!C$2:C$187),1)</f>
        <v>0.91</v>
      </c>
      <c r="J156">
        <f>_xlfn.XLOOKUP($B156,GDP_per_capita!C$2:C$197,GDP_per_capita!B$2:B$197)</f>
        <v>45454</v>
      </c>
      <c r="K156">
        <f t="shared" si="19"/>
        <v>1.9929000000000001</v>
      </c>
      <c r="L156">
        <f>J156*(C156+D156)/0.9/1.5</f>
        <v>22912.182962962965</v>
      </c>
      <c r="M156">
        <f>J156*(C156)/0.5/2</f>
        <v>9999.8799999999992</v>
      </c>
      <c r="N156">
        <f>K156/J156</f>
        <v>4.3844326131913585E-5</v>
      </c>
      <c r="O156">
        <f t="shared" si="20"/>
        <v>8.6979926933259866E-5</v>
      </c>
      <c r="P156">
        <f t="shared" si="21"/>
        <v>1.9929239150869813E-4</v>
      </c>
      <c r="Q156">
        <f t="shared" si="17"/>
        <v>0</v>
      </c>
      <c r="R156">
        <f t="shared" si="22"/>
        <v>0</v>
      </c>
      <c r="S156">
        <f t="shared" si="18"/>
        <v>0</v>
      </c>
      <c r="T156" t="str">
        <f>TRIM(RIGHT(SUBSTITUTE(A156,CHAR(10),REPT(" ",100)),100))</f>
        <v>France</v>
      </c>
    </row>
    <row r="157" spans="1:20" x14ac:dyDescent="0.25">
      <c r="A157" s="3" t="s">
        <v>148</v>
      </c>
      <c r="B157" t="str">
        <f>LOOKUP(RIGHT(LEFT(A157,11),2),country_codes!F$3:F$250,country_codes!G$3:G$250)</f>
        <v>FIN</v>
      </c>
      <c r="C157" s="3">
        <v>0.2326</v>
      </c>
      <c r="D157" s="3">
        <v>0.4395</v>
      </c>
      <c r="E157" s="3">
        <v>0.32779999999999998</v>
      </c>
      <c r="F157">
        <f>IFERROR(_xlfn.XLOOKUP($B157,poverty_rate!$G$2:$G$164,poverty_rate!B$2:B$164),0)</f>
        <v>1E-3</v>
      </c>
      <c r="G157">
        <f>IFERROR(_xlfn.XLOOKUP($B157,poverty_rate!$G$2:$G$164,poverty_rate!C$2:C$164),0)</f>
        <v>1E-3</v>
      </c>
      <c r="H157">
        <f>IFERROR(_xlfn.XLOOKUP($B157,poverty_rate!$G$2:$G$164,poverty_rate!D$2:D$164),0)</f>
        <v>1E-3</v>
      </c>
      <c r="I157">
        <f>IFERROR(_xlfn.XLOOKUP($B157,PPP!E$2:E$187,PPP!C$2:C$187),1)</f>
        <v>1.04</v>
      </c>
      <c r="J157">
        <f>_xlfn.XLOOKUP($B157,GDP_per_capita!C$2:C$197,GDP_per_capita!B$2:B$197)</f>
        <v>49334</v>
      </c>
      <c r="K157">
        <f t="shared" si="19"/>
        <v>1.7461600000000002</v>
      </c>
      <c r="L157">
        <f>J157*(C157+D157)/0.9/1.5</f>
        <v>24561.023259259255</v>
      </c>
      <c r="M157">
        <f>J157*(C157)/0.5/2</f>
        <v>11475.088400000001</v>
      </c>
      <c r="N157">
        <f>K157/J157</f>
        <v>3.5394656828961772E-5</v>
      </c>
      <c r="O157">
        <f t="shared" si="20"/>
        <v>7.109475780255677E-5</v>
      </c>
      <c r="P157">
        <f t="shared" si="21"/>
        <v>1.5216963383044615E-4</v>
      </c>
      <c r="Q157">
        <f t="shared" si="17"/>
        <v>0</v>
      </c>
      <c r="R157">
        <f t="shared" si="22"/>
        <v>0</v>
      </c>
      <c r="S157">
        <f t="shared" si="18"/>
        <v>0</v>
      </c>
      <c r="T157" t="str">
        <f>TRIM(RIGHT(SUBSTITUTE(A157,CHAR(10),REPT(" ",100)),100))</f>
        <v>Finland</v>
      </c>
    </row>
    <row r="158" spans="1:20" x14ac:dyDescent="0.25">
      <c r="A158" s="3" t="s">
        <v>33</v>
      </c>
      <c r="B158" t="str">
        <f>LOOKUP(RIGHT(LEFT(A158,11),2),country_codes!F$3:F$250,country_codes!G$3:G$250)</f>
        <v>MLT</v>
      </c>
      <c r="C158" s="3">
        <v>0.21290000000000001</v>
      </c>
      <c r="D158" s="3">
        <v>0.45150000000000001</v>
      </c>
      <c r="E158" s="3">
        <v>0.33560000000000001</v>
      </c>
      <c r="F158">
        <f>IFERROR(_xlfn.XLOOKUP($B158,poverty_rate!$G$2:$G$164,poverty_rate!B$2:B$164),0)</f>
        <v>0</v>
      </c>
      <c r="G158">
        <f>IFERROR(_xlfn.XLOOKUP($B158,poverty_rate!$G$2:$G$164,poverty_rate!C$2:C$164),0)</f>
        <v>2E-3</v>
      </c>
      <c r="H158">
        <f>IFERROR(_xlfn.XLOOKUP($B158,poverty_rate!$G$2:$G$164,poverty_rate!D$2:D$164),0)</f>
        <v>2E-3</v>
      </c>
      <c r="I158">
        <f>IFERROR(_xlfn.XLOOKUP($B158,PPP!E$2:E$187,PPP!C$2:C$187),1)</f>
        <v>0.71</v>
      </c>
      <c r="J158">
        <f>_xlfn.XLOOKUP($B158,GDP_per_capita!C$2:C$197,GDP_per_capita!B$2:B$197)</f>
        <v>43087</v>
      </c>
      <c r="K158">
        <f t="shared" si="19"/>
        <v>1.5548999999999999</v>
      </c>
      <c r="L158">
        <f>J158*(C158+D158)/0.9/1.5</f>
        <v>21205.187259259259</v>
      </c>
      <c r="M158">
        <f>J158*(C158)/0.5/2</f>
        <v>9173.2222999999994</v>
      </c>
      <c r="N158">
        <f>K158/J158</f>
        <v>3.6087450971290641E-5</v>
      </c>
      <c r="O158">
        <f t="shared" si="20"/>
        <v>7.3326397969961424E-5</v>
      </c>
      <c r="P158">
        <f t="shared" si="21"/>
        <v>1.6950423189896968E-4</v>
      </c>
      <c r="Q158">
        <f t="shared" si="17"/>
        <v>0</v>
      </c>
      <c r="R158">
        <f t="shared" si="22"/>
        <v>0</v>
      </c>
      <c r="S158">
        <f t="shared" si="18"/>
        <v>0</v>
      </c>
      <c r="T158" t="str">
        <f>TRIM(RIGHT(SUBSTITUTE(A158,CHAR(10),REPT(" ",100)),100))</f>
        <v>Malta</v>
      </c>
    </row>
    <row r="159" spans="1:20" x14ac:dyDescent="0.25">
      <c r="A159" s="3" t="s">
        <v>155</v>
      </c>
      <c r="B159" t="str">
        <f>LOOKUP(RIGHT(LEFT(A159,11),2),country_codes!F$3:F$250,country_codes!G$3:G$250)</f>
        <v>CZE</v>
      </c>
      <c r="C159" s="3">
        <v>0.27860000000000001</v>
      </c>
      <c r="D159" s="3">
        <v>0.43690000000000001</v>
      </c>
      <c r="E159" s="3">
        <v>0.28449999999999998</v>
      </c>
      <c r="F159">
        <f>IFERROR(_xlfn.XLOOKUP($B159,poverty_rate!$G$2:$G$164,poverty_rate!B$2:B$164),0)</f>
        <v>0</v>
      </c>
      <c r="G159">
        <f>IFERROR(_xlfn.XLOOKUP($B159,poverty_rate!$G$2:$G$164,poverty_rate!C$2:C$164),0)</f>
        <v>1E-3</v>
      </c>
      <c r="H159">
        <f>IFERROR(_xlfn.XLOOKUP($B159,poverty_rate!$G$2:$G$164,poverty_rate!D$2:D$164),0)</f>
        <v>4.0000000000000001E-3</v>
      </c>
      <c r="I159">
        <f>IFERROR(_xlfn.XLOOKUP($B159,PPP!E$2:E$187,PPP!C$2:C$187),1)</f>
        <v>0.57999999999999996</v>
      </c>
      <c r="J159">
        <f>_xlfn.XLOOKUP($B159,GDP_per_capita!C$2:C$197,GDP_per_capita!B$2:B$197)</f>
        <v>40293</v>
      </c>
      <c r="K159">
        <f t="shared" si="19"/>
        <v>1.3972199999999995</v>
      </c>
      <c r="L159">
        <f>J159*(C159+D159)/0.9/1.5</f>
        <v>21355.29</v>
      </c>
      <c r="M159">
        <f>J159*(C159)/0.5/2</f>
        <v>11225.629800000001</v>
      </c>
      <c r="N159">
        <f>K159/J159</f>
        <v>3.4676494676494664E-5</v>
      </c>
      <c r="O159">
        <f t="shared" si="20"/>
        <v>6.5427348446216348E-5</v>
      </c>
      <c r="P159">
        <f t="shared" si="21"/>
        <v>1.2446695863781285E-4</v>
      </c>
      <c r="Q159">
        <f t="shared" si="17"/>
        <v>0</v>
      </c>
      <c r="R159">
        <f t="shared" si="22"/>
        <v>0</v>
      </c>
      <c r="S159">
        <f t="shared" si="18"/>
        <v>0</v>
      </c>
      <c r="T159" t="str">
        <f>TRIM(RIGHT(SUBSTITUTE(A159,CHAR(10),REPT(" ",100)),100))</f>
        <v>Czech Republic</v>
      </c>
    </row>
    <row r="160" spans="1:20" x14ac:dyDescent="0.25">
      <c r="A160" s="3" t="s">
        <v>69</v>
      </c>
      <c r="B160" t="str">
        <f>LOOKUP(RIGHT(LEFT(A160,11),2),country_codes!F$3:F$250,country_codes!G$3:G$250)</f>
        <v>BLR</v>
      </c>
      <c r="C160" s="3">
        <v>0.20369999999999999</v>
      </c>
      <c r="D160" s="3">
        <v>0.45569999999999999</v>
      </c>
      <c r="E160" s="3">
        <v>0.34060000000000001</v>
      </c>
      <c r="F160">
        <f>IFERROR(_xlfn.XLOOKUP($B160,poverty_rate!$G$2:$G$164,poverty_rate!B$2:B$164),0)</f>
        <v>0</v>
      </c>
      <c r="G160">
        <f>IFERROR(_xlfn.XLOOKUP($B160,poverty_rate!$G$2:$G$164,poverty_rate!C$2:C$164),0)</f>
        <v>0</v>
      </c>
      <c r="H160">
        <f>IFERROR(_xlfn.XLOOKUP($B160,poverty_rate!$G$2:$G$164,poverty_rate!D$2:D$164),0)</f>
        <v>4.0000000000000001E-3</v>
      </c>
      <c r="I160">
        <f>IFERROR(_xlfn.XLOOKUP($B160,PPP!E$2:E$187,PPP!C$2:C$187),1)</f>
        <v>0.31</v>
      </c>
      <c r="J160">
        <f>_xlfn.XLOOKUP($B160,GDP_per_capita!C$2:C$197,GDP_per_capita!B$2:B$197)</f>
        <v>19759</v>
      </c>
      <c r="K160">
        <f t="shared" si="19"/>
        <v>0.54311999999999983</v>
      </c>
      <c r="L160">
        <f>J160*(C160+D160)/0.9/1.5</f>
        <v>9651.173777777778</v>
      </c>
      <c r="M160">
        <f>J160*(C160)/0.5/2</f>
        <v>4024.9083000000001</v>
      </c>
      <c r="N160">
        <f>K160/J160</f>
        <v>2.7487221013209161E-5</v>
      </c>
      <c r="O160">
        <f t="shared" si="20"/>
        <v>5.6275020272721211E-5</v>
      </c>
      <c r="P160">
        <f t="shared" si="21"/>
        <v>1.3493972024157663E-4</v>
      </c>
      <c r="Q160">
        <f t="shared" si="17"/>
        <v>0</v>
      </c>
      <c r="R160">
        <f t="shared" si="22"/>
        <v>5.6275020272721211E-5</v>
      </c>
      <c r="S160">
        <f t="shared" si="18"/>
        <v>1.3493972024157663E-4</v>
      </c>
      <c r="T160" t="str">
        <f>TRIM(RIGHT(SUBSTITUTE(A160,CHAR(10),REPT(" ",100)),100))</f>
        <v>Belarus</v>
      </c>
    </row>
    <row r="161" spans="1:20" x14ac:dyDescent="0.25">
      <c r="A161" s="3" t="s">
        <v>143</v>
      </c>
      <c r="B161" t="str">
        <f>LOOKUP(RIGHT(LEFT(A161,11),2),country_codes!F$3:F$250,country_codes!G$3:G$250)</f>
        <v>CYP</v>
      </c>
      <c r="C161" s="3">
        <v>0.2009</v>
      </c>
      <c r="D161" s="3">
        <v>0.44929999999999998</v>
      </c>
      <c r="E161" s="3">
        <v>0.34970000000000001</v>
      </c>
      <c r="F161">
        <f>IFERROR(_xlfn.XLOOKUP($B161,poverty_rate!$G$2:$G$164,poverty_rate!B$2:B$164),0)</f>
        <v>0</v>
      </c>
      <c r="G161">
        <f>IFERROR(_xlfn.XLOOKUP($B161,poverty_rate!$G$2:$G$164,poverty_rate!C$2:C$164),0)</f>
        <v>1E-3</v>
      </c>
      <c r="H161">
        <f>IFERROR(_xlfn.XLOOKUP($B161,poverty_rate!$G$2:$G$164,poverty_rate!D$2:D$164),0)</f>
        <v>1E-3</v>
      </c>
      <c r="I161">
        <f>IFERROR(_xlfn.XLOOKUP($B161,PPP!E$2:E$187,PPP!C$2:C$187),1)</f>
        <v>0.74</v>
      </c>
      <c r="J161">
        <f>_xlfn.XLOOKUP($B161,GDP_per_capita!C$2:C$197,GDP_per_capita!B$2:B$197)</f>
        <v>39079</v>
      </c>
      <c r="K161">
        <f t="shared" si="19"/>
        <v>0.81030000000000002</v>
      </c>
      <c r="L161">
        <f>J161*(C161+D161)/0.9/1.5</f>
        <v>18821.604296296293</v>
      </c>
      <c r="M161">
        <f>J161*(C161)/0.5/2</f>
        <v>7850.9710999999998</v>
      </c>
      <c r="N161">
        <f>K161/J161</f>
        <v>2.0734921569129201E-5</v>
      </c>
      <c r="O161">
        <f t="shared" si="20"/>
        <v>4.3051590461895454E-5</v>
      </c>
      <c r="P161">
        <f t="shared" si="21"/>
        <v>1.0321016211612345E-4</v>
      </c>
      <c r="Q161">
        <f t="shared" si="17"/>
        <v>0</v>
      </c>
      <c r="R161">
        <f t="shared" si="22"/>
        <v>0</v>
      </c>
      <c r="S161">
        <f t="shared" si="18"/>
        <v>0</v>
      </c>
      <c r="T161" t="str">
        <f>TRIM(RIGHT(SUBSTITUTE(A161,CHAR(10),REPT(" ",100)),100))</f>
        <v>Cyprus</v>
      </c>
    </row>
    <row r="162" spans="1:20" x14ac:dyDescent="0.25">
      <c r="A162" s="3" t="s">
        <v>154</v>
      </c>
      <c r="B162" t="str">
        <f>LOOKUP(RIGHT(LEFT(A162,11),2),country_codes!F$3:F$250,country_codes!G$3:G$250)</f>
        <v>ISL</v>
      </c>
      <c r="C162" s="3">
        <v>0.26240000000000002</v>
      </c>
      <c r="D162" s="3">
        <v>0.45369999999999999</v>
      </c>
      <c r="E162" s="3">
        <v>0.2838</v>
      </c>
      <c r="F162">
        <f>IFERROR(_xlfn.XLOOKUP($B162,poverty_rate!$G$2:$G$164,poverty_rate!B$2:B$164),0)</f>
        <v>0</v>
      </c>
      <c r="G162">
        <f>IFERROR(_xlfn.XLOOKUP($B162,poverty_rate!$G$2:$G$164,poverty_rate!C$2:C$164),0)</f>
        <v>0</v>
      </c>
      <c r="H162">
        <f>IFERROR(_xlfn.XLOOKUP($B162,poverty_rate!$G$2:$G$164,poverty_rate!D$2:D$164),0)</f>
        <v>2E-3</v>
      </c>
      <c r="I162">
        <f>IFERROR(_xlfn.XLOOKUP($B162,PPP!E$2:E$187,PPP!C$2:C$187),1)</f>
        <v>1.28</v>
      </c>
      <c r="J162">
        <f>_xlfn.XLOOKUP($B162,GDP_per_capita!C$2:C$197,GDP_per_capita!B$2:B$197)</f>
        <v>54482</v>
      </c>
      <c r="K162">
        <f t="shared" si="19"/>
        <v>1.1212799999999998</v>
      </c>
      <c r="L162">
        <f>J162*(C162+D162)/0.9/1.5</f>
        <v>28899.674222222224</v>
      </c>
      <c r="M162">
        <f>J162*(C162)/0.5/2</f>
        <v>14296.076800000001</v>
      </c>
      <c r="N162">
        <f>K162/J162</f>
        <v>2.0580742263499867E-5</v>
      </c>
      <c r="O162">
        <f t="shared" si="20"/>
        <v>3.8799053282676752E-5</v>
      </c>
      <c r="P162">
        <f t="shared" si="21"/>
        <v>7.8432706796874497E-5</v>
      </c>
      <c r="Q162">
        <f t="shared" si="17"/>
        <v>0</v>
      </c>
      <c r="R162">
        <f t="shared" si="22"/>
        <v>0</v>
      </c>
      <c r="S162">
        <f t="shared" si="18"/>
        <v>0</v>
      </c>
      <c r="T162" t="str">
        <f>TRIM(RIGHT(SUBSTITUTE(A162,CHAR(10),REPT(" ",100)),100))</f>
        <v>Iceland</v>
      </c>
    </row>
    <row r="163" spans="1:20" x14ac:dyDescent="0.25">
      <c r="A163" s="3" t="s">
        <v>19</v>
      </c>
      <c r="B163" t="str">
        <f>LOOKUP(RIGHT(LEFT(A163,11),2),country_codes!F$3:F$250,country_codes!G$3:G$250)</f>
        <v>DEU</v>
      </c>
      <c r="C163" s="3">
        <v>0.19040000000000001</v>
      </c>
      <c r="D163" s="3">
        <v>0.43440000000000001</v>
      </c>
      <c r="E163" s="3">
        <v>0.37519999999999998</v>
      </c>
      <c r="F163">
        <f>IFERROR(_xlfn.XLOOKUP($B163,poverty_rate!$G$2:$G$164,poverty_rate!B$2:B$164),0)</f>
        <v>0</v>
      </c>
      <c r="G163">
        <f>IFERROR(_xlfn.XLOOKUP($B163,poverty_rate!$G$2:$G$164,poverty_rate!C$2:C$164),0)</f>
        <v>0</v>
      </c>
      <c r="H163">
        <f>IFERROR(_xlfn.XLOOKUP($B163,poverty_rate!$G$2:$G$164,poverty_rate!D$2:D$164),0)</f>
        <v>2E-3</v>
      </c>
      <c r="I163">
        <f>IFERROR(_xlfn.XLOOKUP($B163,PPP!E$2:E$187,PPP!C$2:C$187),1)</f>
        <v>0.9</v>
      </c>
      <c r="J163">
        <f>_xlfn.XLOOKUP($B163,GDP_per_capita!C$2:C$197,GDP_per_capita!B$2:B$197)</f>
        <v>53571</v>
      </c>
      <c r="K163">
        <f t="shared" si="19"/>
        <v>0.78839999999999977</v>
      </c>
      <c r="L163">
        <f>J163*(C163+D163)/0.9/1.5</f>
        <v>24793.452444444443</v>
      </c>
      <c r="M163">
        <f>J163*(C163)/0.5/2</f>
        <v>10199.9184</v>
      </c>
      <c r="N163">
        <f>K163/J163</f>
        <v>1.4716917735341878E-5</v>
      </c>
      <c r="O163">
        <f t="shared" si="20"/>
        <v>3.179871789806584E-5</v>
      </c>
      <c r="P163">
        <f t="shared" si="21"/>
        <v>7.7294736004946831E-5</v>
      </c>
      <c r="Q163">
        <f t="shared" si="17"/>
        <v>0</v>
      </c>
      <c r="R163">
        <f t="shared" si="22"/>
        <v>0</v>
      </c>
      <c r="S163">
        <f t="shared" si="18"/>
        <v>0</v>
      </c>
      <c r="T163" t="str">
        <f>TRIM(RIGHT(SUBSTITUTE(A163,CHAR(10),REPT(" ",100)),100))</f>
        <v>Germany</v>
      </c>
    </row>
    <row r="164" spans="1:20" x14ac:dyDescent="0.25">
      <c r="A164" s="3" t="s">
        <v>110</v>
      </c>
      <c r="B164" t="str">
        <f>LOOKUP(RIGHT(LEFT(A164,11),2),country_codes!F$3:F$250,country_codes!G$3:G$250)</f>
        <v>SVN</v>
      </c>
      <c r="C164" s="3">
        <v>0.24149999999999999</v>
      </c>
      <c r="D164" s="3">
        <v>0.46870000000000001</v>
      </c>
      <c r="E164" s="3">
        <v>0.2898</v>
      </c>
      <c r="F164">
        <f>IFERROR(_xlfn.XLOOKUP($B164,poverty_rate!$G$2:$G$164,poverty_rate!B$2:B$164),0)</f>
        <v>0</v>
      </c>
      <c r="G164">
        <f>IFERROR(_xlfn.XLOOKUP($B164,poverty_rate!$G$2:$G$164,poverty_rate!C$2:C$164),0)</f>
        <v>0</v>
      </c>
      <c r="H164">
        <f>IFERROR(_xlfn.XLOOKUP($B164,poverty_rate!$G$2:$G$164,poverty_rate!D$2:D$164),0)</f>
        <v>1E-3</v>
      </c>
      <c r="I164">
        <f>IFERROR(_xlfn.XLOOKUP($B164,PPP!E$2:E$187,PPP!C$2:C$187),1)</f>
        <v>0.69</v>
      </c>
      <c r="J164">
        <f>_xlfn.XLOOKUP($B164,GDP_per_capita!C$2:C$197,GDP_per_capita!B$2:B$197)</f>
        <v>38506</v>
      </c>
      <c r="K164">
        <f t="shared" si="19"/>
        <v>0.30221999999999988</v>
      </c>
      <c r="L164">
        <f>J164*(C164+D164)/0.9/1.5</f>
        <v>20257.008296296295</v>
      </c>
      <c r="M164">
        <f>J164*(C164)/0.5/2</f>
        <v>9299.1990000000005</v>
      </c>
      <c r="N164">
        <f>K164/J164</f>
        <v>7.848646964109486E-6</v>
      </c>
      <c r="O164">
        <f t="shared" si="20"/>
        <v>1.4919281049771623E-5</v>
      </c>
      <c r="P164">
        <f t="shared" si="21"/>
        <v>3.2499573350349838E-5</v>
      </c>
      <c r="Q164">
        <f t="shared" ref="Q164:Q177" si="23">IF($J164&gt;Q$2,0,N164)</f>
        <v>0</v>
      </c>
      <c r="R164">
        <f t="shared" si="22"/>
        <v>0</v>
      </c>
      <c r="S164">
        <f t="shared" ref="S164:S177" si="24">IF($J164&gt;S$2,0,P164)</f>
        <v>0</v>
      </c>
      <c r="T164" t="str">
        <f>TRIM(RIGHT(SUBSTITUTE(A164,CHAR(10),REPT(" ",100)),100))</f>
        <v>Slovenia</v>
      </c>
    </row>
    <row r="165" spans="1:20" x14ac:dyDescent="0.25">
      <c r="A165" s="3" t="s">
        <v>15</v>
      </c>
      <c r="B165" t="str">
        <f>LOOKUP(RIGHT(LEFT(A165,11),2),country_codes!F$3:F$250,country_codes!G$3:G$250)</f>
        <v>ARE</v>
      </c>
      <c r="C165" s="3">
        <v>0.1152</v>
      </c>
      <c r="D165" s="3">
        <v>0.32729999999999998</v>
      </c>
      <c r="E165" s="3">
        <v>0.5575</v>
      </c>
      <c r="F165">
        <f>IFERROR(_xlfn.XLOOKUP($B165,poverty_rate!$G$2:$G$164,poverty_rate!B$2:B$164),0)</f>
        <v>0</v>
      </c>
      <c r="G165">
        <f>IFERROR(_xlfn.XLOOKUP($B165,poverty_rate!$G$2:$G$164,poverty_rate!C$2:C$164),0)</f>
        <v>0</v>
      </c>
      <c r="H165">
        <f>IFERROR(_xlfn.XLOOKUP($B165,poverty_rate!$G$2:$G$164,poverty_rate!D$2:D$164),0)</f>
        <v>0</v>
      </c>
      <c r="I165">
        <f>IFERROR(_xlfn.XLOOKUP($B165,PPP!E$2:E$187,PPP!C$2:C$187),1)</f>
        <v>0.56999999999999995</v>
      </c>
      <c r="J165">
        <f>_xlfn.XLOOKUP($B165,GDP_per_capita!C$2:C$197,GDP_per_capita!B$2:B$197)</f>
        <v>58466</v>
      </c>
      <c r="K165">
        <f t="shared" si="19"/>
        <v>0</v>
      </c>
      <c r="L165">
        <f>J165*(C165+D165)/0.9/1.5</f>
        <v>19163.855555555554</v>
      </c>
      <c r="M165">
        <f>J165*(C165)/0.5/2</f>
        <v>6735.2831999999999</v>
      </c>
      <c r="N165">
        <f>K165/J165</f>
        <v>0</v>
      </c>
      <c r="O165">
        <f t="shared" si="20"/>
        <v>0</v>
      </c>
      <c r="P165">
        <f t="shared" si="21"/>
        <v>0</v>
      </c>
      <c r="Q165">
        <f t="shared" si="23"/>
        <v>0</v>
      </c>
      <c r="R165">
        <f t="shared" si="22"/>
        <v>0</v>
      </c>
      <c r="S165">
        <f t="shared" si="24"/>
        <v>0</v>
      </c>
      <c r="T165" t="str">
        <f>TRIM(RIGHT(SUBSTITUTE(A165,CHAR(10),REPT(" ",100)),100))</f>
        <v>United Arab Emirates</v>
      </c>
    </row>
    <row r="166" spans="1:20" x14ac:dyDescent="0.25">
      <c r="A166" s="3" t="s">
        <v>49</v>
      </c>
      <c r="B166" t="str">
        <f>LOOKUP(RIGHT(LEFT(A166,11),2),country_codes!F$3:F$250,country_codes!G$3:G$250)</f>
        <v>BHR</v>
      </c>
      <c r="C166" s="3">
        <v>0.1545</v>
      </c>
      <c r="D166" s="3">
        <v>0.32690000000000002</v>
      </c>
      <c r="E166" s="3">
        <v>0.51859999999999995</v>
      </c>
      <c r="F166">
        <f>IFERROR(_xlfn.XLOOKUP($B166,poverty_rate!$G$2:$G$164,poverty_rate!B$2:B$164),0)</f>
        <v>0</v>
      </c>
      <c r="G166">
        <f>IFERROR(_xlfn.XLOOKUP($B166,poverty_rate!$G$2:$G$164,poverty_rate!C$2:C$164),0)</f>
        <v>0</v>
      </c>
      <c r="H166">
        <f>IFERROR(_xlfn.XLOOKUP($B166,poverty_rate!$G$2:$G$164,poverty_rate!D$2:D$164),0)</f>
        <v>0</v>
      </c>
      <c r="I166">
        <f>IFERROR(_xlfn.XLOOKUP($B166,PPP!E$2:E$187,PPP!C$2:C$187),1)</f>
        <v>0.51</v>
      </c>
      <c r="J166">
        <f>_xlfn.XLOOKUP($B166,GDP_per_capita!C$2:C$197,GDP_per_capita!B$2:B$197)</f>
        <v>49057</v>
      </c>
      <c r="K166">
        <f t="shared" si="19"/>
        <v>0</v>
      </c>
      <c r="L166">
        <f>J166*(C166+D166)/0.9/1.5</f>
        <v>17493.362814814816</v>
      </c>
      <c r="M166">
        <f>J166*(C166)/0.5/2</f>
        <v>7579.3064999999997</v>
      </c>
      <c r="N166">
        <f>K166/J166</f>
        <v>0</v>
      </c>
      <c r="O166">
        <f t="shared" si="20"/>
        <v>0</v>
      </c>
      <c r="P166">
        <f t="shared" si="21"/>
        <v>0</v>
      </c>
      <c r="Q166">
        <f t="shared" si="23"/>
        <v>0</v>
      </c>
      <c r="R166">
        <f t="shared" si="22"/>
        <v>0</v>
      </c>
      <c r="S166">
        <f t="shared" si="24"/>
        <v>0</v>
      </c>
      <c r="T166" t="str">
        <f>TRIM(RIGHT(SUBSTITUTE(A166,CHAR(10),REPT(" ",100)),100))</f>
        <v>Bahrain</v>
      </c>
    </row>
    <row r="167" spans="1:20" x14ac:dyDescent="0.25">
      <c r="A167" s="3" t="s">
        <v>116</v>
      </c>
      <c r="B167" t="str">
        <f>LOOKUP(RIGHT(LEFT(A167,11),2),country_codes!F$3:F$250,country_codes!G$3:G$250)</f>
        <v>BRN</v>
      </c>
      <c r="C167" s="3">
        <v>0.19059999999999999</v>
      </c>
      <c r="D167" s="3">
        <v>0.4153</v>
      </c>
      <c r="E167" s="3">
        <v>0.39410000000000001</v>
      </c>
      <c r="F167">
        <f>IFERROR(_xlfn.XLOOKUP($B167,poverty_rate!$G$2:$G$164,poverty_rate!B$2:B$164),0)</f>
        <v>0</v>
      </c>
      <c r="G167">
        <f>IFERROR(_xlfn.XLOOKUP($B167,poverty_rate!$G$2:$G$164,poverty_rate!C$2:C$164),0)</f>
        <v>0</v>
      </c>
      <c r="H167">
        <f>IFERROR(_xlfn.XLOOKUP($B167,poverty_rate!$G$2:$G$164,poverty_rate!D$2:D$164),0)</f>
        <v>0</v>
      </c>
      <c r="I167">
        <f>IFERROR(_xlfn.XLOOKUP($B167,PPP!E$2:E$187,PPP!C$2:C$187),1)</f>
        <v>0.39</v>
      </c>
      <c r="J167">
        <f>_xlfn.XLOOKUP($B167,GDP_per_capita!C$2:C$197,GDP_per_capita!B$2:B$197)</f>
        <v>61816</v>
      </c>
      <c r="K167">
        <f t="shared" si="19"/>
        <v>0</v>
      </c>
      <c r="L167">
        <f>J167*(C167+D167)/0.9/1.5</f>
        <v>27743.936592592596</v>
      </c>
      <c r="M167">
        <f>J167*(C167)/0.5/2</f>
        <v>11782.1296</v>
      </c>
      <c r="N167">
        <f>K167/J167</f>
        <v>0</v>
      </c>
      <c r="O167">
        <f t="shared" si="20"/>
        <v>0</v>
      </c>
      <c r="P167">
        <f t="shared" si="21"/>
        <v>0</v>
      </c>
      <c r="Q167">
        <f t="shared" si="23"/>
        <v>0</v>
      </c>
      <c r="R167">
        <f t="shared" si="22"/>
        <v>0</v>
      </c>
      <c r="S167">
        <f t="shared" si="24"/>
        <v>0</v>
      </c>
      <c r="T167" t="str">
        <f>TRIM(RIGHT(SUBSTITUTE(A167,CHAR(10),REPT(" ",100)),100))</f>
        <v>Brunei Darussalam</v>
      </c>
    </row>
    <row r="168" spans="1:20" x14ac:dyDescent="0.25">
      <c r="A168" s="3" t="s">
        <v>2</v>
      </c>
      <c r="B168" t="str">
        <f>LOOKUP(RIGHT(LEFT(A168,11),2),country_codes!F$3:F$250,country_codes!G$3:G$250)</f>
        <v>CHE</v>
      </c>
      <c r="C168" s="3">
        <v>0.23649999999999999</v>
      </c>
      <c r="D168" s="3">
        <v>0.44519999999999998</v>
      </c>
      <c r="E168" s="3">
        <v>0.31819999999999998</v>
      </c>
      <c r="F168">
        <f>IFERROR(_xlfn.XLOOKUP($B168,poverty_rate!$G$2:$G$164,poverty_rate!B$2:B$164),0)</f>
        <v>0</v>
      </c>
      <c r="G168">
        <f>IFERROR(_xlfn.XLOOKUP($B168,poverty_rate!$G$2:$G$164,poverty_rate!C$2:C$164),0)</f>
        <v>0</v>
      </c>
      <c r="H168">
        <f>IFERROR(_xlfn.XLOOKUP($B168,poverty_rate!$G$2:$G$164,poverty_rate!D$2:D$164),0)</f>
        <v>0</v>
      </c>
      <c r="I168">
        <f>IFERROR(_xlfn.XLOOKUP($B168,PPP!E$2:E$187,PPP!C$2:C$187),1)</f>
        <v>1.22</v>
      </c>
      <c r="J168">
        <f>_xlfn.XLOOKUP($B168,GDP_per_capita!C$2:C$197,GDP_per_capita!B$2:B$197)</f>
        <v>68340</v>
      </c>
      <c r="K168">
        <f t="shared" si="19"/>
        <v>0</v>
      </c>
      <c r="L168">
        <f>J168*(C168+D168)/0.9/1.5</f>
        <v>34509.168888888882</v>
      </c>
      <c r="M168">
        <f>J168*(C168)/0.5/2</f>
        <v>16162.41</v>
      </c>
      <c r="N168">
        <f>K168/J168</f>
        <v>0</v>
      </c>
      <c r="O168">
        <f t="shared" si="20"/>
        <v>0</v>
      </c>
      <c r="P168">
        <f t="shared" si="21"/>
        <v>0</v>
      </c>
      <c r="Q168">
        <f t="shared" si="23"/>
        <v>0</v>
      </c>
      <c r="R168">
        <f t="shared" si="22"/>
        <v>0</v>
      </c>
      <c r="S168">
        <f t="shared" si="24"/>
        <v>0</v>
      </c>
      <c r="T168" t="str">
        <f>TRIM(RIGHT(SUBSTITUTE(A168,CHAR(10),REPT(" ",100)),100))</f>
        <v>Switzerland</v>
      </c>
    </row>
    <row r="169" spans="1:20" x14ac:dyDescent="0.25">
      <c r="A169" s="3" t="s">
        <v>118</v>
      </c>
      <c r="B169" t="str">
        <f>LOOKUP(RIGHT(LEFT(A169,11),2),country_codes!F$3:F$250,country_codes!G$3:G$250)</f>
        <v>CUB</v>
      </c>
      <c r="C169" s="3">
        <v>0.1721</v>
      </c>
      <c r="D169" s="3">
        <v>0.43369999999999997</v>
      </c>
      <c r="E169" s="3">
        <v>0.39410000000000001</v>
      </c>
      <c r="F169">
        <f>IFERROR(_xlfn.XLOOKUP($B169,poverty_rate!$G$2:$G$164,poverty_rate!B$2:B$164),0)</f>
        <v>0</v>
      </c>
      <c r="G169">
        <f>IFERROR(_xlfn.XLOOKUP($B169,poverty_rate!$G$2:$G$164,poverty_rate!C$2:C$164),0)</f>
        <v>0</v>
      </c>
      <c r="H169">
        <f>IFERROR(_xlfn.XLOOKUP($B169,poverty_rate!$G$2:$G$164,poverty_rate!D$2:D$164),0)</f>
        <v>0</v>
      </c>
      <c r="I169">
        <f>IFERROR(_xlfn.XLOOKUP($B169,PPP!E$2:E$187,PPP!C$2:C$187),1)</f>
        <v>1</v>
      </c>
      <c r="J169">
        <f>_xlfn.XLOOKUP($B169,GDP_per_capita!C$2:C$197,GDP_per_capita!B$2:B$197)</f>
        <v>11900</v>
      </c>
      <c r="K169">
        <f t="shared" si="19"/>
        <v>0</v>
      </c>
      <c r="L169">
        <f>J169*(C169+D169)/0.9/1.5</f>
        <v>5340.0148148148155</v>
      </c>
      <c r="M169">
        <f>J169*(C169)/0.5/2</f>
        <v>2047.99</v>
      </c>
      <c r="N169">
        <f>K169/J169</f>
        <v>0</v>
      </c>
      <c r="O169">
        <f t="shared" si="20"/>
        <v>0</v>
      </c>
      <c r="P169">
        <f t="shared" si="21"/>
        <v>0</v>
      </c>
      <c r="Q169">
        <f t="shared" si="23"/>
        <v>0</v>
      </c>
      <c r="R169">
        <f t="shared" si="22"/>
        <v>0</v>
      </c>
      <c r="S169">
        <f t="shared" si="24"/>
        <v>0</v>
      </c>
      <c r="T169" t="str">
        <f>TRIM(RIGHT(SUBSTITUTE(A169,CHAR(10),REPT(" ",100)),100))</f>
        <v>Cuba</v>
      </c>
    </row>
    <row r="170" spans="1:20" x14ac:dyDescent="0.25">
      <c r="A170" s="3" t="s">
        <v>12</v>
      </c>
      <c r="B170" t="str">
        <f>LOOKUP(RIGHT(LEFT(A170,11),2),country_codes!F$3:F$250,country_codes!G$3:G$250)</f>
        <v>IRL</v>
      </c>
      <c r="C170" s="3">
        <v>0.216</v>
      </c>
      <c r="D170" s="3">
        <v>0.44090000000000001</v>
      </c>
      <c r="E170" s="3">
        <v>0.34310000000000002</v>
      </c>
      <c r="F170">
        <f>IFERROR(_xlfn.XLOOKUP($B170,poverty_rate!$G$2:$G$164,poverty_rate!B$2:B$164),0)</f>
        <v>0</v>
      </c>
      <c r="G170">
        <f>IFERROR(_xlfn.XLOOKUP($B170,poverty_rate!$G$2:$G$164,poverty_rate!C$2:C$164),0)</f>
        <v>0</v>
      </c>
      <c r="H170">
        <f>IFERROR(_xlfn.XLOOKUP($B170,poverty_rate!$G$2:$G$164,poverty_rate!D$2:D$164),0)</f>
        <v>0</v>
      </c>
      <c r="I170">
        <f>IFERROR(_xlfn.XLOOKUP($B170,PPP!E$2:E$187,PPP!C$2:C$187),1)</f>
        <v>1</v>
      </c>
      <c r="J170">
        <f>_xlfn.XLOOKUP($B170,GDP_per_capita!C$2:C$197,GDP_per_capita!B$2:B$197)</f>
        <v>89383</v>
      </c>
      <c r="K170">
        <f t="shared" si="19"/>
        <v>0</v>
      </c>
      <c r="L170">
        <f>J170*(C170+D170)/0.9/1.5</f>
        <v>43493.10570370371</v>
      </c>
      <c r="M170">
        <f>J170*(C170)/0.5/2</f>
        <v>19306.727999999999</v>
      </c>
      <c r="N170">
        <f>K170/J170</f>
        <v>0</v>
      </c>
      <c r="O170">
        <f t="shared" si="20"/>
        <v>0</v>
      </c>
      <c r="P170">
        <f t="shared" si="21"/>
        <v>0</v>
      </c>
      <c r="Q170">
        <f t="shared" si="23"/>
        <v>0</v>
      </c>
      <c r="R170">
        <f t="shared" si="22"/>
        <v>0</v>
      </c>
      <c r="S170">
        <f t="shared" si="24"/>
        <v>0</v>
      </c>
      <c r="T170" t="str">
        <f>TRIM(RIGHT(SUBSTITUTE(A170,CHAR(10),REPT(" ",100)),100))</f>
        <v>Ireland</v>
      </c>
    </row>
    <row r="171" spans="1:20" x14ac:dyDescent="0.25">
      <c r="A171" s="3" t="s">
        <v>166</v>
      </c>
      <c r="B171" t="str">
        <f>LOOKUP(RIGHT(LEFT(A171,11),2),country_codes!F$3:F$250,country_codes!G$3:G$250)</f>
        <v>MAC</v>
      </c>
      <c r="C171" s="3">
        <v>0.14829999999999999</v>
      </c>
      <c r="D171" s="3">
        <v>0.43740000000000001</v>
      </c>
      <c r="E171" s="3">
        <v>0.4143</v>
      </c>
      <c r="F171">
        <f>IFERROR(_xlfn.XLOOKUP($B171,poverty_rate!$G$2:$G$164,poverty_rate!B$2:B$164),0)</f>
        <v>0</v>
      </c>
      <c r="G171">
        <f>IFERROR(_xlfn.XLOOKUP($B171,poverty_rate!$G$2:$G$164,poverty_rate!C$2:C$164),0)</f>
        <v>0</v>
      </c>
      <c r="H171">
        <f>IFERROR(_xlfn.XLOOKUP($B171,poverty_rate!$G$2:$G$164,poverty_rate!D$2:D$164),0)</f>
        <v>0</v>
      </c>
      <c r="I171">
        <f>IFERROR(_xlfn.XLOOKUP($B171,PPP!E$2:E$187,PPP!C$2:C$187),1)</f>
        <v>0.7</v>
      </c>
      <c r="J171">
        <f>_xlfn.XLOOKUP($B171,GDP_per_capita!C$2:C$197,GDP_per_capita!B$2:B$197)</f>
        <v>58931</v>
      </c>
      <c r="K171">
        <f t="shared" si="19"/>
        <v>0</v>
      </c>
      <c r="L171">
        <f>J171*(C171+D171)/0.9/1.5</f>
        <v>25567.323481481482</v>
      </c>
      <c r="M171">
        <f>J171*(C171)/0.5/2</f>
        <v>8739.4672999999984</v>
      </c>
      <c r="N171">
        <f>K171/J171</f>
        <v>0</v>
      </c>
      <c r="O171">
        <f t="shared" si="20"/>
        <v>0</v>
      </c>
      <c r="P171">
        <f t="shared" si="21"/>
        <v>0</v>
      </c>
      <c r="Q171">
        <f t="shared" si="23"/>
        <v>0</v>
      </c>
      <c r="R171">
        <f t="shared" si="22"/>
        <v>0</v>
      </c>
      <c r="S171">
        <f t="shared" si="24"/>
        <v>0</v>
      </c>
      <c r="T171" t="str">
        <f>TRIM(RIGHT(SUBSTITUTE(A171,CHAR(10),REPT(" ",100)),100))</f>
        <v>Macao</v>
      </c>
    </row>
    <row r="172" spans="1:20" x14ac:dyDescent="0.25">
      <c r="A172" s="3" t="s">
        <v>90</v>
      </c>
      <c r="B172" t="str">
        <f>LOOKUP(RIGHT(LEFT(A172,11),2),country_codes!F$3:F$250,country_codes!G$3:G$250)</f>
        <v>NZL</v>
      </c>
      <c r="C172" s="3">
        <v>0.2266</v>
      </c>
      <c r="D172" s="3">
        <v>0.442</v>
      </c>
      <c r="E172" s="3">
        <v>0.33139999999999997</v>
      </c>
      <c r="F172">
        <f>IFERROR(_xlfn.XLOOKUP($B172,poverty_rate!$G$2:$G$164,poverty_rate!B$2:B$164),0)</f>
        <v>0</v>
      </c>
      <c r="G172">
        <f>IFERROR(_xlfn.XLOOKUP($B172,poverty_rate!$G$2:$G$164,poverty_rate!C$2:C$164),0)</f>
        <v>0</v>
      </c>
      <c r="H172">
        <f>IFERROR(_xlfn.XLOOKUP($B172,poverty_rate!$G$2:$G$164,poverty_rate!D$2:D$164),0)</f>
        <v>0</v>
      </c>
      <c r="I172">
        <f>IFERROR(_xlfn.XLOOKUP($B172,PPP!E$2:E$187,PPP!C$2:C$187),1)</f>
        <v>1.02</v>
      </c>
      <c r="J172">
        <f>_xlfn.XLOOKUP($B172,GDP_per_capita!C$2:C$197,GDP_per_capita!B$2:B$197)</f>
        <v>41072</v>
      </c>
      <c r="K172">
        <f t="shared" si="19"/>
        <v>0</v>
      </c>
      <c r="L172">
        <f>J172*(C172+D172)/0.9/1.5</f>
        <v>20341.288296296294</v>
      </c>
      <c r="M172">
        <f>J172*(C172)/0.5/2</f>
        <v>9306.9151999999995</v>
      </c>
      <c r="N172">
        <f>K172/J172</f>
        <v>0</v>
      </c>
      <c r="O172">
        <f t="shared" si="20"/>
        <v>0</v>
      </c>
      <c r="P172">
        <f t="shared" si="21"/>
        <v>0</v>
      </c>
      <c r="Q172">
        <f t="shared" si="23"/>
        <v>0</v>
      </c>
      <c r="R172">
        <f t="shared" si="22"/>
        <v>0</v>
      </c>
      <c r="S172">
        <f t="shared" si="24"/>
        <v>0</v>
      </c>
      <c r="T172" t="str">
        <f>TRIM(RIGHT(SUBSTITUTE(A172,CHAR(10),REPT(" ",100)),100))</f>
        <v>New Zealand</v>
      </c>
    </row>
    <row r="173" spans="1:20" x14ac:dyDescent="0.25">
      <c r="A173" s="3" t="s">
        <v>140</v>
      </c>
      <c r="B173" t="str">
        <f>LOOKUP(RIGHT(LEFT(A173,11),2),country_codes!F$3:F$250,country_codes!G$3:G$250)</f>
        <v>OMN</v>
      </c>
      <c r="C173" s="3">
        <v>0.108</v>
      </c>
      <c r="D173" s="3">
        <v>0.34849999999999998</v>
      </c>
      <c r="E173" s="3">
        <v>0.54339999999999999</v>
      </c>
      <c r="F173">
        <f>IFERROR(_xlfn.XLOOKUP($B173,poverty_rate!$G$2:$G$164,poverty_rate!B$2:B$164),0)</f>
        <v>0</v>
      </c>
      <c r="G173">
        <f>IFERROR(_xlfn.XLOOKUP($B173,poverty_rate!$G$2:$G$164,poverty_rate!C$2:C$164),0)</f>
        <v>0</v>
      </c>
      <c r="H173">
        <f>IFERROR(_xlfn.XLOOKUP($B173,poverty_rate!$G$2:$G$164,poverty_rate!D$2:D$164),0)</f>
        <v>0</v>
      </c>
      <c r="I173">
        <f>IFERROR(_xlfn.XLOOKUP($B173,PPP!E$2:E$187,PPP!C$2:C$187),1)</f>
        <v>0.39</v>
      </c>
      <c r="J173">
        <f>_xlfn.XLOOKUP($B173,GDP_per_capita!C$2:C$197,GDP_per_capita!B$2:B$197)</f>
        <v>29908</v>
      </c>
      <c r="K173">
        <f t="shared" si="19"/>
        <v>0</v>
      </c>
      <c r="L173">
        <f>J173*(C173+D173)/0.9/1.5</f>
        <v>10113.334814814812</v>
      </c>
      <c r="M173">
        <f>J173*(C173)/0.5/2</f>
        <v>3230.0639999999999</v>
      </c>
      <c r="N173">
        <f>K173/J173</f>
        <v>0</v>
      </c>
      <c r="O173">
        <f t="shared" si="20"/>
        <v>0</v>
      </c>
      <c r="P173">
        <f t="shared" si="21"/>
        <v>0</v>
      </c>
      <c r="Q173">
        <f t="shared" si="23"/>
        <v>0</v>
      </c>
      <c r="R173">
        <f t="shared" si="22"/>
        <v>0</v>
      </c>
      <c r="S173">
        <f t="shared" si="24"/>
        <v>0</v>
      </c>
      <c r="T173" t="str">
        <f>TRIM(RIGHT(SUBSTITUTE(A173,CHAR(10),REPT(" ",100)),100))</f>
        <v>Oman</v>
      </c>
    </row>
    <row r="174" spans="1:20" x14ac:dyDescent="0.25">
      <c r="A174" s="3" t="s">
        <v>119</v>
      </c>
      <c r="B174" t="str">
        <f>LOOKUP(RIGHT(LEFT(A174,11),2),country_codes!F$3:F$250,country_codes!G$3:G$250)</f>
        <v>QAT</v>
      </c>
      <c r="C174" s="3">
        <v>0.14599999999999999</v>
      </c>
      <c r="D174" s="3">
        <v>0.32829999999999998</v>
      </c>
      <c r="E174" s="3">
        <v>0.52569999999999995</v>
      </c>
      <c r="F174">
        <f>IFERROR(_xlfn.XLOOKUP($B174,poverty_rate!$G$2:$G$164,poverty_rate!B$2:B$164),0)</f>
        <v>0</v>
      </c>
      <c r="G174">
        <f>IFERROR(_xlfn.XLOOKUP($B174,poverty_rate!$G$2:$G$164,poverty_rate!C$2:C$164),0)</f>
        <v>0</v>
      </c>
      <c r="H174">
        <f>IFERROR(_xlfn.XLOOKUP($B174,poverty_rate!$G$2:$G$164,poverty_rate!D$2:D$164),0)</f>
        <v>0</v>
      </c>
      <c r="I174">
        <f>IFERROR(_xlfn.XLOOKUP($B174,PPP!E$2:E$187,PPP!C$2:C$187),1)</f>
        <v>0.54</v>
      </c>
      <c r="J174">
        <f>_xlfn.XLOOKUP($B174,GDP_per_capita!C$2:C$197,GDP_per_capita!B$2:B$197)</f>
        <v>91897</v>
      </c>
      <c r="K174">
        <f t="shared" si="19"/>
        <v>0</v>
      </c>
      <c r="L174">
        <f>J174*(C174+D174)/0.9/1.5</f>
        <v>32286.479333333325</v>
      </c>
      <c r="M174">
        <f>J174*(C174)/0.5/2</f>
        <v>13416.962</v>
      </c>
      <c r="N174">
        <f>K174/J174</f>
        <v>0</v>
      </c>
      <c r="O174">
        <f t="shared" si="20"/>
        <v>0</v>
      </c>
      <c r="P174">
        <f t="shared" si="21"/>
        <v>0</v>
      </c>
      <c r="Q174">
        <f t="shared" si="23"/>
        <v>0</v>
      </c>
      <c r="R174">
        <f t="shared" si="22"/>
        <v>0</v>
      </c>
      <c r="S174">
        <f t="shared" si="24"/>
        <v>0</v>
      </c>
      <c r="T174" t="str">
        <f>TRIM(RIGHT(SUBSTITUTE(A174,CHAR(10),REPT(" ",100)),100))</f>
        <v>Qatar</v>
      </c>
    </row>
    <row r="175" spans="1:20" x14ac:dyDescent="0.25">
      <c r="A175" s="3" t="s">
        <v>51</v>
      </c>
      <c r="B175" t="str">
        <f>LOOKUP(RIGHT(LEFT(A175,11),2),country_codes!F$3:F$250,country_codes!G$3:G$250)</f>
        <v>SAU</v>
      </c>
      <c r="C175" s="3">
        <v>0.1308</v>
      </c>
      <c r="D175" s="3">
        <v>0.33279999999999998</v>
      </c>
      <c r="E175" s="3">
        <v>0.53639999999999999</v>
      </c>
      <c r="F175">
        <f>IFERROR(_xlfn.XLOOKUP($B175,poverty_rate!$G$2:$G$164,poverty_rate!B$2:B$164),0)</f>
        <v>0</v>
      </c>
      <c r="G175">
        <f>IFERROR(_xlfn.XLOOKUP($B175,poverty_rate!$G$2:$G$164,poverty_rate!C$2:C$164),0)</f>
        <v>0</v>
      </c>
      <c r="H175">
        <f>IFERROR(_xlfn.XLOOKUP($B175,poverty_rate!$G$2:$G$164,poverty_rate!D$2:D$164),0)</f>
        <v>0</v>
      </c>
      <c r="I175">
        <f>IFERROR(_xlfn.XLOOKUP($B175,PPP!E$2:E$187,PPP!C$2:C$187),1)</f>
        <v>0.42</v>
      </c>
      <c r="J175">
        <f>_xlfn.XLOOKUP($B175,GDP_per_capita!C$2:C$197,GDP_per_capita!B$2:B$197)</f>
        <v>46273</v>
      </c>
      <c r="K175">
        <f t="shared" si="19"/>
        <v>0</v>
      </c>
      <c r="L175">
        <f>J175*(C175+D175)/0.9/1.5</f>
        <v>15890.490962962964</v>
      </c>
      <c r="M175">
        <f>J175*(C175)/0.5/2</f>
        <v>6052.5083999999997</v>
      </c>
      <c r="N175">
        <f>K175/J175</f>
        <v>0</v>
      </c>
      <c r="O175">
        <f t="shared" si="20"/>
        <v>0</v>
      </c>
      <c r="P175">
        <f t="shared" si="21"/>
        <v>0</v>
      </c>
      <c r="Q175">
        <f t="shared" si="23"/>
        <v>0</v>
      </c>
      <c r="R175">
        <f t="shared" si="22"/>
        <v>0</v>
      </c>
      <c r="S175">
        <f t="shared" si="24"/>
        <v>0</v>
      </c>
      <c r="T175" t="str">
        <f>TRIM(RIGHT(SUBSTITUTE(A175,CHAR(10),REPT(" ",100)),100))</f>
        <v>Saudi Arabia</v>
      </c>
    </row>
    <row r="176" spans="1:20" x14ac:dyDescent="0.25">
      <c r="A176" s="3" t="s">
        <v>165</v>
      </c>
      <c r="B176" t="str">
        <f>LOOKUP(RIGHT(LEFT(A176,11),2),country_codes!F$3:F$250,country_codes!G$3:G$250)</f>
        <v>SGP</v>
      </c>
      <c r="C176" s="3">
        <v>0.18479999999999999</v>
      </c>
      <c r="D176" s="3">
        <v>0.36230000000000001</v>
      </c>
      <c r="E176" s="3">
        <v>0.45240000000000002</v>
      </c>
      <c r="F176">
        <f>IFERROR(_xlfn.XLOOKUP($B176,poverty_rate!$G$2:$G$164,poverty_rate!B$2:B$164),0)</f>
        <v>0</v>
      </c>
      <c r="G176">
        <f>IFERROR(_xlfn.XLOOKUP($B176,poverty_rate!$G$2:$G$164,poverty_rate!C$2:C$164),0)</f>
        <v>0</v>
      </c>
      <c r="H176">
        <f>IFERROR(_xlfn.XLOOKUP($B176,poverty_rate!$G$2:$G$164,poverty_rate!D$2:D$164),0)</f>
        <v>0</v>
      </c>
      <c r="I176">
        <f>IFERROR(_xlfn.XLOOKUP($B176,PPP!E$2:E$187,PPP!C$2:C$187),1)</f>
        <v>0.64</v>
      </c>
      <c r="J176">
        <f>_xlfn.XLOOKUP($B176,GDP_per_capita!C$2:C$197,GDP_per_capita!B$2:B$197)</f>
        <v>95603</v>
      </c>
      <c r="K176">
        <f t="shared" si="19"/>
        <v>0</v>
      </c>
      <c r="L176">
        <f>J176*(C176+D176)/0.9/1.5</f>
        <v>38744.000962962964</v>
      </c>
      <c r="M176">
        <f>J176*(C176)/0.5/2</f>
        <v>17667.434399999998</v>
      </c>
      <c r="N176">
        <f>K176/J176</f>
        <v>0</v>
      </c>
      <c r="O176">
        <f t="shared" si="20"/>
        <v>0</v>
      </c>
      <c r="P176">
        <f t="shared" si="21"/>
        <v>0</v>
      </c>
      <c r="Q176">
        <f t="shared" si="23"/>
        <v>0</v>
      </c>
      <c r="R176">
        <f t="shared" si="22"/>
        <v>0</v>
      </c>
      <c r="S176">
        <f t="shared" si="24"/>
        <v>0</v>
      </c>
      <c r="T176" t="str">
        <f>TRIM(RIGHT(SUBSTITUTE(A176,CHAR(10),REPT(" ",100)),100))</f>
        <v>Singapore</v>
      </c>
    </row>
    <row r="177" spans="1:20" x14ac:dyDescent="0.25">
      <c r="A177" s="3" t="s">
        <v>109</v>
      </c>
      <c r="B177" t="str">
        <f>LOOKUP(RIGHT(LEFT(A177,11),2),country_codes!F$3:F$250,country_codes!G$3:G$250)</f>
        <v>TWN</v>
      </c>
      <c r="C177" s="3">
        <v>0.2301</v>
      </c>
      <c r="D177" s="3">
        <v>0.41010000000000002</v>
      </c>
      <c r="E177" s="3">
        <v>0.35980000000000001</v>
      </c>
      <c r="F177">
        <f>IFERROR(_xlfn.XLOOKUP($B177,poverty_rate!$G$2:$G$164,poverty_rate!B$2:B$164),0)</f>
        <v>0</v>
      </c>
      <c r="G177">
        <f>IFERROR(_xlfn.XLOOKUP($B177,poverty_rate!$G$2:$G$164,poverty_rate!C$2:C$164),0)</f>
        <v>0</v>
      </c>
      <c r="H177">
        <f>IFERROR(_xlfn.XLOOKUP($B177,poverty_rate!$G$2:$G$164,poverty_rate!D$2:D$164),0)</f>
        <v>0</v>
      </c>
      <c r="I177">
        <f>IFERROR(_xlfn.XLOOKUP($B177,PPP!E$2:E$187,PPP!C$2:C$187),1)</f>
        <v>1</v>
      </c>
      <c r="J177">
        <f>_xlfn.XLOOKUP($B177,GDP_per_capita!C$2:C$197,GDP_per_capita!B$2:B$197)</f>
        <v>54020</v>
      </c>
      <c r="K177">
        <f t="shared" si="19"/>
        <v>0</v>
      </c>
      <c r="L177">
        <f>J177*(C177+D177)/0.9/1.5</f>
        <v>25617.484444444442</v>
      </c>
      <c r="M177">
        <f>J177*(C177)/0.5/2</f>
        <v>12430.002</v>
      </c>
      <c r="N177">
        <f>K177/J177</f>
        <v>0</v>
      </c>
      <c r="O177">
        <f t="shared" si="20"/>
        <v>0</v>
      </c>
      <c r="P177">
        <f t="shared" si="21"/>
        <v>0</v>
      </c>
      <c r="Q177">
        <f t="shared" si="23"/>
        <v>0</v>
      </c>
      <c r="R177">
        <f t="shared" si="22"/>
        <v>0</v>
      </c>
      <c r="S177">
        <f t="shared" si="24"/>
        <v>0</v>
      </c>
      <c r="T177" t="str">
        <f>TRIM(RIGHT(SUBSTITUTE(A177,CHAR(10),REPT(" ",100)),100))</f>
        <v>Taiwan</v>
      </c>
    </row>
  </sheetData>
  <autoFilter ref="A3:P177" xr:uid="{8DF6398A-45C4-4CE8-BCB5-632F3D365729}">
    <sortState xmlns:xlrd2="http://schemas.microsoft.com/office/spreadsheetml/2017/richdata2" ref="A4:P177">
      <sortCondition descending="1" ref="O3:O1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7"/>
  <sheetViews>
    <sheetView topLeftCell="A61" workbookViewId="0">
      <selection activeCell="B47" sqref="B47"/>
    </sheetView>
  </sheetViews>
  <sheetFormatPr defaultRowHeight="15" x14ac:dyDescent="0.25"/>
  <cols>
    <col min="1" max="1" width="14.7109375" customWidth="1"/>
    <col min="2" max="2" width="13.42578125" customWidth="1"/>
  </cols>
  <sheetData>
    <row r="1" spans="1:3" x14ac:dyDescent="0.25">
      <c r="A1" t="s">
        <v>179</v>
      </c>
      <c r="B1" s="3" t="s">
        <v>1524</v>
      </c>
    </row>
    <row r="2" spans="1:3" x14ac:dyDescent="0.25">
      <c r="A2" t="s">
        <v>1546</v>
      </c>
      <c r="B2" s="4">
        <v>27169</v>
      </c>
      <c r="C2" t="str">
        <f>LOOKUP(RIGHT(A2,LEN(A2)-1),country_codes!A$2:A$250,country_codes!D$3:D$251)</f>
        <v>ABW</v>
      </c>
    </row>
    <row r="3" spans="1:3" x14ac:dyDescent="0.25">
      <c r="A3" t="s">
        <v>1563</v>
      </c>
      <c r="B3" s="4">
        <v>5360</v>
      </c>
      <c r="C3" t="s">
        <v>540</v>
      </c>
    </row>
    <row r="4" spans="1:3" x14ac:dyDescent="0.25">
      <c r="A4" t="s">
        <v>189</v>
      </c>
      <c r="B4" s="4">
        <v>6978</v>
      </c>
      <c r="C4" t="str">
        <f>LOOKUP(RIGHT(A4,LEN(A4)-1),country_codes!A$2:A$250,country_codes!D$3:D$251)</f>
        <v>AGO</v>
      </c>
    </row>
    <row r="5" spans="1:3" x14ac:dyDescent="0.25">
      <c r="A5" t="s">
        <v>185</v>
      </c>
      <c r="B5" s="4">
        <v>13651</v>
      </c>
      <c r="C5" t="str">
        <f>LOOKUP(RIGHT(A5,LEN(A5)-1),country_codes!A$2:A$250,country_codes!D$3:D$251)</f>
        <v>ALB</v>
      </c>
    </row>
    <row r="6" spans="1:3" x14ac:dyDescent="0.25">
      <c r="A6" t="s">
        <v>1539</v>
      </c>
      <c r="B6" s="4">
        <v>58466</v>
      </c>
      <c r="C6" t="str">
        <f>LOOKUP(RIGHT(A6,LEN(A6)-1),country_codes!A$2:A$250,country_codes!D$3:D$251)</f>
        <v>ARE</v>
      </c>
    </row>
    <row r="7" spans="1:3" x14ac:dyDescent="0.25">
      <c r="A7" t="s">
        <v>191</v>
      </c>
      <c r="B7" s="4">
        <v>20370</v>
      </c>
      <c r="C7" t="str">
        <f>LOOKUP(RIGHT(A7,LEN(A7)-1),country_codes!A$2:A$250,country_codes!D$3:D$251)</f>
        <v>ARG</v>
      </c>
    </row>
    <row r="8" spans="1:3" x14ac:dyDescent="0.25">
      <c r="A8" t="s">
        <v>193</v>
      </c>
      <c r="B8" s="4">
        <v>13735</v>
      </c>
      <c r="C8" t="str">
        <f>LOOKUP(RIGHT(A8,LEN(A8)-1),country_codes!A$2:A$250,country_codes!D$3:D$251)</f>
        <v>ARM</v>
      </c>
    </row>
    <row r="9" spans="1:3" x14ac:dyDescent="0.25">
      <c r="A9" t="s">
        <v>1552</v>
      </c>
      <c r="B9" s="4">
        <v>18655</v>
      </c>
      <c r="C9" t="str">
        <f>LOOKUP(RIGHT(A9,LEN(A9)-1),country_codes!A$2:A$250,country_codes!D$3:D$251)</f>
        <v>ATG</v>
      </c>
    </row>
    <row r="10" spans="1:3" x14ac:dyDescent="0.25">
      <c r="A10" t="s">
        <v>194</v>
      </c>
      <c r="B10" s="4">
        <v>50845</v>
      </c>
      <c r="C10" t="str">
        <f>LOOKUP(RIGHT(A10,LEN(A10)-1),country_codes!A$2:A$250,country_codes!D$3:D$251)</f>
        <v>AUS</v>
      </c>
    </row>
    <row r="11" spans="1:3" x14ac:dyDescent="0.25">
      <c r="A11" t="s">
        <v>196</v>
      </c>
      <c r="B11" s="4">
        <v>55406</v>
      </c>
      <c r="C11" t="str">
        <f>LOOKUP(RIGHT(A11,LEN(A11)-1),country_codes!A$2:A$250,country_codes!D$3:D$251)</f>
        <v>AUT</v>
      </c>
    </row>
    <row r="12" spans="1:3" x14ac:dyDescent="0.25">
      <c r="A12" t="s">
        <v>197</v>
      </c>
      <c r="B12" s="4">
        <v>14499</v>
      </c>
      <c r="C12" t="str">
        <f>LOOKUP(RIGHT(A12,LEN(A12)-1),country_codes!A$2:A$250,country_codes!D$3:D$251)</f>
        <v>AZE</v>
      </c>
    </row>
    <row r="13" spans="1:3" x14ac:dyDescent="0.25">
      <c r="A13" t="s">
        <v>210</v>
      </c>
      <c r="B13">
        <v>783</v>
      </c>
      <c r="C13" t="str">
        <f>LOOKUP(RIGHT(A13,LEN(A13)-1),country_codes!A$2:A$250,country_codes!D$3:D$251)</f>
        <v>BDI</v>
      </c>
    </row>
    <row r="14" spans="1:3" x14ac:dyDescent="0.25">
      <c r="A14" t="s">
        <v>200</v>
      </c>
      <c r="B14" s="4">
        <v>50114</v>
      </c>
      <c r="C14" t="str">
        <f>LOOKUP(RIGHT(A14,LEN(A14)-1),country_codes!A$2:A$250,country_codes!D$3:D$251)</f>
        <v>BEL</v>
      </c>
    </row>
    <row r="15" spans="1:3" x14ac:dyDescent="0.25">
      <c r="A15" t="s">
        <v>202</v>
      </c>
      <c r="B15" s="4">
        <v>3443</v>
      </c>
      <c r="C15" t="str">
        <f>LOOKUP(RIGHT(A15,LEN(A15)-1),country_codes!A$2:A$250,country_codes!D$3:D$251)</f>
        <v>BEN</v>
      </c>
    </row>
    <row r="16" spans="1:3" x14ac:dyDescent="0.25">
      <c r="A16" t="s">
        <v>209</v>
      </c>
      <c r="B16" s="4">
        <v>2203</v>
      </c>
      <c r="C16" t="str">
        <f>LOOKUP(RIGHT(A16,LEN(A16)-1),country_codes!A$2:A$250,country_codes!D$3:D$251)</f>
        <v>BFA</v>
      </c>
    </row>
    <row r="17" spans="1:3" x14ac:dyDescent="0.25">
      <c r="A17" t="s">
        <v>198</v>
      </c>
      <c r="B17" s="4">
        <v>5139</v>
      </c>
      <c r="C17" t="str">
        <f>LOOKUP(RIGHT(A17,LEN(A17)-1),country_codes!A$2:A$250,country_codes!D$3:D$251)</f>
        <v>BGD</v>
      </c>
    </row>
    <row r="18" spans="1:3" x14ac:dyDescent="0.25">
      <c r="A18" t="s">
        <v>208</v>
      </c>
      <c r="B18" s="4">
        <v>23741</v>
      </c>
      <c r="C18" t="str">
        <f>LOOKUP(RIGHT(A18,LEN(A18)-1),country_codes!A$2:A$250,country_codes!D$3:D$251)</f>
        <v>BGR</v>
      </c>
    </row>
    <row r="19" spans="1:3" x14ac:dyDescent="0.25">
      <c r="A19" t="s">
        <v>1544</v>
      </c>
      <c r="B19" s="4">
        <v>49057</v>
      </c>
      <c r="C19" t="str">
        <f>LOOKUP(RIGHT(A19,LEN(A19)-1),country_codes!A$2:A$250,country_codes!D$3:D$251)</f>
        <v>BHR</v>
      </c>
    </row>
    <row r="20" spans="1:3" x14ac:dyDescent="0.25">
      <c r="A20" t="s">
        <v>1564</v>
      </c>
      <c r="B20" s="4">
        <v>33808</v>
      </c>
      <c r="C20" t="str">
        <f>LOOKUP(RIGHT(A20,LEN(A20)-1),country_codes!A$2:A$250,country_codes!D$3:D$251)</f>
        <v>BHS</v>
      </c>
    </row>
    <row r="21" spans="1:3" x14ac:dyDescent="0.25">
      <c r="A21" t="s">
        <v>205</v>
      </c>
      <c r="B21" s="4">
        <v>14895</v>
      </c>
      <c r="C21" t="str">
        <f>LOOKUP(RIGHT(A21,LEN(A21)-1),country_codes!A$2:A$250,country_codes!D$3:D$251)</f>
        <v>BIH</v>
      </c>
    </row>
    <row r="22" spans="1:3" x14ac:dyDescent="0.25">
      <c r="A22" t="s">
        <v>199</v>
      </c>
      <c r="B22" s="4">
        <v>19759</v>
      </c>
      <c r="C22" t="str">
        <f>LOOKUP(RIGHT(A22,LEN(A22)-1),country_codes!A$2:A$250,country_codes!D$3:D$251)</f>
        <v>BLR</v>
      </c>
    </row>
    <row r="23" spans="1:3" x14ac:dyDescent="0.25">
      <c r="A23" t="s">
        <v>201</v>
      </c>
      <c r="B23" s="4">
        <v>5695</v>
      </c>
      <c r="C23" t="str">
        <f>LOOKUP(RIGHT(A23,LEN(A23)-1),country_codes!A$2:A$250,country_codes!D$3:D$251)</f>
        <v>BLZ</v>
      </c>
    </row>
    <row r="24" spans="1:3" x14ac:dyDescent="0.25">
      <c r="A24" t="s">
        <v>204</v>
      </c>
      <c r="B24" s="4">
        <v>8342</v>
      </c>
      <c r="C24" t="str">
        <f>LOOKUP(RIGHT(A24,LEN(A24)-1),country_codes!A$2:A$250,country_codes!D$3:D$251)</f>
        <v>BOL</v>
      </c>
    </row>
    <row r="25" spans="1:3" x14ac:dyDescent="0.25">
      <c r="A25" t="s">
        <v>207</v>
      </c>
      <c r="B25" s="4">
        <v>14563</v>
      </c>
      <c r="C25" t="str">
        <f>LOOKUP(RIGHT(A25,LEN(A25)-1),country_codes!A$2:A$250,country_codes!D$3:D$251)</f>
        <v>BRA</v>
      </c>
    </row>
    <row r="26" spans="1:3" x14ac:dyDescent="0.25">
      <c r="A26" t="s">
        <v>1548</v>
      </c>
      <c r="B26" s="4">
        <v>14568</v>
      </c>
      <c r="C26" t="str">
        <f>LOOKUP(RIGHT(A26,LEN(A26)-1),country_codes!A$2:A$250,country_codes!D$3:D$251)</f>
        <v>BRB</v>
      </c>
    </row>
    <row r="27" spans="1:3" x14ac:dyDescent="0.25">
      <c r="A27" t="s">
        <v>1543</v>
      </c>
      <c r="B27" s="4">
        <v>61816</v>
      </c>
      <c r="C27" t="str">
        <f>LOOKUP(RIGHT(A27,LEN(A27)-1),country_codes!A$2:A$250,country_codes!D$3:D$251)</f>
        <v>BRN</v>
      </c>
    </row>
    <row r="28" spans="1:3" x14ac:dyDescent="0.25">
      <c r="A28" t="s">
        <v>203</v>
      </c>
      <c r="B28" s="4">
        <v>12058</v>
      </c>
      <c r="C28" t="str">
        <f>LOOKUP(RIGHT(A28,LEN(A28)-1),country_codes!A$2:A$250,country_codes!D$3:D$251)</f>
        <v>BTN</v>
      </c>
    </row>
    <row r="29" spans="1:3" x14ac:dyDescent="0.25">
      <c r="A29" t="s">
        <v>206</v>
      </c>
      <c r="B29" s="4">
        <v>16153</v>
      </c>
      <c r="C29" t="str">
        <f>LOOKUP(RIGHT(A29,LEN(A29)-1),country_codes!A$2:A$250,country_codes!D$3:D$251)</f>
        <v>BWA</v>
      </c>
    </row>
    <row r="30" spans="1:3" x14ac:dyDescent="0.25">
      <c r="A30" t="s">
        <v>214</v>
      </c>
      <c r="B30">
        <v>972</v>
      </c>
      <c r="C30" t="str">
        <f>LOOKUP(RIGHT(A30,LEN(A30)-1),country_codes!A$2:A$250,country_codes!D$3:D$251)</f>
        <v>CAF</v>
      </c>
    </row>
    <row r="31" spans="1:3" x14ac:dyDescent="0.25">
      <c r="A31" t="s">
        <v>212</v>
      </c>
      <c r="B31" s="4">
        <v>47569</v>
      </c>
      <c r="C31" t="str">
        <f>LOOKUP(RIGHT(A31,LEN(A31)-1),country_codes!A$2:A$250,country_codes!D$3:D$251)</f>
        <v>CAN</v>
      </c>
    </row>
    <row r="32" spans="1:3" x14ac:dyDescent="0.25">
      <c r="A32" t="s">
        <v>1523</v>
      </c>
      <c r="B32" s="4">
        <v>68340</v>
      </c>
      <c r="C32" t="str">
        <f>LOOKUP(RIGHT(A32,LEN(A32)-1),country_codes!A$2:A$250,country_codes!D$3:D$251)</f>
        <v>CHE</v>
      </c>
    </row>
    <row r="33" spans="1:3" x14ac:dyDescent="0.25">
      <c r="A33" t="s">
        <v>216</v>
      </c>
      <c r="B33" s="4">
        <v>23455</v>
      </c>
      <c r="C33" t="str">
        <f>LOOKUP(RIGHT(A33,LEN(A33)-1),country_codes!A$2:A$250,country_codes!D$3:D$251)</f>
        <v>CHL</v>
      </c>
    </row>
    <row r="34" spans="1:3" x14ac:dyDescent="0.25">
      <c r="A34" t="s">
        <v>217</v>
      </c>
      <c r="B34" s="4">
        <v>17206</v>
      </c>
      <c r="C34" t="str">
        <f>LOOKUP(RIGHT(A34,LEN(A34)-1),country_codes!A$2:A$250,country_codes!D$3:D$251)</f>
        <v>CHN</v>
      </c>
    </row>
    <row r="35" spans="1:3" x14ac:dyDescent="0.25">
      <c r="A35" t="s">
        <v>1570</v>
      </c>
      <c r="B35" s="4">
        <v>5360</v>
      </c>
      <c r="C35" t="str">
        <f>LOOKUP(RIGHT(A35,LEN(A35)-1),country_codes!A$2:A$250,country_codes!D$3:D$251)</f>
        <v>CIV</v>
      </c>
    </row>
    <row r="36" spans="1:3" x14ac:dyDescent="0.25">
      <c r="A36" t="s">
        <v>211</v>
      </c>
      <c r="B36" s="4">
        <v>3710</v>
      </c>
      <c r="C36" t="str">
        <f>LOOKUP(RIGHT(A36,LEN(A36)-1),country_codes!A$2:A$250,country_codes!D$3:D$251)</f>
        <v>CMR</v>
      </c>
    </row>
    <row r="37" spans="1:3" x14ac:dyDescent="0.25">
      <c r="A37" t="s">
        <v>1569</v>
      </c>
      <c r="B37">
        <v>978</v>
      </c>
      <c r="C37" t="str">
        <f>LOOKUP(RIGHT(A37,LEN(A37)-1),country_codes!A$2:A$250,country_codes!D$3:D$251)</f>
        <v>COD</v>
      </c>
    </row>
    <row r="38" spans="1:3" x14ac:dyDescent="0.25">
      <c r="A38" t="s">
        <v>1565</v>
      </c>
      <c r="B38" s="4">
        <v>4233</v>
      </c>
      <c r="C38" t="str">
        <f>LOOKUP(RIGHT(A38,LEN(A38)-1),country_codes!A$2:A$250,country_codes!D$3:D$251)</f>
        <v>COG</v>
      </c>
    </row>
    <row r="39" spans="1:3" x14ac:dyDescent="0.25">
      <c r="A39" t="s">
        <v>218</v>
      </c>
      <c r="B39" s="4">
        <v>14137</v>
      </c>
      <c r="C39" t="str">
        <f>LOOKUP(RIGHT(A39,LEN(A39)-1),country_codes!A$2:A$250,country_codes!D$3:D$251)</f>
        <v>COL</v>
      </c>
    </row>
    <row r="40" spans="1:3" x14ac:dyDescent="0.25">
      <c r="A40" t="s">
        <v>219</v>
      </c>
      <c r="B40" s="4">
        <v>3014</v>
      </c>
      <c r="C40" t="str">
        <f>LOOKUP(RIGHT(A40,LEN(A40)-1),country_codes!A$2:A$250,country_codes!D$3:D$251)</f>
        <v>COM</v>
      </c>
    </row>
    <row r="41" spans="1:3" x14ac:dyDescent="0.25">
      <c r="A41" t="s">
        <v>213</v>
      </c>
      <c r="B41" s="4">
        <v>6980</v>
      </c>
      <c r="C41" t="str">
        <f>LOOKUP(RIGHT(A41,LEN(A41)-1),country_codes!A$2:A$250,country_codes!D$3:D$251)</f>
        <v>CPV</v>
      </c>
    </row>
    <row r="42" spans="1:3" x14ac:dyDescent="0.25">
      <c r="A42" t="s">
        <v>222</v>
      </c>
      <c r="B42" s="4">
        <v>19309</v>
      </c>
      <c r="C42" t="str">
        <f>LOOKUP(RIGHT(A42,LEN(A42)-1),country_codes!A$2:A$250,country_codes!D$3:D$251)</f>
        <v>CRI</v>
      </c>
    </row>
    <row r="43" spans="1:3" x14ac:dyDescent="0.25">
      <c r="A43" t="s">
        <v>1573</v>
      </c>
      <c r="B43" s="4">
        <v>11900</v>
      </c>
      <c r="C43" t="s">
        <v>702</v>
      </c>
    </row>
    <row r="44" spans="1:3" x14ac:dyDescent="0.25">
      <c r="A44" t="s">
        <v>224</v>
      </c>
      <c r="B44" s="4">
        <v>39079</v>
      </c>
      <c r="C44" t="str">
        <f>LOOKUP(RIGHT(A44,LEN(A44)-1),country_codes!A$2:A$250,country_codes!D$3:D$251)</f>
        <v>CYP</v>
      </c>
    </row>
    <row r="45" spans="1:3" x14ac:dyDescent="0.25">
      <c r="A45" t="s">
        <v>225</v>
      </c>
      <c r="B45" s="4">
        <v>40293</v>
      </c>
      <c r="C45" t="str">
        <f>LOOKUP(RIGHT(A45,LEN(A45)-1),country_codes!A$2:A$250,country_codes!D$3:D$251)</f>
        <v>CZE</v>
      </c>
    </row>
    <row r="46" spans="1:3" x14ac:dyDescent="0.25">
      <c r="A46" t="s">
        <v>242</v>
      </c>
      <c r="B46" s="4">
        <v>53571</v>
      </c>
      <c r="C46" t="str">
        <f>LOOKUP(RIGHT(A46,LEN(A46)-1),country_codes!A$2:A$250,country_codes!D$3:D$251)</f>
        <v>DEU</v>
      </c>
    </row>
    <row r="47" spans="1:3" x14ac:dyDescent="0.25">
      <c r="A47" t="s">
        <v>227</v>
      </c>
      <c r="B47" s="4">
        <v>5074</v>
      </c>
      <c r="C47" t="str">
        <f>LOOKUP(RIGHT(A47,LEN(A47)-1),country_codes!A$2:A$250,country_codes!D$3:D$251)</f>
        <v>DJI</v>
      </c>
    </row>
    <row r="48" spans="1:3" x14ac:dyDescent="0.25">
      <c r="A48" t="s">
        <v>1555</v>
      </c>
      <c r="B48" s="4">
        <v>12083</v>
      </c>
      <c r="C48" t="str">
        <f>LOOKUP(RIGHT(A48,LEN(A48)-1),country_codes!A$2:A$250,country_codes!D$3:D$251)</f>
        <v>DMA</v>
      </c>
    </row>
    <row r="49" spans="1:3" x14ac:dyDescent="0.25">
      <c r="A49" t="s">
        <v>226</v>
      </c>
      <c r="B49" s="4">
        <v>57781</v>
      </c>
      <c r="C49" t="str">
        <f>LOOKUP(RIGHT(A49,LEN(A49)-1),country_codes!A$2:A$250,country_codes!D$3:D$251)</f>
        <v>DNK</v>
      </c>
    </row>
    <row r="50" spans="1:3" x14ac:dyDescent="0.25">
      <c r="A50" t="s">
        <v>228</v>
      </c>
      <c r="B50" s="4">
        <v>18783</v>
      </c>
      <c r="C50" t="str">
        <f>LOOKUP(RIGHT(A50,LEN(A50)-1),country_codes!A$2:A$250,country_codes!D$3:D$251)</f>
        <v>DOM</v>
      </c>
    </row>
    <row r="51" spans="1:3" x14ac:dyDescent="0.25">
      <c r="A51" t="s">
        <v>187</v>
      </c>
      <c r="B51" s="4">
        <v>11041</v>
      </c>
      <c r="C51" t="str">
        <f>LOOKUP(RIGHT(A51,LEN(A51)-1),country_codes!A$2:A$250,country_codes!D$3:D$251)</f>
        <v>DZA</v>
      </c>
    </row>
    <row r="52" spans="1:3" x14ac:dyDescent="0.25">
      <c r="A52" t="s">
        <v>230</v>
      </c>
      <c r="B52" s="4">
        <v>10617</v>
      </c>
      <c r="C52" t="str">
        <f>LOOKUP(RIGHT(A52,LEN(A52)-1),country_codes!A$2:A$250,country_codes!D$3:D$251)</f>
        <v>ECU</v>
      </c>
    </row>
    <row r="53" spans="1:3" x14ac:dyDescent="0.25">
      <c r="A53" t="s">
        <v>231</v>
      </c>
      <c r="B53" s="4">
        <v>12719</v>
      </c>
      <c r="C53" t="str">
        <f>LOOKUP(RIGHT(A53,LEN(A53)-1),country_codes!A$2:A$250,country_codes!D$3:D$251)</f>
        <v>EGY</v>
      </c>
    </row>
    <row r="54" spans="1:3" x14ac:dyDescent="0.25">
      <c r="A54" t="s">
        <v>1562</v>
      </c>
      <c r="B54" s="4">
        <v>1824</v>
      </c>
      <c r="C54" t="str">
        <f>LOOKUP(RIGHT(A54,LEN(A54)-1),country_codes!A$2:A$250,country_codes!D$3:D$251)</f>
        <v>ERI</v>
      </c>
    </row>
    <row r="55" spans="1:3" x14ac:dyDescent="0.25">
      <c r="A55" t="s">
        <v>323</v>
      </c>
      <c r="B55" s="4">
        <v>38143</v>
      </c>
      <c r="C55" t="str">
        <f>LOOKUP(RIGHT(A55,LEN(A55)-1),country_codes!A$2:A$250,country_codes!D$3:D$251)</f>
        <v>ESP</v>
      </c>
    </row>
    <row r="56" spans="1:3" x14ac:dyDescent="0.25">
      <c r="A56" t="s">
        <v>233</v>
      </c>
      <c r="B56" s="4">
        <v>37033</v>
      </c>
      <c r="C56" t="str">
        <f>LOOKUP(RIGHT(A56,LEN(A56)-1),country_codes!A$2:A$250,country_codes!D$3:D$251)</f>
        <v>EST</v>
      </c>
    </row>
    <row r="57" spans="1:3" x14ac:dyDescent="0.25">
      <c r="A57" t="s">
        <v>235</v>
      </c>
      <c r="B57" s="4">
        <v>2772</v>
      </c>
      <c r="C57" t="str">
        <f>LOOKUP(RIGHT(A57,LEN(A57)-1),country_codes!A$2:A$250,country_codes!D$3:D$251)</f>
        <v>ETH</v>
      </c>
    </row>
    <row r="58" spans="1:3" x14ac:dyDescent="0.25">
      <c r="A58" t="s">
        <v>237</v>
      </c>
      <c r="B58" s="4">
        <v>49334</v>
      </c>
      <c r="C58" t="str">
        <f>LOOKUP(RIGHT(A58,LEN(A58)-1),country_codes!A$2:A$250,country_codes!D$3:D$251)</f>
        <v>FIN</v>
      </c>
    </row>
    <row r="59" spans="1:3" x14ac:dyDescent="0.25">
      <c r="A59" t="s">
        <v>236</v>
      </c>
      <c r="B59" s="4">
        <v>11175</v>
      </c>
      <c r="C59" t="str">
        <f>LOOKUP(RIGHT(A59,LEN(A59)-1),country_codes!A$2:A$250,country_codes!D$3:D$251)</f>
        <v>FJI</v>
      </c>
    </row>
    <row r="60" spans="1:3" x14ac:dyDescent="0.25">
      <c r="A60" t="s">
        <v>238</v>
      </c>
      <c r="B60" s="4">
        <v>45454</v>
      </c>
      <c r="C60" t="str">
        <f>LOOKUP(RIGHT(A60,LEN(A60)-1),country_codes!A$2:A$250,country_codes!D$3:D$251)</f>
        <v>FRA</v>
      </c>
    </row>
    <row r="61" spans="1:3" x14ac:dyDescent="0.25">
      <c r="A61" t="s">
        <v>1567</v>
      </c>
      <c r="B61" s="4">
        <v>3447</v>
      </c>
      <c r="C61" t="str">
        <f>LOOKUP(RIGHT(A61,LEN(A61)-1),country_codes!A$2:A$250,country_codes!D$3:D$251)</f>
        <v>FSM</v>
      </c>
    </row>
    <row r="62" spans="1:3" x14ac:dyDescent="0.25">
      <c r="A62" t="s">
        <v>239</v>
      </c>
      <c r="B62" s="4">
        <v>15854</v>
      </c>
      <c r="C62" t="str">
        <f>LOOKUP(RIGHT(A62,LEN(A62)-1),country_codes!A$2:A$250,country_codes!D$3:D$251)</f>
        <v>GAB</v>
      </c>
    </row>
    <row r="63" spans="1:3" x14ac:dyDescent="0.25">
      <c r="A63" t="s">
        <v>341</v>
      </c>
      <c r="B63" s="4">
        <v>44288</v>
      </c>
      <c r="C63" t="str">
        <f>LOOKUP(RIGHT(A63,LEN(A63)-1),country_codes!A$2:A$250,country_codes!D$3:D$251)</f>
        <v>GBR</v>
      </c>
    </row>
    <row r="64" spans="1:3" x14ac:dyDescent="0.25">
      <c r="A64" t="s">
        <v>241</v>
      </c>
      <c r="B64" s="4">
        <v>15142</v>
      </c>
      <c r="C64" t="str">
        <f>LOOKUP(RIGHT(A64,LEN(A64)-1),country_codes!A$2:A$250,country_codes!D$3:D$251)</f>
        <v>GEO</v>
      </c>
    </row>
    <row r="65" spans="1:3" x14ac:dyDescent="0.25">
      <c r="A65" t="s">
        <v>243</v>
      </c>
      <c r="B65" s="4">
        <v>5707</v>
      </c>
      <c r="C65" t="str">
        <f>LOOKUP(RIGHT(A65,LEN(A65)-1),country_codes!A$2:A$250,country_codes!D$3:D$251)</f>
        <v>GHA</v>
      </c>
    </row>
    <row r="66" spans="1:3" x14ac:dyDescent="0.25">
      <c r="A66" t="s">
        <v>246</v>
      </c>
      <c r="B66" s="4">
        <v>2516</v>
      </c>
      <c r="C66" t="str">
        <f>LOOKUP(RIGHT(A66,LEN(A66)-1),country_codes!A$2:A$250,country_codes!D$3:D$251)</f>
        <v>GIN</v>
      </c>
    </row>
    <row r="67" spans="1:3" x14ac:dyDescent="0.25">
      <c r="A67" t="s">
        <v>1568</v>
      </c>
      <c r="B67" s="4">
        <v>2239</v>
      </c>
      <c r="C67" t="str">
        <f>LOOKUP(RIGHT(A67,LEN(A67)-1),country_codes!A$2:A$250,country_codes!D$3:D$251)</f>
        <v>GMB</v>
      </c>
    </row>
    <row r="68" spans="1:3" x14ac:dyDescent="0.25">
      <c r="A68" t="s">
        <v>247</v>
      </c>
      <c r="B68" s="4">
        <v>2340</v>
      </c>
      <c r="C68" t="str">
        <f>LOOKUP(RIGHT(A68,LEN(A68)-1),country_codes!A$2:A$250,country_codes!D$3:D$251)</f>
        <v>GNB</v>
      </c>
    </row>
    <row r="69" spans="1:3" x14ac:dyDescent="0.25">
      <c r="A69" t="s">
        <v>1556</v>
      </c>
      <c r="B69" s="4">
        <v>17782</v>
      </c>
      <c r="C69" t="str">
        <f>LOOKUP(RIGHT(A69,LEN(A69)-1),country_codes!A$2:A$250,country_codes!D$3:D$251)</f>
        <v>GNQ</v>
      </c>
    </row>
    <row r="70" spans="1:3" x14ac:dyDescent="0.25">
      <c r="A70" t="s">
        <v>244</v>
      </c>
      <c r="B70" s="4">
        <v>29045</v>
      </c>
      <c r="C70" t="str">
        <f>LOOKUP(RIGHT(A70,LEN(A70)-1),country_codes!A$2:A$250,country_codes!D$3:D$251)</f>
        <v>GRC</v>
      </c>
    </row>
    <row r="71" spans="1:3" x14ac:dyDescent="0.25">
      <c r="A71" t="s">
        <v>1553</v>
      </c>
      <c r="B71" s="4">
        <v>16454</v>
      </c>
      <c r="C71" t="str">
        <f>LOOKUP(RIGHT(A71,LEN(A71)-1),country_codes!A$2:A$250,country_codes!D$3:D$251)</f>
        <v>GRD</v>
      </c>
    </row>
    <row r="72" spans="1:3" x14ac:dyDescent="0.25">
      <c r="A72" t="s">
        <v>245</v>
      </c>
      <c r="B72" s="4">
        <v>8267</v>
      </c>
      <c r="C72" t="str">
        <f>LOOKUP(RIGHT(A72,LEN(A72)-1),country_codes!A$2:A$250,country_codes!D$3:D$251)</f>
        <v>GTM</v>
      </c>
    </row>
    <row r="73" spans="1:3" x14ac:dyDescent="0.25">
      <c r="A73" t="s">
        <v>248</v>
      </c>
      <c r="B73" s="4">
        <v>17360</v>
      </c>
      <c r="C73" t="str">
        <f>LOOKUP(RIGHT(A73,LEN(A73)-1),country_codes!A$2:A$250,country_codes!D$3:D$251)</f>
        <v>GUY</v>
      </c>
    </row>
    <row r="74" spans="1:3" x14ac:dyDescent="0.25">
      <c r="A74" t="s">
        <v>1535</v>
      </c>
      <c r="B74" s="4">
        <v>58165</v>
      </c>
      <c r="C74" t="str">
        <f>LOOKUP(RIGHT(A74,LEN(A74)-1),country_codes!A$2:A$250,country_codes!D$3:D$251)</f>
        <v>HKG</v>
      </c>
    </row>
    <row r="75" spans="1:3" x14ac:dyDescent="0.25">
      <c r="A75" t="s">
        <v>250</v>
      </c>
      <c r="B75" s="4">
        <v>5538</v>
      </c>
      <c r="C75" t="str">
        <f>LOOKUP(RIGHT(A75,LEN(A75)-1),country_codes!A$2:A$250,country_codes!D$3:D$251)</f>
        <v>HND</v>
      </c>
    </row>
    <row r="76" spans="1:3" x14ac:dyDescent="0.25">
      <c r="A76" t="s">
        <v>223</v>
      </c>
      <c r="B76" s="4">
        <v>27681</v>
      </c>
      <c r="C76" t="str">
        <f>LOOKUP(RIGHT(A76,LEN(A76)-1),country_codes!A$2:A$250,country_codes!D$3:D$251)</f>
        <v>HRV</v>
      </c>
    </row>
    <row r="77" spans="1:3" x14ac:dyDescent="0.25">
      <c r="A77" t="s">
        <v>249</v>
      </c>
      <c r="B77" s="4">
        <v>1728</v>
      </c>
      <c r="C77" t="str">
        <f>LOOKUP(RIGHT(A77,LEN(A77)-1),country_codes!A$2:A$250,country_codes!D$3:D$251)</f>
        <v>HTI</v>
      </c>
    </row>
    <row r="78" spans="1:3" x14ac:dyDescent="0.25">
      <c r="A78" t="s">
        <v>251</v>
      </c>
      <c r="B78" s="4">
        <v>32434</v>
      </c>
      <c r="C78" t="str">
        <f>LOOKUP(RIGHT(A78,LEN(A78)-1),country_codes!A$2:A$250,country_codes!D$3:D$251)</f>
        <v>HUN</v>
      </c>
    </row>
    <row r="79" spans="1:3" x14ac:dyDescent="0.25">
      <c r="A79" t="s">
        <v>253</v>
      </c>
      <c r="B79" s="4">
        <v>12345</v>
      </c>
      <c r="C79" t="str">
        <f>LOOKUP(RIGHT(A79,LEN(A79)-1),country_codes!A$2:A$250,country_codes!D$3:D$251)</f>
        <v>IDN</v>
      </c>
    </row>
    <row r="80" spans="1:3" x14ac:dyDescent="0.25">
      <c r="A80" t="s">
        <v>1560</v>
      </c>
      <c r="B80" s="4">
        <v>6284</v>
      </c>
      <c r="C80" t="str">
        <f>LOOKUP(RIGHT(A80,LEN(A80)-1),country_codes!A$2:A$250,country_codes!D$3:D$251)</f>
        <v>IND</v>
      </c>
    </row>
    <row r="81" spans="1:3" x14ac:dyDescent="0.25">
      <c r="A81" t="s">
        <v>256</v>
      </c>
      <c r="B81" s="4">
        <v>89383</v>
      </c>
      <c r="C81" t="s">
        <v>849</v>
      </c>
    </row>
    <row r="82" spans="1:3" x14ac:dyDescent="0.25">
      <c r="A82" t="s">
        <v>254</v>
      </c>
      <c r="B82" s="4">
        <v>11963</v>
      </c>
      <c r="C82" t="str">
        <f>LOOKUP(RIGHT(A82,LEN(A82)-1),country_codes!A$2:A$250,country_codes!D$3:D$251)</f>
        <v>IRN</v>
      </c>
    </row>
    <row r="83" spans="1:3" x14ac:dyDescent="0.25">
      <c r="A83" t="s">
        <v>255</v>
      </c>
      <c r="B83" s="4">
        <v>9952</v>
      </c>
      <c r="C83" t="str">
        <f>LOOKUP(RIGHT(A83,LEN(A83)-1),country_codes!A$2:A$250,country_codes!D$3:D$251)</f>
        <v>IRQ</v>
      </c>
    </row>
    <row r="84" spans="1:3" x14ac:dyDescent="0.25">
      <c r="A84" t="s">
        <v>252</v>
      </c>
      <c r="B84" s="4">
        <v>54482</v>
      </c>
      <c r="C84" t="str">
        <f>LOOKUP(RIGHT(A84,LEN(A84)-1),country_codes!A$2:A$250,country_codes!D$3:D$251)</f>
        <v>ISL</v>
      </c>
    </row>
    <row r="85" spans="1:3" x14ac:dyDescent="0.25">
      <c r="A85" t="s">
        <v>257</v>
      </c>
      <c r="B85" s="4">
        <v>39126</v>
      </c>
      <c r="C85" t="str">
        <f>LOOKUP(RIGHT(A85,LEN(A85)-1),country_codes!A$2:A$250,country_codes!D$3:D$251)</f>
        <v>ISR</v>
      </c>
    </row>
    <row r="86" spans="1:3" x14ac:dyDescent="0.25">
      <c r="A86" t="s">
        <v>258</v>
      </c>
      <c r="B86" s="4">
        <v>40066</v>
      </c>
      <c r="C86" t="str">
        <f>LOOKUP(RIGHT(A86,LEN(A86)-1),country_codes!A$2:A$250,country_codes!D$3:D$251)</f>
        <v>ITA</v>
      </c>
    </row>
    <row r="87" spans="1:3" x14ac:dyDescent="0.25">
      <c r="A87" t="s">
        <v>260</v>
      </c>
      <c r="B87" s="4">
        <v>10221</v>
      </c>
      <c r="C87" t="str">
        <f>LOOKUP(RIGHT(A87,LEN(A87)-1),country_codes!A$2:A$250,country_codes!D$3:D$251)</f>
        <v>JAM</v>
      </c>
    </row>
    <row r="88" spans="1:3" x14ac:dyDescent="0.25">
      <c r="A88" t="s">
        <v>262</v>
      </c>
      <c r="B88" s="4">
        <v>10007</v>
      </c>
      <c r="C88" t="str">
        <f>LOOKUP(RIGHT(A88,LEN(A88)-1),country_codes!A$2:A$250,country_codes!D$3:D$251)</f>
        <v>JOR</v>
      </c>
    </row>
    <row r="89" spans="1:3" x14ac:dyDescent="0.25">
      <c r="A89" t="s">
        <v>261</v>
      </c>
      <c r="B89" s="4">
        <v>41637</v>
      </c>
      <c r="C89" t="str">
        <f>LOOKUP(RIGHT(A89,LEN(A89)-1),country_codes!A$2:A$250,country_codes!D$3:D$251)</f>
        <v>JPN</v>
      </c>
    </row>
    <row r="90" spans="1:3" x14ac:dyDescent="0.25">
      <c r="A90" t="s">
        <v>263</v>
      </c>
      <c r="B90" s="4">
        <v>26589</v>
      </c>
      <c r="C90" t="str">
        <f>LOOKUP(RIGHT(A90,LEN(A90)-1),country_codes!A$2:A$250,country_codes!D$3:D$251)</f>
        <v>KAZ</v>
      </c>
    </row>
    <row r="91" spans="1:3" x14ac:dyDescent="0.25">
      <c r="A91" t="s">
        <v>264</v>
      </c>
      <c r="B91" s="4">
        <v>4993</v>
      </c>
      <c r="C91" t="str">
        <f>LOOKUP(RIGHT(A91,LEN(A91)-1),country_codes!A$2:A$250,country_codes!D$3:D$251)</f>
        <v>KEN</v>
      </c>
    </row>
    <row r="92" spans="1:3" x14ac:dyDescent="0.25">
      <c r="A92" t="s">
        <v>268</v>
      </c>
      <c r="B92" s="4">
        <v>4824</v>
      </c>
      <c r="C92" t="str">
        <f>LOOKUP(RIGHT(A92,LEN(A92)-1),country_codes!A$2:A$250,country_codes!D$3:D$251)</f>
        <v>KGZ</v>
      </c>
    </row>
    <row r="93" spans="1:3" x14ac:dyDescent="0.25">
      <c r="A93" t="s">
        <v>1561</v>
      </c>
      <c r="B93" s="4">
        <v>4441</v>
      </c>
      <c r="C93" t="str">
        <f>LOOKUP(RIGHT(A93,LEN(A93)-1),country_codes!A$2:A$250,country_codes!D$3:D$251)</f>
        <v>KHM</v>
      </c>
    </row>
    <row r="94" spans="1:3" x14ac:dyDescent="0.25">
      <c r="A94" t="s">
        <v>265</v>
      </c>
      <c r="B94" s="4">
        <v>2126</v>
      </c>
      <c r="C94" t="str">
        <f>LOOKUP(RIGHT(A94,LEN(A94)-1),country_codes!A$2:A$250,country_codes!D$3:D$251)</f>
        <v>KIR</v>
      </c>
    </row>
    <row r="95" spans="1:3" x14ac:dyDescent="0.25">
      <c r="A95" t="s">
        <v>1549</v>
      </c>
      <c r="B95" s="4">
        <v>21028</v>
      </c>
      <c r="C95" t="str">
        <f>LOOKUP(RIGHT(A95,LEN(A95)-1),country_codes!A$2:A$250,country_codes!D$3:D$251)</f>
        <v>KNA</v>
      </c>
    </row>
    <row r="96" spans="1:3" x14ac:dyDescent="0.25">
      <c r="A96" t="s">
        <v>1540</v>
      </c>
      <c r="B96" s="4">
        <v>44292</v>
      </c>
      <c r="C96" t="str">
        <f>LOOKUP(RIGHT(A96,LEN(A96)-1),country_codes!A$2:A$250,country_codes!D$3:D$251)</f>
        <v>KOR</v>
      </c>
    </row>
    <row r="97" spans="1:3" x14ac:dyDescent="0.25">
      <c r="A97" t="s">
        <v>1545</v>
      </c>
      <c r="B97" s="4">
        <v>41735</v>
      </c>
      <c r="C97" t="str">
        <f>LOOKUP(RIGHT(A97,LEN(A97)-1),country_codes!A$2:A$250,country_codes!D$3:D$251)</f>
        <v>KWT</v>
      </c>
    </row>
    <row r="98" spans="1:3" x14ac:dyDescent="0.25">
      <c r="A98" t="s">
        <v>269</v>
      </c>
      <c r="B98" s="4">
        <v>8221</v>
      </c>
      <c r="C98" t="str">
        <f>LOOKUP(RIGHT(A98,LEN(A98)-1),country_codes!A$2:A$250,country_codes!D$3:D$251)</f>
        <v>LAO</v>
      </c>
    </row>
    <row r="99" spans="1:3" x14ac:dyDescent="0.25">
      <c r="A99" t="s">
        <v>271</v>
      </c>
      <c r="B99" s="4">
        <v>11562</v>
      </c>
      <c r="C99" t="str">
        <f>LOOKUP(RIGHT(A99,LEN(A99)-1),country_codes!A$2:A$250,country_codes!D$3:D$251)</f>
        <v>LBN</v>
      </c>
    </row>
    <row r="100" spans="1:3" x14ac:dyDescent="0.25">
      <c r="A100" t="s">
        <v>273</v>
      </c>
      <c r="B100" s="4">
        <v>1536</v>
      </c>
      <c r="C100" t="str">
        <f>LOOKUP(RIGHT(A100,LEN(A100)-1),country_codes!A$2:A$250,country_codes!D$3:D$251)</f>
        <v>LBR</v>
      </c>
    </row>
    <row r="101" spans="1:3" x14ac:dyDescent="0.25">
      <c r="A101" t="s">
        <v>1559</v>
      </c>
      <c r="B101" s="4">
        <v>4746</v>
      </c>
      <c r="C101" t="str">
        <f>LOOKUP(RIGHT(A101,LEN(A101)-1),country_codes!A$2:A$250,country_codes!D$3:D$251)</f>
        <v>LBY</v>
      </c>
    </row>
    <row r="102" spans="1:3" x14ac:dyDescent="0.25">
      <c r="A102" t="s">
        <v>311</v>
      </c>
      <c r="B102" s="4">
        <v>13708</v>
      </c>
      <c r="C102" t="str">
        <f>LOOKUP(RIGHT(A102,LEN(A102)-1),country_codes!A$2:A$250,country_codes!D$3:D$251)</f>
        <v>LCA</v>
      </c>
    </row>
    <row r="103" spans="1:3" x14ac:dyDescent="0.25">
      <c r="A103" t="s">
        <v>324</v>
      </c>
      <c r="B103" s="4">
        <v>13114</v>
      </c>
      <c r="C103" t="str">
        <f>LOOKUP(RIGHT(A103,LEN(A103)-1),country_codes!A$2:A$250,country_codes!D$3:D$251)</f>
        <v>LKA</v>
      </c>
    </row>
    <row r="104" spans="1:3" x14ac:dyDescent="0.25">
      <c r="A104" t="s">
        <v>272</v>
      </c>
      <c r="B104" s="4">
        <v>2886</v>
      </c>
      <c r="C104" t="str">
        <f>LOOKUP(RIGHT(A104,LEN(A104)-1),country_codes!A$2:A$250,country_codes!D$3:D$251)</f>
        <v>LSO</v>
      </c>
    </row>
    <row r="105" spans="1:3" x14ac:dyDescent="0.25">
      <c r="A105" t="s">
        <v>274</v>
      </c>
      <c r="B105" s="4">
        <v>38605</v>
      </c>
      <c r="C105" t="str">
        <f>LOOKUP(RIGHT(A105,LEN(A105)-1),country_codes!A$2:A$250,country_codes!D$3:D$251)</f>
        <v>LTU</v>
      </c>
    </row>
    <row r="106" spans="1:3" x14ac:dyDescent="0.25">
      <c r="A106" t="s">
        <v>275</v>
      </c>
      <c r="B106" s="4">
        <v>112875</v>
      </c>
      <c r="C106" t="str">
        <f>LOOKUP(RIGHT(A106,LEN(A106)-1),country_codes!A$2:A$250,country_codes!D$3:D$251)</f>
        <v>LUX</v>
      </c>
    </row>
    <row r="107" spans="1:3" x14ac:dyDescent="0.25">
      <c r="A107" t="s">
        <v>270</v>
      </c>
      <c r="B107" s="4">
        <v>30579</v>
      </c>
      <c r="C107" t="str">
        <f>LOOKUP(RIGHT(A107,LEN(A107)-1),country_codes!A$2:A$250,country_codes!D$3:D$251)</f>
        <v>LVA</v>
      </c>
    </row>
    <row r="108" spans="1:3" x14ac:dyDescent="0.25">
      <c r="A108" t="s">
        <v>1537</v>
      </c>
      <c r="B108" s="4">
        <v>58931</v>
      </c>
      <c r="C108" t="str">
        <f>LOOKUP(RIGHT(A108,LEN(A108)-1),country_codes!A$2:A$250,country_codes!D$3:D$251)</f>
        <v>MAC</v>
      </c>
    </row>
    <row r="109" spans="1:3" x14ac:dyDescent="0.25">
      <c r="A109" t="s">
        <v>289</v>
      </c>
      <c r="B109" s="4">
        <v>7609</v>
      </c>
      <c r="C109" t="str">
        <f>LOOKUP(RIGHT(A109,LEN(A109)-1),country_codes!A$2:A$250,country_codes!D$3:D$251)</f>
        <v>MAR</v>
      </c>
    </row>
    <row r="110" spans="1:3" x14ac:dyDescent="0.25">
      <c r="A110" t="s">
        <v>286</v>
      </c>
      <c r="B110" s="4">
        <v>13253</v>
      </c>
      <c r="C110" t="str">
        <f>LOOKUP(RIGHT(A110,LEN(A110)-1),country_codes!A$2:A$250,country_codes!D$3:D$251)</f>
        <v>MDA</v>
      </c>
    </row>
    <row r="111" spans="1:3" x14ac:dyDescent="0.25">
      <c r="A111" t="s">
        <v>276</v>
      </c>
      <c r="B111" s="4">
        <v>1647</v>
      </c>
      <c r="C111" t="str">
        <f>LOOKUP(RIGHT(A111,LEN(A111)-1),country_codes!A$2:A$250,country_codes!D$3:D$251)</f>
        <v>MDG</v>
      </c>
    </row>
    <row r="112" spans="1:3" x14ac:dyDescent="0.25">
      <c r="A112" t="s">
        <v>279</v>
      </c>
      <c r="B112" s="4">
        <v>22965</v>
      </c>
      <c r="C112" t="str">
        <f>LOOKUP(RIGHT(A112,LEN(A112)-1),country_codes!A$2:A$250,country_codes!D$3:D$251)</f>
        <v>MDV</v>
      </c>
    </row>
    <row r="113" spans="1:3" x14ac:dyDescent="0.25">
      <c r="A113" t="s">
        <v>284</v>
      </c>
      <c r="B113" s="4">
        <v>18804</v>
      </c>
      <c r="C113" t="str">
        <f>LOOKUP(RIGHT(A113,LEN(A113)-1),country_codes!A$2:A$250,country_codes!D$3:D$251)</f>
        <v>MEX</v>
      </c>
    </row>
    <row r="114" spans="1:3" x14ac:dyDescent="0.25">
      <c r="A114" t="s">
        <v>1558</v>
      </c>
      <c r="B114" s="4">
        <v>3786</v>
      </c>
      <c r="C114" t="str">
        <f>LOOKUP(RIGHT(A114,LEN(A114)-1),country_codes!A$2:A$250,country_codes!D$3:D$251)</f>
        <v>MHL</v>
      </c>
    </row>
    <row r="115" spans="1:3" x14ac:dyDescent="0.25">
      <c r="A115" t="s">
        <v>297</v>
      </c>
      <c r="B115" s="4">
        <v>16609</v>
      </c>
      <c r="C115" t="str">
        <f>LOOKUP(RIGHT(A115,LEN(A115)-1),country_codes!A$2:A$250,country_codes!D$3:D$251)</f>
        <v>MKD</v>
      </c>
    </row>
    <row r="116" spans="1:3" x14ac:dyDescent="0.25">
      <c r="A116" t="s">
        <v>280</v>
      </c>
      <c r="B116" s="4">
        <v>2421</v>
      </c>
      <c r="C116" t="str">
        <f>LOOKUP(RIGHT(A116,LEN(A116)-1),country_codes!A$2:A$250,country_codes!D$3:D$251)</f>
        <v>MLI</v>
      </c>
    </row>
    <row r="117" spans="1:3" x14ac:dyDescent="0.25">
      <c r="A117" t="s">
        <v>281</v>
      </c>
      <c r="B117" s="4">
        <v>43087</v>
      </c>
      <c r="C117" t="str">
        <f>LOOKUP(RIGHT(A117,LEN(A117)-1),country_codes!A$2:A$250,country_codes!D$3:D$251)</f>
        <v>MLT</v>
      </c>
    </row>
    <row r="118" spans="1:3" x14ac:dyDescent="0.25">
      <c r="A118" t="s">
        <v>291</v>
      </c>
      <c r="B118" s="4">
        <v>5179</v>
      </c>
      <c r="C118" t="str">
        <f>LOOKUP(RIGHT(A118,LEN(A118)-1),country_codes!A$2:A$250,country_codes!D$3:D$251)</f>
        <v>MMR</v>
      </c>
    </row>
    <row r="119" spans="1:3" x14ac:dyDescent="0.25">
      <c r="A119" t="s">
        <v>288</v>
      </c>
      <c r="B119" s="4">
        <v>19931</v>
      </c>
      <c r="C119" t="str">
        <f>LOOKUP(RIGHT(A119,LEN(A119)-1),country_codes!A$2:A$250,country_codes!D$3:D$251)</f>
        <v>MNE</v>
      </c>
    </row>
    <row r="120" spans="1:3" x14ac:dyDescent="0.25">
      <c r="A120" t="s">
        <v>287</v>
      </c>
      <c r="B120" s="4">
        <v>12259</v>
      </c>
      <c r="C120" t="str">
        <f>LOOKUP(RIGHT(A120,LEN(A120)-1),country_codes!A$2:A$250,country_codes!D$3:D$251)</f>
        <v>MNG</v>
      </c>
    </row>
    <row r="121" spans="1:3" x14ac:dyDescent="0.25">
      <c r="A121" t="s">
        <v>290</v>
      </c>
      <c r="B121" s="4">
        <v>1279</v>
      </c>
      <c r="C121" t="str">
        <f>LOOKUP(RIGHT(A121,LEN(A121)-1),country_codes!A$2:A$250,country_codes!D$3:D$251)</f>
        <v>MOZ</v>
      </c>
    </row>
    <row r="122" spans="1:3" x14ac:dyDescent="0.25">
      <c r="A122" t="s">
        <v>282</v>
      </c>
      <c r="B122" s="4">
        <v>5797</v>
      </c>
      <c r="C122" t="str">
        <f>LOOKUP(RIGHT(A122,LEN(A122)-1),country_codes!A$2:A$250,country_codes!D$3:D$251)</f>
        <v>MRT</v>
      </c>
    </row>
    <row r="123" spans="1:3" x14ac:dyDescent="0.25">
      <c r="A123" t="s">
        <v>283</v>
      </c>
      <c r="B123" s="4">
        <v>20719</v>
      </c>
      <c r="C123" t="str">
        <f>LOOKUP(RIGHT(A123,LEN(A123)-1),country_codes!A$2:A$250,country_codes!D$3:D$251)</f>
        <v>MUS</v>
      </c>
    </row>
    <row r="124" spans="1:3" x14ac:dyDescent="0.25">
      <c r="A124" t="s">
        <v>277</v>
      </c>
      <c r="B124">
        <v>995</v>
      </c>
      <c r="C124" t="str">
        <f>LOOKUP(RIGHT(A124,LEN(A124)-1),country_codes!A$2:A$250,country_codes!D$3:D$251)</f>
        <v>MWI</v>
      </c>
    </row>
    <row r="125" spans="1:3" x14ac:dyDescent="0.25">
      <c r="A125" t="s">
        <v>278</v>
      </c>
      <c r="B125" s="4">
        <v>27287</v>
      </c>
      <c r="C125" t="str">
        <f>LOOKUP(RIGHT(A125,LEN(A125)-1),country_codes!A$2:A$250,country_codes!D$3:D$251)</f>
        <v>MYS</v>
      </c>
    </row>
    <row r="126" spans="1:3" x14ac:dyDescent="0.25">
      <c r="A126" t="s">
        <v>292</v>
      </c>
      <c r="B126" s="4">
        <v>9537</v>
      </c>
      <c r="C126" t="str">
        <f>LOOKUP(RIGHT(A126,LEN(A126)-1),country_codes!A$2:A$250,country_codes!D$3:D$251)</f>
        <v>NAM</v>
      </c>
    </row>
    <row r="127" spans="1:3" x14ac:dyDescent="0.25">
      <c r="A127" t="s">
        <v>295</v>
      </c>
      <c r="B127" s="4">
        <v>1253</v>
      </c>
      <c r="C127" t="str">
        <f>LOOKUP(RIGHT(A127,LEN(A127)-1),country_codes!A$2:A$250,country_codes!D$3:D$251)</f>
        <v>NER</v>
      </c>
    </row>
    <row r="128" spans="1:3" x14ac:dyDescent="0.25">
      <c r="A128" t="s">
        <v>296</v>
      </c>
      <c r="B128" s="4">
        <v>5066</v>
      </c>
      <c r="C128" t="str">
        <f>LOOKUP(RIGHT(A128,LEN(A128)-1),country_codes!A$2:A$250,country_codes!D$3:D$251)</f>
        <v>NGA</v>
      </c>
    </row>
    <row r="129" spans="1:3" x14ac:dyDescent="0.25">
      <c r="A129" t="s">
        <v>294</v>
      </c>
      <c r="B129" s="4">
        <v>5439</v>
      </c>
      <c r="C129" t="str">
        <f>LOOKUP(RIGHT(A129,LEN(A129)-1),country_codes!A$2:A$250,country_codes!D$3:D$251)</f>
        <v>NIC</v>
      </c>
    </row>
    <row r="130" spans="1:3" x14ac:dyDescent="0.25">
      <c r="A130" t="s">
        <v>293</v>
      </c>
      <c r="B130" s="4">
        <v>57101</v>
      </c>
      <c r="C130" t="str">
        <f>LOOKUP(RIGHT(A130,LEN(A130)-1),country_codes!A$2:A$250,country_codes!D$3:D$251)</f>
        <v>NLD</v>
      </c>
    </row>
    <row r="131" spans="1:3" x14ac:dyDescent="0.25">
      <c r="A131" t="s">
        <v>298</v>
      </c>
      <c r="B131" s="4">
        <v>64856</v>
      </c>
      <c r="C131" t="str">
        <f>LOOKUP(RIGHT(A131,LEN(A131)-1),country_codes!A$2:A$250,country_codes!D$3:D$251)</f>
        <v>NOR</v>
      </c>
    </row>
    <row r="132" spans="1:3" x14ac:dyDescent="0.25">
      <c r="A132" t="s">
        <v>1522</v>
      </c>
      <c r="B132" s="4">
        <v>3586</v>
      </c>
      <c r="C132" t="str">
        <f>LOOKUP(RIGHT(A132,LEN(A132)-1),country_codes!A$2:A$250,country_codes!D$3:D$251)</f>
        <v>NPL</v>
      </c>
    </row>
    <row r="133" spans="1:3" x14ac:dyDescent="0.25">
      <c r="A133" t="s">
        <v>1554</v>
      </c>
      <c r="B133" s="4">
        <v>9875</v>
      </c>
      <c r="C133" t="str">
        <f>LOOKUP(RIGHT(A133,LEN(A133)-1),country_codes!A$2:A$250,country_codes!D$3:D$251)</f>
        <v>NRU</v>
      </c>
    </row>
    <row r="134" spans="1:3" x14ac:dyDescent="0.25">
      <c r="A134" t="s">
        <v>1538</v>
      </c>
      <c r="B134" s="4">
        <v>41072</v>
      </c>
      <c r="C134" t="str">
        <f>LOOKUP(RIGHT(A134,LEN(A134)-1),country_codes!A$2:A$250,country_codes!D$3:D$251)</f>
        <v>NZL</v>
      </c>
    </row>
    <row r="135" spans="1:3" x14ac:dyDescent="0.25">
      <c r="A135" t="s">
        <v>1550</v>
      </c>
      <c r="B135" s="4">
        <v>29908</v>
      </c>
      <c r="C135" t="str">
        <f>LOOKUP(RIGHT(A135,LEN(A135)-1),country_codes!A$2:A$250,country_codes!D$3:D$251)</f>
        <v>OMN</v>
      </c>
    </row>
    <row r="136" spans="1:3" x14ac:dyDescent="0.25">
      <c r="A136" t="s">
        <v>299</v>
      </c>
      <c r="B136" s="4">
        <v>5160</v>
      </c>
      <c r="C136" t="str">
        <f>LOOKUP(RIGHT(A136,LEN(A136)-1),country_codes!A$2:A$250,country_codes!D$3:D$251)</f>
        <v>PAK</v>
      </c>
    </row>
    <row r="137" spans="1:3" x14ac:dyDescent="0.25">
      <c r="A137" t="s">
        <v>300</v>
      </c>
      <c r="B137" s="4">
        <v>30034</v>
      </c>
      <c r="C137" t="str">
        <f>LOOKUP(RIGHT(A137,LEN(A137)-1),country_codes!A$2:A$250,country_codes!D$3:D$251)</f>
        <v>PAN</v>
      </c>
    </row>
    <row r="138" spans="1:3" x14ac:dyDescent="0.25">
      <c r="A138" t="s">
        <v>303</v>
      </c>
      <c r="B138" s="4">
        <v>11516</v>
      </c>
      <c r="C138" t="str">
        <f>LOOKUP(RIGHT(A138,LEN(A138)-1),country_codes!A$2:A$250,country_codes!D$3:D$251)</f>
        <v>PER</v>
      </c>
    </row>
    <row r="139" spans="1:3" x14ac:dyDescent="0.25">
      <c r="A139" t="s">
        <v>304</v>
      </c>
      <c r="B139" s="4">
        <v>8574</v>
      </c>
      <c r="C139" t="str">
        <f>LOOKUP(RIGHT(A139,LEN(A139)-1),country_codes!A$2:A$250,country_codes!D$3:D$251)</f>
        <v>PHL</v>
      </c>
    </row>
    <row r="140" spans="1:3" x14ac:dyDescent="0.25">
      <c r="A140" t="s">
        <v>1551</v>
      </c>
      <c r="B140" s="4">
        <v>14159</v>
      </c>
      <c r="C140" t="str">
        <f>LOOKUP(RIGHT(A140,LEN(A140)-1),country_codes!A$2:A$250,country_codes!D$3:D$251)</f>
        <v>PLW</v>
      </c>
    </row>
    <row r="141" spans="1:3" x14ac:dyDescent="0.25">
      <c r="A141" t="s">
        <v>301</v>
      </c>
      <c r="B141" s="4">
        <v>3861</v>
      </c>
      <c r="C141" t="str">
        <f>LOOKUP(RIGHT(A141,LEN(A141)-1),country_codes!A$2:A$250,country_codes!D$3:D$251)</f>
        <v>PNG</v>
      </c>
    </row>
    <row r="142" spans="1:3" x14ac:dyDescent="0.25">
      <c r="A142" t="s">
        <v>305</v>
      </c>
      <c r="B142" s="4">
        <v>33739</v>
      </c>
      <c r="C142" t="str">
        <f>LOOKUP(RIGHT(A142,LEN(A142)-1),country_codes!A$2:A$250,country_codes!D$3:D$251)</f>
        <v>POL</v>
      </c>
    </row>
    <row r="143" spans="1:3" x14ac:dyDescent="0.25">
      <c r="A143" t="s">
        <v>1541</v>
      </c>
      <c r="B143" s="4">
        <v>34998</v>
      </c>
      <c r="C143" t="str">
        <f>LOOKUP(RIGHT(A143,LEN(A143)-1),country_codes!A$2:A$250,country_codes!D$3:D$251)</f>
        <v>PRI</v>
      </c>
    </row>
    <row r="144" spans="1:3" x14ac:dyDescent="0.25">
      <c r="A144" t="s">
        <v>1572</v>
      </c>
      <c r="B144" s="4">
        <v>500</v>
      </c>
      <c r="C144" t="s">
        <v>880</v>
      </c>
    </row>
    <row r="145" spans="1:3" x14ac:dyDescent="0.25">
      <c r="A145" t="s">
        <v>306</v>
      </c>
      <c r="B145" s="4">
        <v>33131</v>
      </c>
      <c r="C145" t="str">
        <f>LOOKUP(RIGHT(A145,LEN(A145)-1),country_codes!A$2:A$250,country_codes!D$3:D$251)</f>
        <v>PRT</v>
      </c>
    </row>
    <row r="146" spans="1:3" x14ac:dyDescent="0.25">
      <c r="A146" t="s">
        <v>302</v>
      </c>
      <c r="B146" s="4">
        <v>12503</v>
      </c>
      <c r="C146" t="str">
        <f>LOOKUP(RIGHT(A146,LEN(A146)-1),country_codes!A$2:A$250,country_codes!D$3:D$251)</f>
        <v>PRY</v>
      </c>
    </row>
    <row r="147" spans="1:3" x14ac:dyDescent="0.25">
      <c r="A147" t="s">
        <v>1534</v>
      </c>
      <c r="B147" s="4">
        <v>91897</v>
      </c>
      <c r="C147" t="str">
        <f>LOOKUP(RIGHT(A147,LEN(A147)-1),country_codes!A$2:A$250,country_codes!D$3:D$251)</f>
        <v>QAT</v>
      </c>
    </row>
    <row r="148" spans="1:3" x14ac:dyDescent="0.25">
      <c r="A148" t="s">
        <v>307</v>
      </c>
      <c r="B148" s="4">
        <v>30141</v>
      </c>
      <c r="C148" t="str">
        <f>LOOKUP(RIGHT(A148,LEN(A148)-1),country_codes!A$2:A$250,country_codes!D$3:D$251)</f>
        <v>ROU</v>
      </c>
    </row>
    <row r="149" spans="1:3" x14ac:dyDescent="0.25">
      <c r="A149" t="s">
        <v>308</v>
      </c>
      <c r="B149" s="4">
        <v>27394</v>
      </c>
      <c r="C149" t="str">
        <f>LOOKUP(RIGHT(A149,LEN(A149)-1),country_codes!A$2:A$250,country_codes!D$3:D$251)</f>
        <v>RUS</v>
      </c>
    </row>
    <row r="150" spans="1:3" x14ac:dyDescent="0.25">
      <c r="A150" t="s">
        <v>310</v>
      </c>
      <c r="B150" s="4">
        <v>2393</v>
      </c>
      <c r="C150" t="str">
        <f>LOOKUP(RIGHT(A150,LEN(A150)-1),country_codes!A$2:A$250,country_codes!D$3:D$251)</f>
        <v>RWA</v>
      </c>
    </row>
    <row r="151" spans="1:3" x14ac:dyDescent="0.25">
      <c r="A151" t="s">
        <v>1547</v>
      </c>
      <c r="B151" s="4">
        <v>46273</v>
      </c>
      <c r="C151" t="str">
        <f>LOOKUP(RIGHT(A151,LEN(A151)-1),country_codes!A$2:A$250,country_codes!D$3:D$251)</f>
        <v>SAU</v>
      </c>
    </row>
    <row r="152" spans="1:3" x14ac:dyDescent="0.25">
      <c r="A152" t="s">
        <v>325</v>
      </c>
      <c r="B152" s="4">
        <v>3749</v>
      </c>
      <c r="C152" t="str">
        <f>LOOKUP(RIGHT(A152,LEN(A152)-1),country_codes!A$2:A$250,country_codes!D$3:D$251)</f>
        <v>SDN</v>
      </c>
    </row>
    <row r="153" spans="1:3" x14ac:dyDescent="0.25">
      <c r="A153" t="s">
        <v>314</v>
      </c>
      <c r="B153" s="4">
        <v>3463</v>
      </c>
      <c r="C153" t="str">
        <f>LOOKUP(RIGHT(A153,LEN(A153)-1),country_codes!A$2:A$250,country_codes!D$3:D$251)</f>
        <v>SEN</v>
      </c>
    </row>
    <row r="154" spans="1:3" x14ac:dyDescent="0.25">
      <c r="A154" t="s">
        <v>1533</v>
      </c>
      <c r="B154" s="4">
        <v>95603</v>
      </c>
      <c r="C154" t="str">
        <f>LOOKUP(RIGHT(A154,LEN(A154)-1),country_codes!A$2:A$250,country_codes!D$3:D$251)</f>
        <v>SGP</v>
      </c>
    </row>
    <row r="155" spans="1:3" x14ac:dyDescent="0.25">
      <c r="A155" t="s">
        <v>320</v>
      </c>
      <c r="B155" s="4">
        <v>2442</v>
      </c>
      <c r="C155" t="str">
        <f>LOOKUP(RIGHT(A155,LEN(A155)-1),country_codes!A$2:A$250,country_codes!D$3:D$251)</f>
        <v>SLB</v>
      </c>
    </row>
    <row r="156" spans="1:3" x14ac:dyDescent="0.25">
      <c r="A156" t="s">
        <v>317</v>
      </c>
      <c r="B156" s="4">
        <v>1711</v>
      </c>
      <c r="C156" t="str">
        <f>LOOKUP(RIGHT(A156,LEN(A156)-1),country_codes!A$2:A$250,country_codes!D$3:D$251)</f>
        <v>SLE</v>
      </c>
    </row>
    <row r="157" spans="1:3" x14ac:dyDescent="0.25">
      <c r="A157" t="s">
        <v>232</v>
      </c>
      <c r="B157" s="4">
        <v>8401</v>
      </c>
      <c r="C157" t="str">
        <f>LOOKUP(RIGHT(A157,LEN(A157)-1),country_codes!A$2:A$250,country_codes!D$3:D$251)</f>
        <v>SLV</v>
      </c>
    </row>
    <row r="158" spans="1:3" x14ac:dyDescent="0.25">
      <c r="A158" t="s">
        <v>1536</v>
      </c>
      <c r="B158" s="4">
        <v>56690</v>
      </c>
      <c r="C158" t="str">
        <f>LOOKUP(RIGHT(A158,LEN(A158)-1),country_codes!A$2:A$250,country_codes!D$3:D$251)</f>
        <v>SMR</v>
      </c>
    </row>
    <row r="159" spans="1:3" x14ac:dyDescent="0.25">
      <c r="A159" t="s">
        <v>1571</v>
      </c>
      <c r="B159" s="4">
        <v>500</v>
      </c>
      <c r="C159" t="s">
        <v>1135</v>
      </c>
    </row>
    <row r="160" spans="1:3" x14ac:dyDescent="0.25">
      <c r="A160" t="s">
        <v>315</v>
      </c>
      <c r="B160" s="4">
        <v>18840</v>
      </c>
      <c r="C160" t="str">
        <f>LOOKUP(RIGHT(A160,LEN(A160)-1),country_codes!A$2:A$250,country_codes!D$3:D$251)</f>
        <v>SRB</v>
      </c>
    </row>
    <row r="161" spans="1:3" x14ac:dyDescent="0.25">
      <c r="A161" t="s">
        <v>322</v>
      </c>
      <c r="B161">
        <v>884</v>
      </c>
      <c r="C161" t="str">
        <f>LOOKUP(RIGHT(A161,LEN(A161)-1),country_codes!A$2:A$250,country_codes!D$3:D$251)</f>
        <v>SSD</v>
      </c>
    </row>
    <row r="162" spans="1:3" x14ac:dyDescent="0.25">
      <c r="A162" t="s">
        <v>313</v>
      </c>
      <c r="B162" s="4">
        <v>3837</v>
      </c>
      <c r="C162" t="str">
        <f>LOOKUP(RIGHT(A162,LEN(A162)-1),country_codes!A$2:A$250,country_codes!D$3:D$251)</f>
        <v>STP</v>
      </c>
    </row>
    <row r="163" spans="1:3" x14ac:dyDescent="0.25">
      <c r="A163" t="s">
        <v>326</v>
      </c>
      <c r="B163" s="4">
        <v>14605</v>
      </c>
      <c r="C163" t="str">
        <f>LOOKUP(RIGHT(A163,LEN(A163)-1),country_codes!A$2:A$250,country_codes!D$3:D$251)</f>
        <v>SUR</v>
      </c>
    </row>
    <row r="164" spans="1:3" x14ac:dyDescent="0.25">
      <c r="A164" t="s">
        <v>318</v>
      </c>
      <c r="B164" s="4">
        <v>32184</v>
      </c>
      <c r="C164" t="str">
        <f>LOOKUP(RIGHT(A164,LEN(A164)-1),country_codes!A$2:A$250,country_codes!D$3:D$251)</f>
        <v>SVK</v>
      </c>
    </row>
    <row r="165" spans="1:3" x14ac:dyDescent="0.25">
      <c r="A165" t="s">
        <v>319</v>
      </c>
      <c r="B165" s="4">
        <v>38506</v>
      </c>
      <c r="C165" t="str">
        <f>LOOKUP(RIGHT(A165,LEN(A165)-1),country_codes!A$2:A$250,country_codes!D$3:D$251)</f>
        <v>SVN</v>
      </c>
    </row>
    <row r="166" spans="1:3" x14ac:dyDescent="0.25">
      <c r="A166" t="s">
        <v>327</v>
      </c>
      <c r="B166" s="4">
        <v>52477</v>
      </c>
      <c r="C166" t="str">
        <f>LOOKUP(RIGHT(A166,LEN(A166)-1),country_codes!A$2:A$250,country_codes!D$3:D$251)</f>
        <v>SWE</v>
      </c>
    </row>
    <row r="167" spans="1:3" x14ac:dyDescent="0.25">
      <c r="A167" t="s">
        <v>234</v>
      </c>
      <c r="B167" s="4">
        <v>8955</v>
      </c>
      <c r="C167" t="str">
        <f>LOOKUP(RIGHT(A167,LEN(A167)-1),country_codes!A$2:A$250,country_codes!D$3:D$251)</f>
        <v>SWZ</v>
      </c>
    </row>
    <row r="168" spans="1:3" x14ac:dyDescent="0.25">
      <c r="A168" t="s">
        <v>316</v>
      </c>
      <c r="B168" s="4">
        <v>26388</v>
      </c>
      <c r="C168" t="str">
        <f>LOOKUP(RIGHT(A168,LEN(A168)-1),country_codes!A$2:A$250,country_codes!D$3:D$251)</f>
        <v>SYC</v>
      </c>
    </row>
    <row r="169" spans="1:3" x14ac:dyDescent="0.25">
      <c r="A169" t="s">
        <v>1574</v>
      </c>
      <c r="B169" s="4">
        <v>2900</v>
      </c>
      <c r="C169" t="s">
        <v>1168</v>
      </c>
    </row>
    <row r="170" spans="1:3" x14ac:dyDescent="0.25">
      <c r="A170" t="s">
        <v>215</v>
      </c>
      <c r="B170" s="4">
        <v>1618</v>
      </c>
      <c r="C170" t="str">
        <f>LOOKUP(RIGHT(A170,LEN(A170)-1),country_codes!A$2:A$250,country_codes!D$3:D$251)</f>
        <v>TCD</v>
      </c>
    </row>
    <row r="171" spans="1:3" x14ac:dyDescent="0.25">
      <c r="A171" t="s">
        <v>1566</v>
      </c>
      <c r="B171" s="4">
        <v>4031</v>
      </c>
      <c r="C171" t="str">
        <f>LOOKUP(RIGHT(A171,LEN(A171)-1),country_codes!A$2:A$250,country_codes!D$3:D$251)</f>
        <v>TGO</v>
      </c>
    </row>
    <row r="172" spans="1:3" x14ac:dyDescent="0.25">
      <c r="A172" t="s">
        <v>332</v>
      </c>
      <c r="B172" s="4">
        <v>1640</v>
      </c>
      <c r="C172" t="str">
        <f>LOOKUP(RIGHT(A172,LEN(A172)-1),country_codes!A$2:A$250,country_codes!D$3:D$251)</f>
        <v>TGO</v>
      </c>
    </row>
    <row r="173" spans="1:3" x14ac:dyDescent="0.25">
      <c r="A173" t="s">
        <v>331</v>
      </c>
      <c r="B173" s="4">
        <v>18073</v>
      </c>
      <c r="C173" t="str">
        <f>LOOKUP(RIGHT(A173,LEN(A173)-1),country_codes!A$2:A$250,country_codes!D$3:D$251)</f>
        <v>THA</v>
      </c>
    </row>
    <row r="174" spans="1:3" x14ac:dyDescent="0.25">
      <c r="A174" t="s">
        <v>329</v>
      </c>
      <c r="B174" s="4">
        <v>3560</v>
      </c>
      <c r="C174" t="str">
        <f>LOOKUP(RIGHT(A174,LEN(A174)-1),country_codes!A$2:A$250,country_codes!D$3:D$251)</f>
        <v>TJK</v>
      </c>
    </row>
    <row r="175" spans="1:3" x14ac:dyDescent="0.25">
      <c r="A175" t="s">
        <v>337</v>
      </c>
      <c r="B175" s="4">
        <v>16711</v>
      </c>
      <c r="C175" t="str">
        <f>LOOKUP(RIGHT(A175,LEN(A175)-1),country_codes!A$2:A$250,country_codes!D$3:D$251)</f>
        <v>TKM</v>
      </c>
    </row>
    <row r="176" spans="1:3" x14ac:dyDescent="0.25">
      <c r="A176" t="s">
        <v>530</v>
      </c>
      <c r="B176" s="4">
        <v>4000</v>
      </c>
      <c r="C176" t="s">
        <v>1183</v>
      </c>
    </row>
    <row r="177" spans="1:3" x14ac:dyDescent="0.25">
      <c r="A177" t="s">
        <v>333</v>
      </c>
      <c r="B177" s="4">
        <v>6074</v>
      </c>
      <c r="C177" t="str">
        <f>LOOKUP(RIGHT(A177,LEN(A177)-1),country_codes!A$2:A$250,country_codes!D$3:D$251)</f>
        <v>TON</v>
      </c>
    </row>
    <row r="178" spans="1:3" x14ac:dyDescent="0.25">
      <c r="A178" t="s">
        <v>334</v>
      </c>
      <c r="B178" s="4">
        <v>25964</v>
      </c>
      <c r="C178" t="str">
        <f>LOOKUP(RIGHT(A178,LEN(A178)-1),country_codes!A$2:A$250,country_codes!D$3:D$251)</f>
        <v>TTO</v>
      </c>
    </row>
    <row r="179" spans="1:3" x14ac:dyDescent="0.25">
      <c r="A179" t="s">
        <v>335</v>
      </c>
      <c r="B179" s="4">
        <v>10382</v>
      </c>
      <c r="C179" t="str">
        <f>LOOKUP(RIGHT(A179,LEN(A179)-1),country_codes!A$2:A$250,country_codes!D$3:D$251)</f>
        <v>TUN</v>
      </c>
    </row>
    <row r="180" spans="1:3" x14ac:dyDescent="0.25">
      <c r="A180" t="s">
        <v>336</v>
      </c>
      <c r="B180" s="4">
        <v>28294</v>
      </c>
      <c r="C180" t="str">
        <f>LOOKUP(RIGHT(A180,LEN(A180)-1),country_codes!A$2:A$250,country_codes!D$3:D$251)</f>
        <v>TUR</v>
      </c>
    </row>
    <row r="181" spans="1:3" x14ac:dyDescent="0.25">
      <c r="A181" t="s">
        <v>338</v>
      </c>
      <c r="B181" s="4">
        <v>4480</v>
      </c>
      <c r="C181" t="str">
        <f>LOOKUP(RIGHT(A181,LEN(A181)-1),country_codes!A$2:A$250,country_codes!D$3:D$251)</f>
        <v>TUV</v>
      </c>
    </row>
    <row r="182" spans="1:3" x14ac:dyDescent="0.25">
      <c r="A182" t="s">
        <v>1542</v>
      </c>
      <c r="B182" s="4">
        <v>54020</v>
      </c>
      <c r="C182" t="str">
        <f>LOOKUP(RIGHT(A182,LEN(A182)-1),country_codes!A$2:A$250,country_codes!D$3:D$251)</f>
        <v>TWN</v>
      </c>
    </row>
    <row r="183" spans="1:3" x14ac:dyDescent="0.25">
      <c r="A183" t="s">
        <v>330</v>
      </c>
      <c r="B183" s="4">
        <v>2851</v>
      </c>
      <c r="C183" t="str">
        <f>LOOKUP(RIGHT(A183,LEN(A183)-1),country_codes!A$2:A$250,country_codes!D$3:D$251)</f>
        <v>TZA</v>
      </c>
    </row>
    <row r="184" spans="1:3" x14ac:dyDescent="0.25">
      <c r="A184" t="s">
        <v>339</v>
      </c>
      <c r="B184" s="4">
        <v>2585</v>
      </c>
      <c r="C184" t="str">
        <f>LOOKUP(RIGHT(A184,LEN(A184)-1),country_codes!A$2:A$250,country_codes!D$3:D$251)</f>
        <v>UGA</v>
      </c>
    </row>
    <row r="185" spans="1:3" x14ac:dyDescent="0.25">
      <c r="A185" t="s">
        <v>340</v>
      </c>
      <c r="B185" s="4">
        <v>12710</v>
      </c>
      <c r="C185" t="str">
        <f>LOOKUP(RIGHT(A185,LEN(A185)-1),country_codes!A$2:A$250,country_codes!D$3:D$251)</f>
        <v>UKR</v>
      </c>
    </row>
    <row r="186" spans="1:3" x14ac:dyDescent="0.25">
      <c r="A186" t="s">
        <v>343</v>
      </c>
      <c r="B186" s="4">
        <v>21338</v>
      </c>
      <c r="C186" t="str">
        <f>LOOKUP(RIGHT(A186,LEN(A186)-1),country_codes!A$2:A$250,country_codes!D$3:D$251)</f>
        <v>URY</v>
      </c>
    </row>
    <row r="187" spans="1:3" x14ac:dyDescent="0.25">
      <c r="A187" t="s">
        <v>342</v>
      </c>
      <c r="B187" s="4">
        <v>63051</v>
      </c>
      <c r="C187" t="s">
        <v>1224</v>
      </c>
    </row>
    <row r="188" spans="1:3" x14ac:dyDescent="0.25">
      <c r="A188" t="s">
        <v>344</v>
      </c>
      <c r="B188" s="4">
        <v>7378</v>
      </c>
      <c r="C188" t="str">
        <f>LOOKUP(RIGHT(A188,LEN(A188)-1),country_codes!A$2:A$250,country_codes!D$3:D$251)</f>
        <v>UZB</v>
      </c>
    </row>
    <row r="189" spans="1:3" x14ac:dyDescent="0.25">
      <c r="A189" t="s">
        <v>1557</v>
      </c>
      <c r="B189" s="4">
        <v>12268</v>
      </c>
      <c r="C189" t="str">
        <f>LOOKUP(RIGHT(A189,LEN(A189)-1),country_codes!A$2:A$250,country_codes!D$3:D$251)</f>
        <v>VCT</v>
      </c>
    </row>
    <row r="190" spans="1:3" x14ac:dyDescent="0.25">
      <c r="A190" t="s">
        <v>379</v>
      </c>
      <c r="B190" s="4">
        <v>12400</v>
      </c>
      <c r="C190" t="s">
        <v>1236</v>
      </c>
    </row>
    <row r="191" spans="1:3" x14ac:dyDescent="0.25">
      <c r="A191" t="s">
        <v>347</v>
      </c>
      <c r="B191" s="4">
        <v>10755</v>
      </c>
      <c r="C191" t="str">
        <f>LOOKUP(RIGHT(A191,LEN(A191)-1),country_codes!A$2:A$250,country_codes!D$3:D$251)</f>
        <v>VNM</v>
      </c>
    </row>
    <row r="192" spans="1:3" x14ac:dyDescent="0.25">
      <c r="A192" t="s">
        <v>345</v>
      </c>
      <c r="B192" s="4">
        <v>2649</v>
      </c>
      <c r="C192" t="str">
        <f>LOOKUP(RIGHT(A192,LEN(A192)-1),country_codes!A$2:A$250,country_codes!D$3:D$251)</f>
        <v>VUT</v>
      </c>
    </row>
    <row r="193" spans="1:3" x14ac:dyDescent="0.25">
      <c r="A193" t="s">
        <v>312</v>
      </c>
      <c r="B193" s="4">
        <v>5547</v>
      </c>
      <c r="C193" t="str">
        <f>LOOKUP(RIGHT(A193,LEN(A193)-1),country_codes!A$2:A$250,country_codes!D$3:D$251)</f>
        <v>WSM</v>
      </c>
    </row>
    <row r="194" spans="1:3" x14ac:dyDescent="0.25">
      <c r="A194" t="s">
        <v>348</v>
      </c>
      <c r="B194" s="4">
        <v>1931</v>
      </c>
      <c r="C194" t="str">
        <f>LOOKUP(RIGHT(A194,LEN(A194)-1),country_codes!A$2:A$250,country_codes!D$3:D$251)</f>
        <v>YEM</v>
      </c>
    </row>
    <row r="195" spans="1:3" x14ac:dyDescent="0.25">
      <c r="A195" t="s">
        <v>321</v>
      </c>
      <c r="B195" s="4">
        <v>11911</v>
      </c>
      <c r="C195" t="str">
        <f>LOOKUP(RIGHT(A195,LEN(A195)-1),country_codes!A$2:A$250,country_codes!D$3:D$251)</f>
        <v>ZAF</v>
      </c>
    </row>
    <row r="196" spans="1:3" x14ac:dyDescent="0.25">
      <c r="A196" t="s">
        <v>349</v>
      </c>
      <c r="B196" s="4">
        <v>3302</v>
      </c>
      <c r="C196" t="str">
        <f>LOOKUP(RIGHT(A196,LEN(A196)-1),country_codes!A$2:A$250,country_codes!D$3:D$251)</f>
        <v>ZMB</v>
      </c>
    </row>
    <row r="197" spans="1:3" x14ac:dyDescent="0.25">
      <c r="A197" t="s">
        <v>350</v>
      </c>
      <c r="B197" s="4">
        <v>2583</v>
      </c>
      <c r="C197" t="str">
        <f>LOOKUP(RIGHT(A197,LEN(A197)-1),country_codes!A$2:A$250,country_codes!D$3:D$251)</f>
        <v>ZWE</v>
      </c>
    </row>
  </sheetData>
  <autoFilter ref="A1:C197" xr:uid="{F70FCC07-560A-418D-8AD9-3FB1BFFBDE3A}">
    <sortState xmlns:xlrd2="http://schemas.microsoft.com/office/spreadsheetml/2017/richdata2" ref="A2:C197">
      <sortCondition ref="C1:C197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4"/>
  <sheetViews>
    <sheetView workbookViewId="0">
      <selection activeCell="A26" sqref="A26"/>
    </sheetView>
  </sheetViews>
  <sheetFormatPr defaultRowHeight="15" x14ac:dyDescent="0.25"/>
  <cols>
    <col min="1" max="1" width="14.7109375" customWidth="1"/>
    <col min="7" max="7" width="10" customWidth="1"/>
  </cols>
  <sheetData>
    <row r="1" spans="1:7" x14ac:dyDescent="0.25">
      <c r="A1" t="s">
        <v>179</v>
      </c>
      <c r="B1" t="s">
        <v>180</v>
      </c>
      <c r="C1" t="s">
        <v>181</v>
      </c>
      <c r="D1" t="s">
        <v>182</v>
      </c>
      <c r="E1" t="s">
        <v>1</v>
      </c>
      <c r="F1" t="s">
        <v>183</v>
      </c>
    </row>
    <row r="2" spans="1:7" x14ac:dyDescent="0.25">
      <c r="A2" t="s">
        <v>189</v>
      </c>
      <c r="B2" s="1">
        <v>0.51800000000000002</v>
      </c>
      <c r="C2" s="1">
        <v>0.73199999999999998</v>
      </c>
      <c r="D2" s="1">
        <v>0.89300000000000002</v>
      </c>
      <c r="E2">
        <v>2018</v>
      </c>
      <c r="F2" t="s">
        <v>188</v>
      </c>
      <c r="G2" t="str">
        <f>LOOKUP(RIGHT(A2,LEN(A2)-1),country_codes!A$2:A$250,country_codes!D$3:D$251)</f>
        <v>AGO</v>
      </c>
    </row>
    <row r="3" spans="1:7" x14ac:dyDescent="0.25">
      <c r="A3" t="s">
        <v>185</v>
      </c>
      <c r="B3" s="1">
        <v>1.2999999999999999E-2</v>
      </c>
      <c r="C3" s="1">
        <v>8.2000000000000003E-2</v>
      </c>
      <c r="D3" s="1">
        <v>0.33800000000000002</v>
      </c>
      <c r="E3">
        <v>2017</v>
      </c>
      <c r="F3" t="s">
        <v>186</v>
      </c>
      <c r="G3" t="str">
        <f>LOOKUP(RIGHT(A3,LEN(A3)-1),country_codes!A$2:A$250,country_codes!D$3:D$251)</f>
        <v>ALB</v>
      </c>
    </row>
    <row r="4" spans="1:7" x14ac:dyDescent="0.25">
      <c r="A4" t="s">
        <v>191</v>
      </c>
      <c r="B4" s="1">
        <v>1.2999999999999999E-2</v>
      </c>
      <c r="C4" s="1">
        <v>3.9E-2</v>
      </c>
      <c r="D4" s="1">
        <v>0.122</v>
      </c>
      <c r="E4">
        <v>2018</v>
      </c>
      <c r="F4" t="s">
        <v>192</v>
      </c>
      <c r="G4" t="str">
        <f>LOOKUP(RIGHT(A4,LEN(A4)-1),country_codes!A$2:A$250,country_codes!D$3:D$251)</f>
        <v>ARG</v>
      </c>
    </row>
    <row r="5" spans="1:7" x14ac:dyDescent="0.25">
      <c r="A5" t="s">
        <v>193</v>
      </c>
      <c r="B5" s="1">
        <v>1.4E-2</v>
      </c>
      <c r="C5" s="1">
        <v>9.4E-2</v>
      </c>
      <c r="D5" s="1">
        <v>0.42499999999999999</v>
      </c>
      <c r="E5">
        <v>2018</v>
      </c>
      <c r="F5" t="s">
        <v>184</v>
      </c>
      <c r="G5" t="str">
        <f>LOOKUP(RIGHT(A5,LEN(A5)-1),country_codes!A$2:A$250,country_codes!D$3:D$251)</f>
        <v>ARM</v>
      </c>
    </row>
    <row r="6" spans="1:7" x14ac:dyDescent="0.25">
      <c r="A6" t="s">
        <v>194</v>
      </c>
      <c r="B6" s="1">
        <v>5.0000000000000001E-3</v>
      </c>
      <c r="C6" s="1">
        <v>7.0000000000000001E-3</v>
      </c>
      <c r="D6" s="1">
        <v>7.0000000000000001E-3</v>
      </c>
      <c r="E6">
        <v>2014</v>
      </c>
      <c r="F6" t="s">
        <v>195</v>
      </c>
      <c r="G6" t="str">
        <f>LOOKUP(RIGHT(A6,LEN(A6)-1),country_codes!A$2:A$250,country_codes!D$3:D$251)</f>
        <v>AUS</v>
      </c>
    </row>
    <row r="7" spans="1:7" x14ac:dyDescent="0.25">
      <c r="A7" t="s">
        <v>196</v>
      </c>
      <c r="B7" s="1">
        <v>3.0000000000000001E-3</v>
      </c>
      <c r="C7" s="1">
        <v>4.0000000000000001E-3</v>
      </c>
      <c r="D7" s="1">
        <v>7.0000000000000001E-3</v>
      </c>
      <c r="E7">
        <v>2017</v>
      </c>
      <c r="F7" t="s">
        <v>186</v>
      </c>
      <c r="G7" t="str">
        <f>LOOKUP(RIGHT(A7,LEN(A7)-1),country_codes!A$2:A$250,country_codes!D$3:D$251)</f>
        <v>AUT</v>
      </c>
    </row>
    <row r="8" spans="1:7" x14ac:dyDescent="0.25">
      <c r="A8" t="s">
        <v>197</v>
      </c>
      <c r="B8" s="1">
        <v>0</v>
      </c>
      <c r="C8" s="1">
        <v>0</v>
      </c>
      <c r="D8" s="1">
        <v>8.2000000000000003E-2</v>
      </c>
      <c r="E8">
        <v>2005</v>
      </c>
      <c r="F8" t="s">
        <v>184</v>
      </c>
      <c r="G8" t="str">
        <f>LOOKUP(RIGHT(A8,LEN(A8)-1),country_codes!A$2:A$250,country_codes!D$3:D$251)</f>
        <v>AZE</v>
      </c>
    </row>
    <row r="9" spans="1:7" x14ac:dyDescent="0.25">
      <c r="A9" t="s">
        <v>210</v>
      </c>
      <c r="B9" s="1">
        <v>0.71799999999999997</v>
      </c>
      <c r="C9" s="1">
        <v>0.89300000000000002</v>
      </c>
      <c r="D9" s="1">
        <v>0.96799999999999997</v>
      </c>
      <c r="E9">
        <v>2013</v>
      </c>
      <c r="F9" t="s">
        <v>188</v>
      </c>
      <c r="G9" t="str">
        <f>LOOKUP(RIGHT(A9,LEN(A9)-1),country_codes!A$2:A$250,country_codes!D$3:D$251)</f>
        <v>BDI</v>
      </c>
    </row>
    <row r="10" spans="1:7" x14ac:dyDescent="0.25">
      <c r="A10" t="s">
        <v>200</v>
      </c>
      <c r="B10" s="1">
        <v>1E-3</v>
      </c>
      <c r="C10" s="1">
        <v>2E-3</v>
      </c>
      <c r="D10" s="1">
        <v>3.0000000000000001E-3</v>
      </c>
      <c r="E10">
        <v>2017</v>
      </c>
      <c r="F10" t="s">
        <v>186</v>
      </c>
      <c r="G10" t="str">
        <f>LOOKUP(RIGHT(A10,LEN(A10)-1),country_codes!A$2:A$250,country_codes!D$3:D$251)</f>
        <v>BEL</v>
      </c>
    </row>
    <row r="11" spans="1:7" x14ac:dyDescent="0.25">
      <c r="A11" t="s">
        <v>202</v>
      </c>
      <c r="B11" s="1">
        <v>0.495</v>
      </c>
      <c r="C11" s="1">
        <v>0.76200000000000001</v>
      </c>
      <c r="D11" s="1">
        <v>0.90600000000000003</v>
      </c>
      <c r="E11">
        <v>2015</v>
      </c>
      <c r="F11" t="s">
        <v>188</v>
      </c>
      <c r="G11" t="str">
        <f>LOOKUP(RIGHT(A11,LEN(A11)-1),country_codes!A$2:A$250,country_codes!D$3:D$251)</f>
        <v>BEN</v>
      </c>
    </row>
    <row r="12" spans="1:7" x14ac:dyDescent="0.25">
      <c r="A12" t="s">
        <v>209</v>
      </c>
      <c r="B12" s="1">
        <v>0.437</v>
      </c>
      <c r="C12" s="1">
        <v>0.76400000000000001</v>
      </c>
      <c r="D12" s="1">
        <v>0.92300000000000004</v>
      </c>
      <c r="E12">
        <v>2014</v>
      </c>
      <c r="F12" t="s">
        <v>188</v>
      </c>
      <c r="G12" t="str">
        <f>LOOKUP(RIGHT(A12,LEN(A12)-1),country_codes!A$2:A$250,country_codes!D$3:D$251)</f>
        <v>BFA</v>
      </c>
    </row>
    <row r="13" spans="1:7" x14ac:dyDescent="0.25">
      <c r="A13" t="s">
        <v>198</v>
      </c>
      <c r="B13" s="1">
        <v>0.14799999999999999</v>
      </c>
      <c r="C13" s="1">
        <v>0.52900000000000003</v>
      </c>
      <c r="D13" s="1">
        <v>0.84499999999999997</v>
      </c>
      <c r="E13">
        <v>2016</v>
      </c>
      <c r="F13" t="s">
        <v>184</v>
      </c>
      <c r="G13" t="str">
        <f>LOOKUP(RIGHT(A13,LEN(A13)-1),country_codes!A$2:A$250,country_codes!D$3:D$251)</f>
        <v>BGD</v>
      </c>
    </row>
    <row r="14" spans="1:7" x14ac:dyDescent="0.25">
      <c r="A14" t="s">
        <v>208</v>
      </c>
      <c r="B14" s="1">
        <v>1.2999999999999999E-2</v>
      </c>
      <c r="C14" s="1">
        <v>3.1E-2</v>
      </c>
      <c r="D14" s="1">
        <v>7.4999999999999997E-2</v>
      </c>
      <c r="E14">
        <v>2017</v>
      </c>
      <c r="F14" t="s">
        <v>186</v>
      </c>
      <c r="G14" t="str">
        <f>LOOKUP(RIGHT(A14,LEN(A14)-1),country_codes!A$2:A$250,country_codes!D$3:D$251)</f>
        <v>BGR</v>
      </c>
    </row>
    <row r="15" spans="1:7" x14ac:dyDescent="0.25">
      <c r="A15" t="s">
        <v>205</v>
      </c>
      <c r="B15" s="1">
        <v>1E-3</v>
      </c>
      <c r="C15" s="1">
        <v>8.0000000000000002E-3</v>
      </c>
      <c r="D15" s="1">
        <v>3.9E-2</v>
      </c>
      <c r="E15">
        <v>2011</v>
      </c>
      <c r="F15" t="s">
        <v>186</v>
      </c>
      <c r="G15" t="str">
        <f>LOOKUP(RIGHT(A15,LEN(A15)-1),country_codes!A$2:A$250,country_codes!D$3:D$251)</f>
        <v>BIH</v>
      </c>
    </row>
    <row r="16" spans="1:7" x14ac:dyDescent="0.25">
      <c r="A16" t="s">
        <v>199</v>
      </c>
      <c r="B16" s="1">
        <v>0</v>
      </c>
      <c r="C16" s="1">
        <v>0</v>
      </c>
      <c r="D16" s="1">
        <v>4.0000000000000001E-3</v>
      </c>
      <c r="E16">
        <v>2018</v>
      </c>
      <c r="F16" t="s">
        <v>186</v>
      </c>
      <c r="G16" t="str">
        <f>LOOKUP(RIGHT(A16,LEN(A16)-1),country_codes!A$2:A$250,country_codes!D$3:D$251)</f>
        <v>BLR</v>
      </c>
    </row>
    <row r="17" spans="1:7" x14ac:dyDescent="0.25">
      <c r="A17" t="s">
        <v>201</v>
      </c>
      <c r="B17" s="1">
        <v>0.13900000000000001</v>
      </c>
      <c r="C17" s="1">
        <v>0.28100000000000003</v>
      </c>
      <c r="D17" s="1">
        <v>0.53</v>
      </c>
      <c r="E17">
        <v>1999</v>
      </c>
      <c r="F17" t="s">
        <v>190</v>
      </c>
      <c r="G17" t="str">
        <f>LOOKUP(RIGHT(A17,LEN(A17)-1),country_codes!A$2:A$250,country_codes!D$3:D$251)</f>
        <v>BLZ</v>
      </c>
    </row>
    <row r="18" spans="1:7" x14ac:dyDescent="0.25">
      <c r="A18" t="s">
        <v>204</v>
      </c>
      <c r="B18" s="1">
        <v>4.4999999999999998E-2</v>
      </c>
      <c r="C18" s="1">
        <v>0.106</v>
      </c>
      <c r="D18" s="1">
        <v>0.23100000000000001</v>
      </c>
      <c r="E18">
        <v>2018</v>
      </c>
      <c r="F18" t="s">
        <v>192</v>
      </c>
      <c r="G18" t="str">
        <f>LOOKUP(RIGHT(A18,LEN(A18)-1),country_codes!A$2:A$250,country_codes!D$3:D$251)</f>
        <v>BOL</v>
      </c>
    </row>
    <row r="19" spans="1:7" x14ac:dyDescent="0.25">
      <c r="A19" t="s">
        <v>207</v>
      </c>
      <c r="B19" s="1">
        <v>1.4999999999999999E-2</v>
      </c>
      <c r="C19" s="1">
        <v>3.4000000000000002E-2</v>
      </c>
      <c r="D19" s="1">
        <v>5.1999999999999998E-2</v>
      </c>
      <c r="E19">
        <v>2018</v>
      </c>
      <c r="F19" t="s">
        <v>192</v>
      </c>
      <c r="G19" t="str">
        <f>LOOKUP(RIGHT(A19,LEN(A19)-1),country_codes!A$2:A$250,country_codes!D$3:D$251)</f>
        <v>BRA</v>
      </c>
    </row>
    <row r="20" spans="1:7" x14ac:dyDescent="0.25">
      <c r="A20" t="s">
        <v>203</v>
      </c>
      <c r="B20" s="1">
        <v>1.4999999999999999E-2</v>
      </c>
      <c r="C20" s="1">
        <v>0.12</v>
      </c>
      <c r="D20" s="1">
        <v>0.38600000000000001</v>
      </c>
      <c r="E20">
        <v>2017</v>
      </c>
      <c r="F20" t="s">
        <v>184</v>
      </c>
      <c r="G20" t="str">
        <f>LOOKUP(RIGHT(A20,LEN(A20)-1),country_codes!A$2:A$250,country_codes!D$3:D$251)</f>
        <v>BTN</v>
      </c>
    </row>
    <row r="21" spans="1:7" x14ac:dyDescent="0.25">
      <c r="A21" t="s">
        <v>206</v>
      </c>
      <c r="B21" s="1">
        <v>0.161</v>
      </c>
      <c r="C21" s="1">
        <v>0.38500000000000001</v>
      </c>
      <c r="D21" s="1">
        <v>0.60399999999999998</v>
      </c>
      <c r="E21">
        <v>2015</v>
      </c>
      <c r="F21" t="s">
        <v>188</v>
      </c>
      <c r="G21" t="str">
        <f>LOOKUP(RIGHT(A21,LEN(A21)-1),country_codes!A$2:A$250,country_codes!D$3:D$251)</f>
        <v>BWA</v>
      </c>
    </row>
    <row r="22" spans="1:7" x14ac:dyDescent="0.25">
      <c r="A22" t="s">
        <v>214</v>
      </c>
      <c r="B22" s="1">
        <v>0.66300000000000003</v>
      </c>
      <c r="C22" s="1">
        <v>0.83099999999999996</v>
      </c>
      <c r="D22" s="1">
        <v>0.92800000000000005</v>
      </c>
      <c r="E22">
        <v>2008</v>
      </c>
      <c r="F22" t="s">
        <v>188</v>
      </c>
      <c r="G22" t="str">
        <f>LOOKUP(RIGHT(A22,LEN(A22)-1),country_codes!A$2:A$250,country_codes!D$3:D$251)</f>
        <v>CAF</v>
      </c>
    </row>
    <row r="23" spans="1:7" x14ac:dyDescent="0.25">
      <c r="A23" t="s">
        <v>212</v>
      </c>
      <c r="B23" s="1">
        <v>5.0000000000000001E-3</v>
      </c>
      <c r="C23" s="1">
        <v>5.0000000000000001E-3</v>
      </c>
      <c r="D23" s="1">
        <v>7.0000000000000001E-3</v>
      </c>
      <c r="E23">
        <v>2013</v>
      </c>
      <c r="F23" t="s">
        <v>190</v>
      </c>
      <c r="G23" t="str">
        <f>LOOKUP(RIGHT(A23,LEN(A23)-1),country_codes!A$2:A$250,country_codes!D$3:D$251)</f>
        <v>CAN</v>
      </c>
    </row>
    <row r="24" spans="1:7" x14ac:dyDescent="0.25">
      <c r="A24" t="s">
        <v>1519</v>
      </c>
      <c r="B24" s="1">
        <v>0</v>
      </c>
      <c r="C24" s="1">
        <v>0</v>
      </c>
      <c r="D24" s="1">
        <v>0</v>
      </c>
      <c r="E24">
        <v>2015</v>
      </c>
      <c r="F24" t="s">
        <v>186</v>
      </c>
      <c r="G24" t="str">
        <f>LOOKUP(RIGHT(A24,LEN(A24)-1),country_codes!A$2:A$250,country_codes!D$3:D$251)</f>
        <v>CHE</v>
      </c>
    </row>
    <row r="25" spans="1:7" x14ac:dyDescent="0.25">
      <c r="A25" t="s">
        <v>216</v>
      </c>
      <c r="B25" s="1">
        <v>3.0000000000000001E-3</v>
      </c>
      <c r="C25" s="1">
        <v>7.0000000000000001E-3</v>
      </c>
      <c r="D25" s="1">
        <v>3.6999999999999998E-2</v>
      </c>
      <c r="E25">
        <v>2017</v>
      </c>
      <c r="F25" t="s">
        <v>192</v>
      </c>
      <c r="G25" t="str">
        <f>LOOKUP(RIGHT(A25,LEN(A25)-1),country_codes!A$2:A$250,country_codes!D$3:D$251)</f>
        <v>CHL</v>
      </c>
    </row>
    <row r="26" spans="1:7" x14ac:dyDescent="0.25">
      <c r="A26" t="s">
        <v>217</v>
      </c>
      <c r="B26" s="1">
        <v>5.0000000000000001E-3</v>
      </c>
      <c r="C26" s="1">
        <v>5.3999999999999999E-2</v>
      </c>
      <c r="D26" s="1">
        <v>0.23899999999999999</v>
      </c>
      <c r="E26">
        <v>2016</v>
      </c>
      <c r="F26" t="s">
        <v>184</v>
      </c>
      <c r="G26" t="str">
        <f>LOOKUP(RIGHT(A26,LEN(A26)-1),country_codes!A$2:A$250,country_codes!D$3:D$251)</f>
        <v>CHN</v>
      </c>
    </row>
    <row r="27" spans="1:7" x14ac:dyDescent="0.25">
      <c r="A27" t="s">
        <v>259</v>
      </c>
      <c r="B27" s="1">
        <v>0.28199999999999997</v>
      </c>
      <c r="C27" s="1">
        <v>0.57399999999999995</v>
      </c>
      <c r="D27" s="1">
        <v>0.82299999999999995</v>
      </c>
      <c r="E27">
        <v>2015</v>
      </c>
      <c r="F27" t="s">
        <v>188</v>
      </c>
      <c r="G27" t="str">
        <f>LOOKUP(RIGHT(A27,LEN(A27)-1),country_codes!A$2:A$250,country_codes!D$3:D$251)</f>
        <v>CIV</v>
      </c>
    </row>
    <row r="28" spans="1:7" x14ac:dyDescent="0.25">
      <c r="A28" t="s">
        <v>211</v>
      </c>
      <c r="B28" s="1">
        <v>0.23799999999999999</v>
      </c>
      <c r="C28" s="1">
        <v>0.44700000000000001</v>
      </c>
      <c r="D28" s="1">
        <v>0.68899999999999995</v>
      </c>
      <c r="E28">
        <v>2014</v>
      </c>
      <c r="F28" t="s">
        <v>188</v>
      </c>
      <c r="G28" t="str">
        <f>LOOKUP(RIGHT(A28,LEN(A28)-1),country_codes!A$2:A$250,country_codes!D$3:D$251)</f>
        <v>CMR</v>
      </c>
    </row>
    <row r="29" spans="1:7" x14ac:dyDescent="0.25">
      <c r="A29" t="s">
        <v>220</v>
      </c>
      <c r="B29" s="1">
        <v>0.76600000000000001</v>
      </c>
      <c r="C29" s="1">
        <v>0.91</v>
      </c>
      <c r="D29" s="1">
        <v>0.97699999999999998</v>
      </c>
      <c r="E29">
        <v>2012</v>
      </c>
      <c r="F29" t="s">
        <v>188</v>
      </c>
      <c r="G29" t="s">
        <v>1520</v>
      </c>
    </row>
    <row r="30" spans="1:7" x14ac:dyDescent="0.25">
      <c r="A30" t="s">
        <v>221</v>
      </c>
      <c r="B30" s="1">
        <v>0.37</v>
      </c>
      <c r="C30" s="1">
        <v>0.61299999999999999</v>
      </c>
      <c r="D30" s="1">
        <v>0.82399999999999995</v>
      </c>
      <c r="E30">
        <v>2011</v>
      </c>
      <c r="F30" t="s">
        <v>188</v>
      </c>
      <c r="G30" t="s">
        <v>687</v>
      </c>
    </row>
    <row r="31" spans="1:7" x14ac:dyDescent="0.25">
      <c r="A31" t="s">
        <v>218</v>
      </c>
      <c r="B31" s="1">
        <v>4.1000000000000002E-2</v>
      </c>
      <c r="C31" s="1">
        <v>0.109</v>
      </c>
      <c r="D31" s="1">
        <v>0.27800000000000002</v>
      </c>
      <c r="E31">
        <v>2018</v>
      </c>
      <c r="F31" t="s">
        <v>192</v>
      </c>
      <c r="G31" t="str">
        <f>LOOKUP(RIGHT(A31,LEN(A31)-1),country_codes!A$2:A$250,country_codes!D$3:D$251)</f>
        <v>COL</v>
      </c>
    </row>
    <row r="32" spans="1:7" x14ac:dyDescent="0.25">
      <c r="A32" t="s">
        <v>219</v>
      </c>
      <c r="B32" s="1">
        <v>0.17599999999999999</v>
      </c>
      <c r="C32" s="1">
        <v>0.36899999999999999</v>
      </c>
      <c r="D32" s="1">
        <v>0.623</v>
      </c>
      <c r="E32">
        <v>2014</v>
      </c>
      <c r="F32" t="s">
        <v>188</v>
      </c>
      <c r="G32" t="str">
        <f>LOOKUP(RIGHT(A32,LEN(A32)-1),country_codes!A$2:A$250,country_codes!D$3:D$251)</f>
        <v>COM</v>
      </c>
    </row>
    <row r="33" spans="1:7" x14ac:dyDescent="0.25">
      <c r="A33" t="s">
        <v>213</v>
      </c>
      <c r="B33" s="1">
        <v>3.2000000000000001E-2</v>
      </c>
      <c r="C33" s="1">
        <v>0.14899999999999999</v>
      </c>
      <c r="D33" s="1">
        <v>0.40799999999999997</v>
      </c>
      <c r="E33">
        <v>2015</v>
      </c>
      <c r="F33" t="s">
        <v>188</v>
      </c>
      <c r="G33" t="str">
        <f>LOOKUP(RIGHT(A33,LEN(A33)-1),country_codes!A$2:A$250,country_codes!D$3:D$251)</f>
        <v>CPV</v>
      </c>
    </row>
    <row r="34" spans="1:7" x14ac:dyDescent="0.25">
      <c r="A34" t="s">
        <v>222</v>
      </c>
      <c r="B34" s="1">
        <v>1.4E-2</v>
      </c>
      <c r="C34" s="1">
        <v>3.5999999999999997E-2</v>
      </c>
      <c r="D34" s="1">
        <v>0.109</v>
      </c>
      <c r="E34">
        <v>2018</v>
      </c>
      <c r="F34" t="s">
        <v>190</v>
      </c>
      <c r="G34" t="str">
        <f>LOOKUP(RIGHT(A34,LEN(A34)-1),country_codes!A$2:A$250,country_codes!D$3:D$251)</f>
        <v>CRI</v>
      </c>
    </row>
    <row r="35" spans="1:7" x14ac:dyDescent="0.25">
      <c r="A35" t="s">
        <v>224</v>
      </c>
      <c r="B35" s="1">
        <v>0</v>
      </c>
      <c r="C35" s="1">
        <v>1E-3</v>
      </c>
      <c r="D35" s="1">
        <v>1E-3</v>
      </c>
      <c r="E35">
        <v>2017</v>
      </c>
      <c r="F35" t="s">
        <v>186</v>
      </c>
      <c r="G35" t="str">
        <f>LOOKUP(RIGHT(A35,LEN(A35)-1),country_codes!A$2:A$250,country_codes!D$3:D$251)</f>
        <v>CYP</v>
      </c>
    </row>
    <row r="36" spans="1:7" x14ac:dyDescent="0.25">
      <c r="A36" t="s">
        <v>225</v>
      </c>
      <c r="B36" s="1">
        <v>0</v>
      </c>
      <c r="C36" s="1">
        <v>1E-3</v>
      </c>
      <c r="D36" s="1">
        <v>4.0000000000000001E-3</v>
      </c>
      <c r="E36">
        <v>2017</v>
      </c>
      <c r="F36" t="s">
        <v>186</v>
      </c>
      <c r="G36" t="str">
        <f>LOOKUP(RIGHT(A36,LEN(A36)-1),country_codes!A$2:A$250,country_codes!D$3:D$251)</f>
        <v>CZE</v>
      </c>
    </row>
    <row r="37" spans="1:7" x14ac:dyDescent="0.25">
      <c r="A37" t="s">
        <v>242</v>
      </c>
      <c r="B37" s="1">
        <v>0</v>
      </c>
      <c r="C37" s="1">
        <v>0</v>
      </c>
      <c r="D37" s="1">
        <v>2E-3</v>
      </c>
      <c r="E37">
        <v>2015</v>
      </c>
      <c r="F37" t="s">
        <v>186</v>
      </c>
      <c r="G37" t="str">
        <f>LOOKUP(RIGHT(A37,LEN(A37)-1),country_codes!A$2:A$250,country_codes!D$3:D$251)</f>
        <v>DEU</v>
      </c>
    </row>
    <row r="38" spans="1:7" x14ac:dyDescent="0.25">
      <c r="A38" t="s">
        <v>227</v>
      </c>
      <c r="B38" s="1">
        <v>0.17100000000000001</v>
      </c>
      <c r="C38" s="1">
        <v>0.40200000000000002</v>
      </c>
      <c r="D38" s="1">
        <v>0.70599999999999996</v>
      </c>
      <c r="E38">
        <v>2017</v>
      </c>
      <c r="F38" t="s">
        <v>188</v>
      </c>
      <c r="G38" t="str">
        <f>LOOKUP(RIGHT(A38,LEN(A38)-1),country_codes!A$2:A$250,country_codes!D$3:D$251)</f>
        <v>DJI</v>
      </c>
    </row>
    <row r="39" spans="1:7" x14ac:dyDescent="0.25">
      <c r="A39" t="s">
        <v>226</v>
      </c>
      <c r="B39" s="1">
        <v>1E-3</v>
      </c>
      <c r="C39" s="1">
        <v>2E-3</v>
      </c>
      <c r="D39" s="1">
        <v>2E-3</v>
      </c>
      <c r="E39">
        <v>2017</v>
      </c>
      <c r="F39" t="s">
        <v>186</v>
      </c>
      <c r="G39" t="str">
        <f>LOOKUP(RIGHT(A39,LEN(A39)-1),country_codes!A$2:A$250,country_codes!D$3:D$251)</f>
        <v>DNK</v>
      </c>
    </row>
    <row r="40" spans="1:7" x14ac:dyDescent="0.25">
      <c r="A40" t="s">
        <v>228</v>
      </c>
      <c r="B40" s="1">
        <v>4.0000000000000001E-3</v>
      </c>
      <c r="C40" s="1">
        <v>2.5999999999999999E-2</v>
      </c>
      <c r="D40" s="1">
        <v>0.13800000000000001</v>
      </c>
      <c r="E40">
        <v>2018</v>
      </c>
      <c r="F40" t="s">
        <v>190</v>
      </c>
      <c r="G40" t="str">
        <f>LOOKUP(RIGHT(A40,LEN(A40)-1),country_codes!A$2:A$250,country_codes!D$3:D$251)</f>
        <v>DOM</v>
      </c>
    </row>
    <row r="41" spans="1:7" x14ac:dyDescent="0.25">
      <c r="A41" t="s">
        <v>187</v>
      </c>
      <c r="B41" s="1">
        <v>4.0000000000000001E-3</v>
      </c>
      <c r="C41" s="1">
        <v>3.6999999999999998E-2</v>
      </c>
      <c r="D41" s="1">
        <v>0.28599999999999998</v>
      </c>
      <c r="E41">
        <v>2011</v>
      </c>
      <c r="F41" t="s">
        <v>188</v>
      </c>
      <c r="G41" t="str">
        <f>LOOKUP(RIGHT(A41,LEN(A41)-1),country_codes!A$2:A$250,country_codes!D$3:D$251)</f>
        <v>DZA</v>
      </c>
    </row>
    <row r="42" spans="1:7" x14ac:dyDescent="0.25">
      <c r="A42" t="s">
        <v>230</v>
      </c>
      <c r="B42" s="1">
        <v>3.3000000000000002E-2</v>
      </c>
      <c r="C42" s="1">
        <v>9.7000000000000003E-2</v>
      </c>
      <c r="D42" s="1">
        <v>0.24199999999999999</v>
      </c>
      <c r="E42">
        <v>2018</v>
      </c>
      <c r="F42" t="s">
        <v>192</v>
      </c>
      <c r="G42" t="str">
        <f>LOOKUP(RIGHT(A42,LEN(A42)-1),country_codes!A$2:A$250,country_codes!D$3:D$251)</f>
        <v>ECU</v>
      </c>
    </row>
    <row r="43" spans="1:7" x14ac:dyDescent="0.25">
      <c r="A43" t="s">
        <v>231</v>
      </c>
      <c r="B43" s="1">
        <v>3.2000000000000001E-2</v>
      </c>
      <c r="C43" s="1">
        <v>0.26100000000000001</v>
      </c>
      <c r="D43" s="1">
        <v>0.70399999999999996</v>
      </c>
      <c r="E43">
        <v>2017</v>
      </c>
      <c r="F43" t="s">
        <v>188</v>
      </c>
      <c r="G43" t="str">
        <f>LOOKUP(RIGHT(A43,LEN(A43)-1),country_codes!A$2:A$250,country_codes!D$3:D$251)</f>
        <v>EGY</v>
      </c>
    </row>
    <row r="44" spans="1:7" x14ac:dyDescent="0.25">
      <c r="A44" t="s">
        <v>323</v>
      </c>
      <c r="B44" s="1">
        <v>7.0000000000000001E-3</v>
      </c>
      <c r="C44" s="1">
        <v>7.0000000000000001E-3</v>
      </c>
      <c r="D44" s="1">
        <v>2.1999999999999999E-2</v>
      </c>
      <c r="E44">
        <v>2017</v>
      </c>
      <c r="F44" t="s">
        <v>186</v>
      </c>
      <c r="G44" t="str">
        <f>LOOKUP(RIGHT(A44,LEN(A44)-1),country_codes!A$2:A$250,country_codes!D$3:D$251)</f>
        <v>ESP</v>
      </c>
    </row>
    <row r="45" spans="1:7" x14ac:dyDescent="0.25">
      <c r="A45" t="s">
        <v>233</v>
      </c>
      <c r="B45" s="1">
        <v>3.0000000000000001E-3</v>
      </c>
      <c r="C45" s="1">
        <v>3.0000000000000001E-3</v>
      </c>
      <c r="D45" s="1">
        <v>0.01</v>
      </c>
      <c r="E45">
        <v>2017</v>
      </c>
      <c r="F45" t="s">
        <v>186</v>
      </c>
      <c r="G45" t="str">
        <f>LOOKUP(RIGHT(A45,LEN(A45)-1),country_codes!A$2:A$250,country_codes!D$3:D$251)</f>
        <v>EST</v>
      </c>
    </row>
    <row r="46" spans="1:7" x14ac:dyDescent="0.25">
      <c r="A46" t="s">
        <v>235</v>
      </c>
      <c r="B46" s="1">
        <v>0.27300000000000002</v>
      </c>
      <c r="C46" s="1">
        <v>0.622</v>
      </c>
      <c r="D46" s="1">
        <v>0.85</v>
      </c>
      <c r="E46">
        <v>2015</v>
      </c>
      <c r="F46" t="s">
        <v>188</v>
      </c>
      <c r="G46" t="str">
        <f>LOOKUP(RIGHT(A46,LEN(A46)-1),country_codes!A$2:A$250,country_codes!D$3:D$251)</f>
        <v>ETH</v>
      </c>
    </row>
    <row r="47" spans="1:7" x14ac:dyDescent="0.25">
      <c r="A47" t="s">
        <v>237</v>
      </c>
      <c r="B47" s="1">
        <v>1E-3</v>
      </c>
      <c r="C47" s="1">
        <v>1E-3</v>
      </c>
      <c r="D47" s="1">
        <v>1E-3</v>
      </c>
      <c r="E47">
        <v>2017</v>
      </c>
      <c r="F47" t="s">
        <v>186</v>
      </c>
      <c r="G47" t="str">
        <f>LOOKUP(RIGHT(A47,LEN(A47)-1),country_codes!A$2:A$250,country_codes!D$3:D$251)</f>
        <v>FIN</v>
      </c>
    </row>
    <row r="48" spans="1:7" x14ac:dyDescent="0.25">
      <c r="A48" t="s">
        <v>236</v>
      </c>
      <c r="B48" s="1">
        <v>1.4E-2</v>
      </c>
      <c r="C48" s="1">
        <v>0.14099999999999999</v>
      </c>
      <c r="D48" s="1">
        <v>0.48599999999999999</v>
      </c>
      <c r="E48">
        <v>2013</v>
      </c>
      <c r="F48" t="s">
        <v>195</v>
      </c>
      <c r="G48" t="str">
        <f>LOOKUP(RIGHT(A48,LEN(A48)-1),country_codes!A$2:A$250,country_codes!D$3:D$251)</f>
        <v>FJI</v>
      </c>
    </row>
    <row r="49" spans="1:7" x14ac:dyDescent="0.25">
      <c r="A49" t="s">
        <v>238</v>
      </c>
      <c r="B49" s="1">
        <v>0</v>
      </c>
      <c r="C49" s="1">
        <v>2E-3</v>
      </c>
      <c r="D49" s="1">
        <v>2E-3</v>
      </c>
      <c r="E49">
        <v>2015</v>
      </c>
      <c r="F49" t="s">
        <v>186</v>
      </c>
      <c r="G49" t="str">
        <f>LOOKUP(RIGHT(A49,LEN(A49)-1),country_codes!A$2:A$250,country_codes!D$3:D$251)</f>
        <v>FRA</v>
      </c>
    </row>
    <row r="50" spans="1:7" x14ac:dyDescent="0.25">
      <c r="A50" t="s">
        <v>285</v>
      </c>
      <c r="B50" s="1">
        <v>0.154</v>
      </c>
      <c r="C50" s="1">
        <v>0.38700000000000001</v>
      </c>
      <c r="D50" s="1">
        <v>0.69099999999999995</v>
      </c>
      <c r="E50">
        <v>2013</v>
      </c>
      <c r="F50" t="s">
        <v>195</v>
      </c>
      <c r="G50" t="s">
        <v>958</v>
      </c>
    </row>
    <row r="51" spans="1:7" x14ac:dyDescent="0.25">
      <c r="A51" t="s">
        <v>239</v>
      </c>
      <c r="B51" s="1">
        <v>3.4000000000000002E-2</v>
      </c>
      <c r="C51" s="1">
        <v>0.112</v>
      </c>
      <c r="D51" s="1">
        <v>0.32200000000000001</v>
      </c>
      <c r="E51">
        <v>2017</v>
      </c>
      <c r="F51" t="s">
        <v>188</v>
      </c>
      <c r="G51" t="str">
        <f>LOOKUP(RIGHT(A51,LEN(A51)-1),country_codes!A$2:A$250,country_codes!D$3:D$251)</f>
        <v>GAB</v>
      </c>
    </row>
    <row r="52" spans="1:7" x14ac:dyDescent="0.25">
      <c r="A52" t="s">
        <v>341</v>
      </c>
      <c r="B52" s="1">
        <v>2E-3</v>
      </c>
      <c r="C52" s="1">
        <v>2E-3</v>
      </c>
      <c r="D52" s="1">
        <v>7.0000000000000001E-3</v>
      </c>
      <c r="E52">
        <v>2015</v>
      </c>
      <c r="F52" t="s">
        <v>186</v>
      </c>
      <c r="G52" t="str">
        <f>LOOKUP(RIGHT(A52,LEN(A52)-1),country_codes!A$2:A$250,country_codes!D$3:D$251)</f>
        <v>GBR</v>
      </c>
    </row>
    <row r="53" spans="1:7" x14ac:dyDescent="0.25">
      <c r="A53" t="s">
        <v>241</v>
      </c>
      <c r="B53" s="1">
        <v>4.4999999999999998E-2</v>
      </c>
      <c r="C53" s="1">
        <v>0.157</v>
      </c>
      <c r="D53" s="1">
        <v>0.42899999999999999</v>
      </c>
      <c r="E53">
        <v>2018</v>
      </c>
      <c r="F53" t="s">
        <v>186</v>
      </c>
      <c r="G53" t="str">
        <f>LOOKUP(RIGHT(A53,LEN(A53)-1),country_codes!A$2:A$250,country_codes!D$3:D$251)</f>
        <v>GEO</v>
      </c>
    </row>
    <row r="54" spans="1:7" x14ac:dyDescent="0.25">
      <c r="A54" t="s">
        <v>243</v>
      </c>
      <c r="B54" s="1">
        <v>0.13300000000000001</v>
      </c>
      <c r="C54" s="1">
        <v>0.30499999999999999</v>
      </c>
      <c r="D54" s="1">
        <v>0.56899999999999995</v>
      </c>
      <c r="E54">
        <v>2016</v>
      </c>
      <c r="F54" t="s">
        <v>188</v>
      </c>
      <c r="G54" t="str">
        <f>LOOKUP(RIGHT(A54,LEN(A54)-1),country_codes!A$2:A$250,country_codes!D$3:D$251)</f>
        <v>GHA</v>
      </c>
    </row>
    <row r="55" spans="1:7" x14ac:dyDescent="0.25">
      <c r="A55" t="s">
        <v>246</v>
      </c>
      <c r="B55" s="1">
        <v>0.35299999999999998</v>
      </c>
      <c r="C55" s="1">
        <v>0.70299999999999996</v>
      </c>
      <c r="D55" s="1">
        <v>0.92300000000000004</v>
      </c>
      <c r="E55">
        <v>2012</v>
      </c>
      <c r="F55" t="s">
        <v>188</v>
      </c>
      <c r="G55" t="str">
        <f>LOOKUP(RIGHT(A55,LEN(A55)-1),country_codes!A$2:A$250,country_codes!D$3:D$251)</f>
        <v>GIN</v>
      </c>
    </row>
    <row r="56" spans="1:7" x14ac:dyDescent="0.25">
      <c r="A56" t="s">
        <v>240</v>
      </c>
      <c r="B56" s="1">
        <v>0.10100000000000001</v>
      </c>
      <c r="C56" s="1">
        <v>0.378</v>
      </c>
      <c r="D56" s="1">
        <v>0.72499999999999998</v>
      </c>
      <c r="E56">
        <v>2015</v>
      </c>
      <c r="F56" t="s">
        <v>188</v>
      </c>
      <c r="G56" t="s">
        <v>777</v>
      </c>
    </row>
    <row r="57" spans="1:7" x14ac:dyDescent="0.25">
      <c r="A57" t="s">
        <v>247</v>
      </c>
      <c r="B57" s="1">
        <v>0.67100000000000004</v>
      </c>
      <c r="C57" s="1">
        <v>0.84499999999999997</v>
      </c>
      <c r="D57" s="1">
        <v>0.93400000000000005</v>
      </c>
      <c r="E57">
        <v>2010</v>
      </c>
      <c r="F57" t="s">
        <v>188</v>
      </c>
      <c r="G57" t="str">
        <f>LOOKUP(RIGHT(A57,LEN(A57)-1),country_codes!A$2:A$250,country_codes!D$3:D$251)</f>
        <v>GNB</v>
      </c>
    </row>
    <row r="58" spans="1:7" x14ac:dyDescent="0.25">
      <c r="A58" t="s">
        <v>244</v>
      </c>
      <c r="B58" s="1">
        <v>8.9999999999999993E-3</v>
      </c>
      <c r="C58" s="1">
        <v>7.0000000000000001E-3</v>
      </c>
      <c r="D58" s="1">
        <v>4.7E-2</v>
      </c>
      <c r="E58">
        <v>2017</v>
      </c>
      <c r="F58" t="s">
        <v>186</v>
      </c>
      <c r="G58" t="str">
        <f>LOOKUP(RIGHT(A58,LEN(A58)-1),country_codes!A$2:A$250,country_codes!D$3:D$251)</f>
        <v>GRC</v>
      </c>
    </row>
    <row r="59" spans="1:7" x14ac:dyDescent="0.25">
      <c r="A59" t="s">
        <v>245</v>
      </c>
      <c r="B59" s="1">
        <v>8.6999999999999994E-2</v>
      </c>
      <c r="C59" s="1">
        <v>0.24199999999999999</v>
      </c>
      <c r="D59" s="1">
        <v>0.48799999999999999</v>
      </c>
      <c r="E59">
        <v>2014</v>
      </c>
      <c r="F59" t="s">
        <v>190</v>
      </c>
      <c r="G59" t="str">
        <f>LOOKUP(RIGHT(A59,LEN(A59)-1),country_codes!A$2:A$250,country_codes!D$3:D$251)</f>
        <v>GTM</v>
      </c>
    </row>
    <row r="60" spans="1:7" x14ac:dyDescent="0.25">
      <c r="A60" t="s">
        <v>248</v>
      </c>
      <c r="B60" s="1">
        <v>0.14000000000000001</v>
      </c>
      <c r="C60" s="1">
        <v>0.29499999999999998</v>
      </c>
      <c r="D60" s="1">
        <v>0.56399999999999995</v>
      </c>
      <c r="E60">
        <v>1998</v>
      </c>
      <c r="F60" t="s">
        <v>192</v>
      </c>
      <c r="G60" t="str">
        <f>LOOKUP(RIGHT(A60,LEN(A60)-1),country_codes!A$2:A$250,country_codes!D$3:D$251)</f>
        <v>GUY</v>
      </c>
    </row>
    <row r="61" spans="1:7" x14ac:dyDescent="0.25">
      <c r="A61" t="s">
        <v>250</v>
      </c>
      <c r="B61" s="1">
        <v>0.16500000000000001</v>
      </c>
      <c r="C61" s="1">
        <v>0.3</v>
      </c>
      <c r="D61" s="1">
        <v>0.503</v>
      </c>
      <c r="E61">
        <v>2018</v>
      </c>
      <c r="F61" t="s">
        <v>190</v>
      </c>
      <c r="G61" t="str">
        <f>LOOKUP(RIGHT(A61,LEN(A61)-1),country_codes!A$2:A$250,country_codes!D$3:D$251)</f>
        <v>HND</v>
      </c>
    </row>
    <row r="62" spans="1:7" x14ac:dyDescent="0.25">
      <c r="A62" t="s">
        <v>223</v>
      </c>
      <c r="B62" s="1">
        <v>5.0000000000000001E-3</v>
      </c>
      <c r="C62" s="1">
        <v>1.2E-2</v>
      </c>
      <c r="D62" s="1">
        <v>3.7999999999999999E-2</v>
      </c>
      <c r="E62">
        <v>2017</v>
      </c>
      <c r="F62" t="s">
        <v>186</v>
      </c>
      <c r="G62" t="str">
        <f>LOOKUP(RIGHT(A62,LEN(A62)-1),country_codes!A$2:A$250,country_codes!D$3:D$251)</f>
        <v>HRV</v>
      </c>
    </row>
    <row r="63" spans="1:7" x14ac:dyDescent="0.25">
      <c r="A63" t="s">
        <v>249</v>
      </c>
      <c r="B63" s="1">
        <v>0.25</v>
      </c>
      <c r="C63" s="1">
        <v>0.50800000000000001</v>
      </c>
      <c r="D63" s="1">
        <v>0.78900000000000003</v>
      </c>
      <c r="E63">
        <v>2012</v>
      </c>
      <c r="F63" t="s">
        <v>190</v>
      </c>
      <c r="G63" t="str">
        <f>LOOKUP(RIGHT(A63,LEN(A63)-1),country_codes!A$2:A$250,country_codes!D$3:D$251)</f>
        <v>HTI</v>
      </c>
    </row>
    <row r="64" spans="1:7" x14ac:dyDescent="0.25">
      <c r="A64" t="s">
        <v>251</v>
      </c>
      <c r="B64" s="1">
        <v>6.0000000000000001E-3</v>
      </c>
      <c r="C64" s="1">
        <v>6.0000000000000001E-3</v>
      </c>
      <c r="D64" s="1">
        <v>0.03</v>
      </c>
      <c r="E64">
        <v>2017</v>
      </c>
      <c r="F64" t="s">
        <v>186</v>
      </c>
      <c r="G64" t="str">
        <f>LOOKUP(RIGHT(A64,LEN(A64)-1),country_codes!A$2:A$250,country_codes!D$3:D$251)</f>
        <v>HUN</v>
      </c>
    </row>
    <row r="65" spans="1:14" x14ac:dyDescent="0.25">
      <c r="A65" t="s">
        <v>253</v>
      </c>
      <c r="B65" s="1">
        <v>3.5999999999999997E-2</v>
      </c>
      <c r="C65" s="1">
        <v>0.215</v>
      </c>
      <c r="D65" s="1">
        <v>0.53200000000000003</v>
      </c>
      <c r="E65">
        <v>2018</v>
      </c>
      <c r="F65" t="s">
        <v>184</v>
      </c>
      <c r="G65" t="str">
        <f>LOOKUP(RIGHT(A65,LEN(A65)-1),country_codes!A$2:A$250,country_codes!D$3:D$251)</f>
        <v>IDN</v>
      </c>
    </row>
    <row r="66" spans="1:14" x14ac:dyDescent="0.25">
      <c r="A66" t="s">
        <v>256</v>
      </c>
      <c r="B66" s="1">
        <v>2E-3</v>
      </c>
      <c r="C66" s="1">
        <v>5.0000000000000001E-3</v>
      </c>
      <c r="D66" s="1">
        <v>7.0000000000000001E-3</v>
      </c>
      <c r="E66">
        <v>2015</v>
      </c>
      <c r="F66" t="s">
        <v>186</v>
      </c>
      <c r="G66" t="str">
        <f>LOOKUP(RIGHT(A66,LEN(A66)-1),country_codes!A$2:A$250,country_codes!D$3:D$251)</f>
        <v>IMN</v>
      </c>
    </row>
    <row r="67" spans="1:14" x14ac:dyDescent="0.25">
      <c r="A67" t="s">
        <v>351</v>
      </c>
      <c r="B67" s="1">
        <v>4.0000000000000001E-3</v>
      </c>
      <c r="C67" s="1">
        <v>5.1999999999999998E-2</v>
      </c>
      <c r="D67" s="1">
        <v>8.3000000000000004E-2</v>
      </c>
      <c r="E67">
        <v>2015</v>
      </c>
      <c r="F67" t="s">
        <v>184</v>
      </c>
      <c r="G67" t="s">
        <v>838</v>
      </c>
    </row>
    <row r="68" spans="1:14" x14ac:dyDescent="0.25">
      <c r="A68" t="s">
        <v>254</v>
      </c>
      <c r="B68" s="1">
        <v>3.0000000000000001E-3</v>
      </c>
      <c r="C68" s="1">
        <v>2.5000000000000001E-2</v>
      </c>
      <c r="D68" s="1">
        <v>0.11600000000000001</v>
      </c>
      <c r="E68">
        <v>2016</v>
      </c>
      <c r="F68" t="s">
        <v>184</v>
      </c>
      <c r="G68" t="str">
        <f>LOOKUP(RIGHT(A68,LEN(A68)-1),country_codes!A$2:A$250,country_codes!D$3:D$251)</f>
        <v>IRN</v>
      </c>
    </row>
    <row r="69" spans="1:14" x14ac:dyDescent="0.25">
      <c r="A69" t="s">
        <v>255</v>
      </c>
      <c r="B69" s="1">
        <v>2.5000000000000001E-2</v>
      </c>
      <c r="C69" s="1">
        <v>0.17899999999999999</v>
      </c>
      <c r="D69" s="1">
        <v>0.57299999999999995</v>
      </c>
      <c r="E69">
        <v>2012</v>
      </c>
      <c r="F69" t="s">
        <v>184</v>
      </c>
      <c r="G69" t="str">
        <f>LOOKUP(RIGHT(A69,LEN(A69)-1),country_codes!A$2:A$250,country_codes!D$3:D$251)</f>
        <v>IRQ</v>
      </c>
    </row>
    <row r="70" spans="1:14" x14ac:dyDescent="0.25">
      <c r="A70" t="s">
        <v>252</v>
      </c>
      <c r="B70" s="1">
        <v>0</v>
      </c>
      <c r="C70" s="1">
        <v>0</v>
      </c>
      <c r="D70" s="1">
        <v>2E-3</v>
      </c>
      <c r="E70">
        <v>2014</v>
      </c>
      <c r="F70" t="s">
        <v>186</v>
      </c>
      <c r="G70" t="str">
        <f>LOOKUP(RIGHT(A70,LEN(A70)-1),country_codes!A$2:A$250,country_codes!D$3:D$251)</f>
        <v>ISL</v>
      </c>
      <c r="I70" s="1"/>
      <c r="J70" s="1"/>
      <c r="K70" s="1"/>
      <c r="L70" s="1"/>
      <c r="M70" s="1"/>
      <c r="N70" s="1"/>
    </row>
    <row r="71" spans="1:14" x14ac:dyDescent="0.25">
      <c r="A71" t="s">
        <v>257</v>
      </c>
      <c r="B71" s="1">
        <v>6.0000000000000001E-3</v>
      </c>
      <c r="C71" s="1">
        <v>2.0500000000000001E-2</v>
      </c>
      <c r="D71" s="1">
        <v>0.13150000000000001</v>
      </c>
      <c r="E71">
        <v>2016</v>
      </c>
      <c r="F71" t="s">
        <v>184</v>
      </c>
      <c r="G71" t="str">
        <f>LOOKUP(RIGHT(A71,LEN(A71)-1),country_codes!A$2:A$250,country_codes!D$3:D$251)</f>
        <v>ISR</v>
      </c>
    </row>
    <row r="72" spans="1:14" x14ac:dyDescent="0.25">
      <c r="A72" t="s">
        <v>258</v>
      </c>
      <c r="B72" s="1">
        <v>1.4E-2</v>
      </c>
      <c r="C72" s="1">
        <v>1.2999999999999999E-2</v>
      </c>
      <c r="D72" s="1">
        <v>3.1E-2</v>
      </c>
      <c r="E72">
        <v>2017</v>
      </c>
      <c r="F72" t="s">
        <v>186</v>
      </c>
      <c r="G72" t="str">
        <f>LOOKUP(RIGHT(A72,LEN(A72)-1),country_codes!A$2:A$250,country_codes!D$3:D$251)</f>
        <v>ITA</v>
      </c>
    </row>
    <row r="73" spans="1:14" x14ac:dyDescent="0.25">
      <c r="A73" t="s">
        <v>260</v>
      </c>
      <c r="B73" s="1">
        <v>1.7000000000000001E-2</v>
      </c>
      <c r="C73" s="1">
        <v>9.0999999999999998E-2</v>
      </c>
      <c r="D73" s="1">
        <v>0.29699999999999999</v>
      </c>
      <c r="E73">
        <v>2004</v>
      </c>
      <c r="F73" t="s">
        <v>190</v>
      </c>
      <c r="G73" t="str">
        <f>LOOKUP(RIGHT(A73,LEN(A73)-1),country_codes!A$2:A$250,country_codes!D$3:D$251)</f>
        <v>JAM</v>
      </c>
    </row>
    <row r="74" spans="1:14" x14ac:dyDescent="0.25">
      <c r="A74" t="s">
        <v>262</v>
      </c>
      <c r="B74" s="1">
        <v>1E-3</v>
      </c>
      <c r="C74" s="1">
        <v>2.1000000000000001E-2</v>
      </c>
      <c r="D74" s="1">
        <v>0.18099999999999999</v>
      </c>
      <c r="E74">
        <v>2010</v>
      </c>
      <c r="F74" t="s">
        <v>184</v>
      </c>
      <c r="G74" t="str">
        <f>LOOKUP(RIGHT(A74,LEN(A74)-1),country_codes!A$2:A$250,country_codes!D$3:D$251)</f>
        <v>JOR</v>
      </c>
    </row>
    <row r="75" spans="1:14" x14ac:dyDescent="0.25">
      <c r="A75" t="s">
        <v>261</v>
      </c>
      <c r="B75" s="1">
        <v>2E-3</v>
      </c>
      <c r="C75" s="1">
        <v>5.0000000000000001E-3</v>
      </c>
      <c r="D75" s="1">
        <v>0.01</v>
      </c>
      <c r="E75">
        <v>2008</v>
      </c>
      <c r="F75" t="s">
        <v>184</v>
      </c>
      <c r="G75" t="str">
        <f>LOOKUP(RIGHT(A75,LEN(A75)-1),country_codes!A$2:A$250,country_codes!D$3:D$251)</f>
        <v>JPN</v>
      </c>
    </row>
    <row r="76" spans="1:14" x14ac:dyDescent="0.25">
      <c r="A76" t="s">
        <v>263</v>
      </c>
      <c r="B76" s="1">
        <v>0</v>
      </c>
      <c r="C76" s="1">
        <v>4.0000000000000001E-3</v>
      </c>
      <c r="D76" s="1">
        <v>8.5999999999999993E-2</v>
      </c>
      <c r="E76">
        <v>2017</v>
      </c>
      <c r="F76" t="s">
        <v>184</v>
      </c>
      <c r="G76" t="str">
        <f>LOOKUP(RIGHT(A76,LEN(A76)-1),country_codes!A$2:A$250,country_codes!D$3:D$251)</f>
        <v>KAZ</v>
      </c>
    </row>
    <row r="77" spans="1:14" x14ac:dyDescent="0.25">
      <c r="A77" t="s">
        <v>264</v>
      </c>
      <c r="B77" s="1">
        <v>0.371</v>
      </c>
      <c r="C77" s="2">
        <v>0.67</v>
      </c>
      <c r="D77" s="2">
        <v>0.87</v>
      </c>
      <c r="E77">
        <v>2015</v>
      </c>
      <c r="F77" t="s">
        <v>188</v>
      </c>
      <c r="G77" t="str">
        <f>LOOKUP(RIGHT(A77,LEN(A77)-1),country_codes!A$2:A$250,country_codes!D$3:D$251)</f>
        <v>KEN</v>
      </c>
    </row>
    <row r="78" spans="1:14" x14ac:dyDescent="0.25">
      <c r="A78" t="s">
        <v>268</v>
      </c>
      <c r="B78" s="1">
        <v>8.9999999999999993E-3</v>
      </c>
      <c r="C78" s="1">
        <v>0.155</v>
      </c>
      <c r="D78" s="1">
        <v>0.61299999999999999</v>
      </c>
      <c r="E78">
        <v>2018</v>
      </c>
      <c r="F78" t="s">
        <v>184</v>
      </c>
      <c r="G78" t="str">
        <f>LOOKUP(RIGHT(A78,LEN(A78)-1),country_codes!A$2:A$250,country_codes!D$3:D$251)</f>
        <v>KGZ</v>
      </c>
    </row>
    <row r="79" spans="1:14" x14ac:dyDescent="0.25">
      <c r="A79" t="s">
        <v>265</v>
      </c>
      <c r="B79" s="1">
        <v>0.129</v>
      </c>
      <c r="C79" s="1">
        <v>0.34599999999999997</v>
      </c>
      <c r="D79" s="1">
        <v>0.69399999999999995</v>
      </c>
      <c r="E79">
        <v>2006</v>
      </c>
      <c r="F79" t="s">
        <v>195</v>
      </c>
      <c r="G79" t="str">
        <f>LOOKUP(RIGHT(A79,LEN(A79)-1),country_codes!A$2:A$250,country_codes!D$3:D$251)</f>
        <v>KIR</v>
      </c>
    </row>
    <row r="80" spans="1:14" x14ac:dyDescent="0.25">
      <c r="A80" t="s">
        <v>266</v>
      </c>
      <c r="B80" s="1">
        <v>2E-3</v>
      </c>
      <c r="C80" s="1">
        <v>5.0000000000000001E-3</v>
      </c>
      <c r="D80" s="1">
        <v>1.2E-2</v>
      </c>
      <c r="E80">
        <v>2012</v>
      </c>
      <c r="F80" t="s">
        <v>184</v>
      </c>
      <c r="G80" t="s">
        <v>883</v>
      </c>
    </row>
    <row r="81" spans="1:7" x14ac:dyDescent="0.25">
      <c r="A81" t="s">
        <v>267</v>
      </c>
      <c r="B81" s="1">
        <v>2E-3</v>
      </c>
      <c r="C81" s="1">
        <v>2.5999999999999999E-2</v>
      </c>
      <c r="D81" s="1">
        <v>0.216</v>
      </c>
      <c r="E81">
        <v>2017</v>
      </c>
      <c r="F81" t="s">
        <v>186</v>
      </c>
      <c r="G81" t="str">
        <f>LOOKUP(RIGHT(A81,LEN(A81)-1),country_codes!A$2:A$250,country_codes!D$3:D$251)</f>
        <v>KWT</v>
      </c>
    </row>
    <row r="82" spans="1:7" x14ac:dyDescent="0.25">
      <c r="A82" t="s">
        <v>269</v>
      </c>
      <c r="B82" s="1">
        <v>0.22700000000000001</v>
      </c>
      <c r="C82" s="1">
        <v>0.58699999999999997</v>
      </c>
      <c r="D82" s="1">
        <v>0.85</v>
      </c>
      <c r="E82">
        <v>2012</v>
      </c>
      <c r="F82" t="s">
        <v>184</v>
      </c>
      <c r="G82" t="str">
        <f>LOOKUP(RIGHT(A82,LEN(A82)-1),country_codes!A$2:A$250,country_codes!D$3:D$251)</f>
        <v>LAO</v>
      </c>
    </row>
    <row r="83" spans="1:7" x14ac:dyDescent="0.25">
      <c r="A83" t="s">
        <v>271</v>
      </c>
      <c r="B83" s="1">
        <v>0</v>
      </c>
      <c r="C83" s="1">
        <v>0</v>
      </c>
      <c r="D83" s="1">
        <v>1.9E-2</v>
      </c>
      <c r="E83">
        <v>2011</v>
      </c>
      <c r="F83" t="s">
        <v>184</v>
      </c>
      <c r="G83" t="str">
        <f>LOOKUP(RIGHT(A83,LEN(A83)-1),country_codes!A$2:A$250,country_codes!D$3:D$251)</f>
        <v>LBN</v>
      </c>
    </row>
    <row r="84" spans="1:7" x14ac:dyDescent="0.25">
      <c r="A84" t="s">
        <v>273</v>
      </c>
      <c r="B84" s="1">
        <v>0.40899999999999997</v>
      </c>
      <c r="C84" s="1">
        <v>0.72599999999999998</v>
      </c>
      <c r="D84" s="1">
        <v>0.92200000000000004</v>
      </c>
      <c r="E84">
        <v>2016</v>
      </c>
      <c r="F84" t="s">
        <v>188</v>
      </c>
      <c r="G84" t="str">
        <f>LOOKUP(RIGHT(A84,LEN(A84)-1),country_codes!A$2:A$250,country_codes!D$3:D$251)</f>
        <v>LBR</v>
      </c>
    </row>
    <row r="85" spans="1:7" x14ac:dyDescent="0.25">
      <c r="A85" t="s">
        <v>311</v>
      </c>
      <c r="B85" s="1">
        <v>4.7E-2</v>
      </c>
      <c r="C85" s="1">
        <v>0.106</v>
      </c>
      <c r="D85" s="1">
        <v>0.20300000000000001</v>
      </c>
      <c r="E85">
        <v>2016</v>
      </c>
      <c r="F85" t="s">
        <v>190</v>
      </c>
      <c r="G85" t="str">
        <f>LOOKUP(RIGHT(A85,LEN(A85)-1),country_codes!A$2:A$250,country_codes!D$3:D$251)</f>
        <v>LCA</v>
      </c>
    </row>
    <row r="86" spans="1:7" x14ac:dyDescent="0.25">
      <c r="A86" t="s">
        <v>324</v>
      </c>
      <c r="B86" s="1">
        <v>8.0000000000000002E-3</v>
      </c>
      <c r="C86" s="1">
        <v>0.109</v>
      </c>
      <c r="D86" s="1">
        <v>0.40500000000000003</v>
      </c>
      <c r="E86">
        <v>2016</v>
      </c>
      <c r="F86" t="s">
        <v>184</v>
      </c>
      <c r="G86" t="str">
        <f>LOOKUP(RIGHT(A86,LEN(A86)-1),country_codes!A$2:A$250,country_codes!D$3:D$251)</f>
        <v>LKA</v>
      </c>
    </row>
    <row r="87" spans="1:7" x14ac:dyDescent="0.25">
      <c r="A87" t="s">
        <v>272</v>
      </c>
      <c r="B87" s="1">
        <v>0.59699999999999998</v>
      </c>
      <c r="C87" s="1">
        <v>0.78100000000000003</v>
      </c>
      <c r="D87" s="1">
        <v>0.89900000000000002</v>
      </c>
      <c r="E87">
        <v>2010</v>
      </c>
      <c r="F87" t="s">
        <v>188</v>
      </c>
      <c r="G87" t="str">
        <f>LOOKUP(RIGHT(A87,LEN(A87)-1),country_codes!A$2:A$250,country_codes!D$3:D$251)</f>
        <v>LSO</v>
      </c>
    </row>
    <row r="88" spans="1:7" x14ac:dyDescent="0.25">
      <c r="A88" t="s">
        <v>274</v>
      </c>
      <c r="B88" s="1">
        <v>7.0000000000000001E-3</v>
      </c>
      <c r="C88" s="1">
        <v>0.01</v>
      </c>
      <c r="D88" s="1">
        <v>3.7999999999999999E-2</v>
      </c>
      <c r="E88">
        <v>2018</v>
      </c>
      <c r="F88" t="s">
        <v>186</v>
      </c>
      <c r="G88" t="str">
        <f>LOOKUP(RIGHT(A88,LEN(A88)-1),country_codes!A$2:A$250,country_codes!D$3:D$251)</f>
        <v>LTU</v>
      </c>
    </row>
    <row r="89" spans="1:7" x14ac:dyDescent="0.25">
      <c r="A89" t="s">
        <v>275</v>
      </c>
      <c r="B89" s="1">
        <v>2E-3</v>
      </c>
      <c r="C89" s="1">
        <v>5.0000000000000001E-3</v>
      </c>
      <c r="D89" s="1">
        <v>5.0000000000000001E-3</v>
      </c>
      <c r="E89">
        <v>2015</v>
      </c>
      <c r="F89" t="s">
        <v>186</v>
      </c>
      <c r="G89" t="str">
        <f>LOOKUP(RIGHT(A89,LEN(A89)-1),country_codes!A$2:A$250,country_codes!D$3:D$251)</f>
        <v>LUX</v>
      </c>
    </row>
    <row r="90" spans="1:7" x14ac:dyDescent="0.25">
      <c r="A90" t="s">
        <v>270</v>
      </c>
      <c r="B90" s="1">
        <v>7.0000000000000001E-3</v>
      </c>
      <c r="C90" s="1">
        <v>1.4999999999999999E-2</v>
      </c>
      <c r="D90" s="1">
        <v>0.04</v>
      </c>
      <c r="E90">
        <v>2015</v>
      </c>
      <c r="F90" t="s">
        <v>186</v>
      </c>
      <c r="G90" t="str">
        <f>LOOKUP(RIGHT(A90,LEN(A90)-1),country_codes!A$2:A$250,country_codes!D$3:D$251)</f>
        <v>LVA</v>
      </c>
    </row>
    <row r="91" spans="1:7" x14ac:dyDescent="0.25">
      <c r="A91" t="s">
        <v>289</v>
      </c>
      <c r="B91" s="1">
        <v>0.01</v>
      </c>
      <c r="C91" s="1">
        <v>7.6999999999999999E-2</v>
      </c>
      <c r="D91" s="1">
        <v>0.313</v>
      </c>
      <c r="E91">
        <v>2013</v>
      </c>
      <c r="F91" t="s">
        <v>188</v>
      </c>
      <c r="G91" t="str">
        <f>LOOKUP(RIGHT(A91,LEN(A91)-1),country_codes!A$2:A$250,country_codes!D$3:D$251)</f>
        <v>MAR</v>
      </c>
    </row>
    <row r="92" spans="1:7" x14ac:dyDescent="0.25">
      <c r="A92" t="s">
        <v>286</v>
      </c>
      <c r="B92" s="1">
        <v>0</v>
      </c>
      <c r="C92" s="1">
        <v>8.9999999999999993E-3</v>
      </c>
      <c r="D92" s="1">
        <v>0.13300000000000001</v>
      </c>
      <c r="E92">
        <v>2018</v>
      </c>
      <c r="F92" t="s">
        <v>186</v>
      </c>
      <c r="G92" t="str">
        <f>LOOKUP(RIGHT(A92,LEN(A92)-1),country_codes!A$2:A$250,country_codes!D$3:D$251)</f>
        <v>MDA</v>
      </c>
    </row>
    <row r="93" spans="1:7" x14ac:dyDescent="0.25">
      <c r="A93" t="s">
        <v>276</v>
      </c>
      <c r="B93" s="1">
        <v>0.77600000000000002</v>
      </c>
      <c r="C93" s="1">
        <v>0.91</v>
      </c>
      <c r="D93" s="1">
        <v>0.97299999999999998</v>
      </c>
      <c r="E93">
        <v>2012</v>
      </c>
      <c r="F93" t="s">
        <v>188</v>
      </c>
      <c r="G93" t="str">
        <f>LOOKUP(RIGHT(A93,LEN(A93)-1),country_codes!A$2:A$250,country_codes!D$3:D$251)</f>
        <v>MDG</v>
      </c>
    </row>
    <row r="94" spans="1:7" x14ac:dyDescent="0.25">
      <c r="A94" t="s">
        <v>279</v>
      </c>
      <c r="B94" s="1">
        <v>7.2999999999999995E-2</v>
      </c>
      <c r="C94" s="1">
        <v>0.24399999999999999</v>
      </c>
      <c r="D94" s="1">
        <v>0.54300000000000004</v>
      </c>
      <c r="E94">
        <v>2009</v>
      </c>
      <c r="F94" t="s">
        <v>184</v>
      </c>
      <c r="G94" t="str">
        <f>LOOKUP(RIGHT(A94,LEN(A94)-1),country_codes!A$2:A$250,country_codes!D$3:D$251)</f>
        <v>MDV</v>
      </c>
    </row>
    <row r="95" spans="1:7" x14ac:dyDescent="0.25">
      <c r="A95" t="s">
        <v>284</v>
      </c>
      <c r="B95" s="1">
        <v>1.7000000000000001E-2</v>
      </c>
      <c r="C95" s="1">
        <v>6.6000000000000003E-2</v>
      </c>
      <c r="D95" s="1">
        <v>0.23</v>
      </c>
      <c r="E95">
        <v>2018</v>
      </c>
      <c r="F95" t="s">
        <v>190</v>
      </c>
      <c r="G95" t="str">
        <f>LOOKUP(RIGHT(A95,LEN(A95)-1),country_codes!A$2:A$250,country_codes!D$3:D$251)</f>
        <v>MEX</v>
      </c>
    </row>
    <row r="96" spans="1:7" x14ac:dyDescent="0.25">
      <c r="A96" t="s">
        <v>297</v>
      </c>
      <c r="B96" s="1">
        <v>5.1999999999999998E-2</v>
      </c>
      <c r="C96" s="1">
        <v>9.7000000000000003E-2</v>
      </c>
      <c r="D96" s="1">
        <v>0.23100000000000001</v>
      </c>
      <c r="E96">
        <v>2015</v>
      </c>
      <c r="F96" t="s">
        <v>186</v>
      </c>
      <c r="G96" t="str">
        <f>LOOKUP(RIGHT(A96,LEN(A96)-1),country_codes!A$2:A$250,country_codes!D$3:D$251)</f>
        <v>MKD</v>
      </c>
    </row>
    <row r="97" spans="1:7" x14ac:dyDescent="0.25">
      <c r="A97" t="s">
        <v>280</v>
      </c>
      <c r="B97" s="1">
        <v>0.497</v>
      </c>
      <c r="C97" s="1">
        <v>0.79300000000000004</v>
      </c>
      <c r="D97" s="1">
        <v>0.94899999999999995</v>
      </c>
      <c r="E97">
        <v>2009</v>
      </c>
      <c r="F97" t="s">
        <v>188</v>
      </c>
      <c r="G97" t="str">
        <f>LOOKUP(RIGHT(A97,LEN(A97)-1),country_codes!A$2:A$250,country_codes!D$3:D$251)</f>
        <v>MLI</v>
      </c>
    </row>
    <row r="98" spans="1:7" x14ac:dyDescent="0.25">
      <c r="A98" t="s">
        <v>281</v>
      </c>
      <c r="B98" s="1">
        <v>0</v>
      </c>
      <c r="C98" s="1">
        <v>2E-3</v>
      </c>
      <c r="D98" s="1">
        <v>2E-3</v>
      </c>
      <c r="E98">
        <v>2015</v>
      </c>
      <c r="F98" t="s">
        <v>186</v>
      </c>
      <c r="G98" t="str">
        <f>LOOKUP(RIGHT(A98,LEN(A98)-1),country_codes!A$2:A$250,country_codes!D$3:D$251)</f>
        <v>MLT</v>
      </c>
    </row>
    <row r="99" spans="1:7" x14ac:dyDescent="0.25">
      <c r="A99" t="s">
        <v>291</v>
      </c>
      <c r="B99" s="1">
        <v>6.2E-2</v>
      </c>
      <c r="C99" s="1">
        <v>0.29499999999999998</v>
      </c>
      <c r="D99" s="1">
        <v>0.67200000000000004</v>
      </c>
      <c r="E99">
        <v>2015</v>
      </c>
      <c r="F99" t="s">
        <v>184</v>
      </c>
      <c r="G99" t="str">
        <f>LOOKUP(RIGHT(A99,LEN(A99)-1),country_codes!A$2:A$250,country_codes!D$3:D$251)</f>
        <v>MMR</v>
      </c>
    </row>
    <row r="100" spans="1:7" x14ac:dyDescent="0.25">
      <c r="A100" t="s">
        <v>288</v>
      </c>
      <c r="B100" s="1">
        <v>0</v>
      </c>
      <c r="C100" s="1">
        <v>8.0000000000000002E-3</v>
      </c>
      <c r="D100" s="1">
        <v>4.8000000000000001E-2</v>
      </c>
      <c r="E100">
        <v>2014</v>
      </c>
      <c r="F100" t="s">
        <v>186</v>
      </c>
      <c r="G100" t="str">
        <f>LOOKUP(RIGHT(A100,LEN(A100)-1),country_codes!A$2:A$250,country_codes!D$3:D$251)</f>
        <v>MNE</v>
      </c>
    </row>
    <row r="101" spans="1:7" x14ac:dyDescent="0.25">
      <c r="A101" t="s">
        <v>287</v>
      </c>
      <c r="B101" s="1">
        <v>5.0000000000000001E-3</v>
      </c>
      <c r="C101" s="1">
        <v>5.6000000000000001E-2</v>
      </c>
      <c r="D101" s="1">
        <v>0.28899999999999998</v>
      </c>
      <c r="E101">
        <v>2018</v>
      </c>
      <c r="F101" t="s">
        <v>184</v>
      </c>
      <c r="G101" t="str">
        <f>LOOKUP(RIGHT(A101,LEN(A101)-1),country_codes!A$2:A$250,country_codes!D$3:D$251)</f>
        <v>MNG</v>
      </c>
    </row>
    <row r="102" spans="1:7" x14ac:dyDescent="0.25">
      <c r="A102" t="s">
        <v>290</v>
      </c>
      <c r="B102" s="1">
        <v>0.624</v>
      </c>
      <c r="C102" s="1">
        <v>0.81499999999999995</v>
      </c>
      <c r="D102" s="1">
        <v>0.91800000000000004</v>
      </c>
      <c r="E102">
        <v>2014</v>
      </c>
      <c r="F102" t="s">
        <v>188</v>
      </c>
      <c r="G102" t="str">
        <f>LOOKUP(RIGHT(A102,LEN(A102)-1),country_codes!A$2:A$250,country_codes!D$3:D$251)</f>
        <v>MOZ</v>
      </c>
    </row>
    <row r="103" spans="1:7" x14ac:dyDescent="0.25">
      <c r="A103" t="s">
        <v>282</v>
      </c>
      <c r="B103" s="1">
        <v>0.06</v>
      </c>
      <c r="C103" s="1">
        <v>0.24099999999999999</v>
      </c>
      <c r="D103" s="1">
        <v>0.58799999999999997</v>
      </c>
      <c r="E103">
        <v>2014</v>
      </c>
      <c r="F103" t="s">
        <v>188</v>
      </c>
      <c r="G103" t="str">
        <f>LOOKUP(RIGHT(A103,LEN(A103)-1),country_codes!A$2:A$250,country_codes!D$3:D$251)</f>
        <v>MRT</v>
      </c>
    </row>
    <row r="104" spans="1:7" x14ac:dyDescent="0.25">
      <c r="A104" t="s">
        <v>283</v>
      </c>
      <c r="B104" s="1">
        <v>2E-3</v>
      </c>
      <c r="C104" s="1">
        <v>4.0000000000000001E-3</v>
      </c>
      <c r="D104" s="1">
        <v>0.127</v>
      </c>
      <c r="E104">
        <v>2017</v>
      </c>
      <c r="F104" t="s">
        <v>188</v>
      </c>
      <c r="G104" t="str">
        <f>LOOKUP(RIGHT(A104,LEN(A104)-1),country_codes!A$2:A$250,country_codes!D$3:D$251)</f>
        <v>MUS</v>
      </c>
    </row>
    <row r="105" spans="1:7" x14ac:dyDescent="0.25">
      <c r="A105" t="s">
        <v>277</v>
      </c>
      <c r="B105" s="1">
        <v>0.70299999999999996</v>
      </c>
      <c r="C105" s="1">
        <v>0.89400000000000002</v>
      </c>
      <c r="D105" s="1">
        <v>0.96699999999999997</v>
      </c>
      <c r="E105">
        <v>2016</v>
      </c>
      <c r="F105" t="s">
        <v>188</v>
      </c>
      <c r="G105" t="str">
        <f>LOOKUP(RIGHT(A105,LEN(A105)-1),country_codes!A$2:A$250,country_codes!D$3:D$251)</f>
        <v>MWI</v>
      </c>
    </row>
    <row r="106" spans="1:7" x14ac:dyDescent="0.25">
      <c r="A106" t="s">
        <v>278</v>
      </c>
      <c r="B106" s="1">
        <v>0</v>
      </c>
      <c r="C106" s="1">
        <v>2E-3</v>
      </c>
      <c r="D106" s="1">
        <v>2.7E-2</v>
      </c>
      <c r="E106">
        <v>2015</v>
      </c>
      <c r="F106" t="s">
        <v>184</v>
      </c>
      <c r="G106" t="str">
        <f>LOOKUP(RIGHT(A106,LEN(A106)-1),country_codes!A$2:A$250,country_codes!D$3:D$251)</f>
        <v>MYS</v>
      </c>
    </row>
    <row r="107" spans="1:7" x14ac:dyDescent="0.25">
      <c r="A107" t="s">
        <v>292</v>
      </c>
      <c r="B107" s="1">
        <v>0.13400000000000001</v>
      </c>
      <c r="C107" s="1">
        <v>0.29599999999999999</v>
      </c>
      <c r="D107" s="1">
        <v>0.501</v>
      </c>
      <c r="E107">
        <v>2015</v>
      </c>
      <c r="F107" t="s">
        <v>188</v>
      </c>
      <c r="G107" t="str">
        <f>LOOKUP(RIGHT(A107,LEN(A107)-1),country_codes!A$2:A$250,country_codes!D$3:D$251)</f>
        <v>NAM</v>
      </c>
    </row>
    <row r="108" spans="1:7" x14ac:dyDescent="0.25">
      <c r="A108" t="s">
        <v>295</v>
      </c>
      <c r="B108" s="1">
        <v>0.44500000000000001</v>
      </c>
      <c r="C108" s="1">
        <v>0.76900000000000002</v>
      </c>
      <c r="D108" s="1">
        <v>0.93400000000000005</v>
      </c>
      <c r="E108">
        <v>2014</v>
      </c>
      <c r="F108" t="s">
        <v>188</v>
      </c>
      <c r="G108" t="str">
        <f>LOOKUP(RIGHT(A108,LEN(A108)-1),country_codes!A$2:A$250,country_codes!D$3:D$251)</f>
        <v>NER</v>
      </c>
    </row>
    <row r="109" spans="1:7" x14ac:dyDescent="0.25">
      <c r="A109" t="s">
        <v>296</v>
      </c>
      <c r="B109" s="1">
        <v>0.39100000000000001</v>
      </c>
      <c r="C109" s="2">
        <v>0.71</v>
      </c>
      <c r="D109" s="2">
        <v>0.92</v>
      </c>
      <c r="E109">
        <v>2018</v>
      </c>
      <c r="F109" t="s">
        <v>188</v>
      </c>
      <c r="G109" t="str">
        <f>LOOKUP(RIGHT(A109,LEN(A109)-1),country_codes!A$2:A$250,country_codes!D$3:D$251)</f>
        <v>NGA</v>
      </c>
    </row>
    <row r="110" spans="1:7" x14ac:dyDescent="0.25">
      <c r="A110" t="s">
        <v>294</v>
      </c>
      <c r="B110" s="1">
        <v>3.2000000000000001E-2</v>
      </c>
      <c r="C110" s="1">
        <v>0.128</v>
      </c>
      <c r="D110" s="1">
        <v>0.34799999999999998</v>
      </c>
      <c r="E110">
        <v>2014</v>
      </c>
      <c r="F110" t="s">
        <v>190</v>
      </c>
      <c r="G110" t="str">
        <f>LOOKUP(RIGHT(A110,LEN(A110)-1),country_codes!A$2:A$250,country_codes!D$3:D$251)</f>
        <v>NIC</v>
      </c>
    </row>
    <row r="111" spans="1:7" x14ac:dyDescent="0.25">
      <c r="A111" t="s">
        <v>293</v>
      </c>
      <c r="B111" s="1">
        <v>0</v>
      </c>
      <c r="C111" s="1">
        <v>2E-3</v>
      </c>
      <c r="D111" s="1">
        <v>5.0000000000000001E-3</v>
      </c>
      <c r="E111">
        <v>2015</v>
      </c>
      <c r="F111" t="s">
        <v>186</v>
      </c>
      <c r="G111" t="str">
        <f>LOOKUP(RIGHT(A111,LEN(A111)-1),country_codes!A$2:A$250,country_codes!D$3:D$251)</f>
        <v>NLD</v>
      </c>
    </row>
    <row r="112" spans="1:7" x14ac:dyDescent="0.25">
      <c r="A112" t="s">
        <v>298</v>
      </c>
      <c r="B112" s="1">
        <v>2E-3</v>
      </c>
      <c r="C112" s="1">
        <v>2E-3</v>
      </c>
      <c r="D112" s="1">
        <v>5.0000000000000001E-3</v>
      </c>
      <c r="E112">
        <v>2017</v>
      </c>
      <c r="F112" t="s">
        <v>186</v>
      </c>
      <c r="G112" t="str">
        <f>LOOKUP(RIGHT(A112,LEN(A112)-1),country_codes!A$2:A$250,country_codes!D$3:D$251)</f>
        <v>NOR</v>
      </c>
    </row>
    <row r="113" spans="1:7" x14ac:dyDescent="0.25">
      <c r="A113" t="s">
        <v>1518</v>
      </c>
      <c r="B113" s="1">
        <v>0.15</v>
      </c>
      <c r="C113" s="1">
        <v>0.50800000000000001</v>
      </c>
      <c r="D113" s="1">
        <v>0.83</v>
      </c>
      <c r="E113">
        <v>2010</v>
      </c>
      <c r="F113" t="s">
        <v>184</v>
      </c>
      <c r="G113" t="str">
        <f>LOOKUP(RIGHT(A113,LEN(A113)-1),country_codes!A$2:A$250,country_codes!D$3:D$251)</f>
        <v>NPL</v>
      </c>
    </row>
    <row r="114" spans="1:7" x14ac:dyDescent="0.25">
      <c r="A114" t="s">
        <v>299</v>
      </c>
      <c r="B114" s="2">
        <v>0.04</v>
      </c>
      <c r="C114" s="2">
        <v>0.35</v>
      </c>
      <c r="D114" s="2">
        <v>0.76</v>
      </c>
      <c r="E114">
        <v>2015</v>
      </c>
      <c r="F114" t="s">
        <v>184</v>
      </c>
      <c r="G114" t="str">
        <f>LOOKUP(RIGHT(A114,LEN(A114)-1),country_codes!A$2:A$250,country_codes!D$3:D$251)</f>
        <v>PAK</v>
      </c>
    </row>
    <row r="115" spans="1:7" x14ac:dyDescent="0.25">
      <c r="A115" t="s">
        <v>300</v>
      </c>
      <c r="B115" s="1">
        <v>1.7000000000000001E-2</v>
      </c>
      <c r="C115" s="1">
        <v>5.1999999999999998E-2</v>
      </c>
      <c r="D115" s="1">
        <v>0.127</v>
      </c>
      <c r="E115">
        <v>2018</v>
      </c>
      <c r="F115" t="s">
        <v>190</v>
      </c>
      <c r="G115" t="str">
        <f>LOOKUP(RIGHT(A115,LEN(A115)-1),country_codes!A$2:A$250,country_codes!D$3:D$251)</f>
        <v>PAN</v>
      </c>
    </row>
    <row r="116" spans="1:7" x14ac:dyDescent="0.25">
      <c r="A116" t="s">
        <v>303</v>
      </c>
      <c r="B116" s="1">
        <v>2.5999999999999999E-2</v>
      </c>
      <c r="C116" s="1">
        <v>8.3000000000000004E-2</v>
      </c>
      <c r="D116" s="1">
        <v>0.221</v>
      </c>
      <c r="E116">
        <v>2018</v>
      </c>
      <c r="F116" t="s">
        <v>192</v>
      </c>
      <c r="G116" t="str">
        <f>LOOKUP(RIGHT(A116,LEN(A116)-1),country_codes!A$2:A$250,country_codes!D$3:D$251)</f>
        <v>PER</v>
      </c>
    </row>
    <row r="117" spans="1:7" x14ac:dyDescent="0.25">
      <c r="A117" t="s">
        <v>304</v>
      </c>
      <c r="B117" s="1">
        <v>0.06</v>
      </c>
      <c r="C117" s="1">
        <v>0.187</v>
      </c>
      <c r="D117" s="1">
        <v>0.308</v>
      </c>
      <c r="E117">
        <v>2015</v>
      </c>
      <c r="F117" t="s">
        <v>184</v>
      </c>
      <c r="G117" t="str">
        <f>LOOKUP(RIGHT(A117,LEN(A117)-1),country_codes!A$2:A$250,country_codes!D$3:D$251)</f>
        <v>PHL</v>
      </c>
    </row>
    <row r="118" spans="1:7" x14ac:dyDescent="0.25">
      <c r="A118" t="s">
        <v>301</v>
      </c>
      <c r="B118" s="1">
        <v>0.38</v>
      </c>
      <c r="C118" s="1">
        <v>0.65600000000000003</v>
      </c>
      <c r="D118" s="1">
        <v>0.86899999999999999</v>
      </c>
      <c r="E118">
        <v>2009</v>
      </c>
      <c r="F118" t="s">
        <v>195</v>
      </c>
      <c r="G118" t="str">
        <f>LOOKUP(RIGHT(A118,LEN(A118)-1),country_codes!A$2:A$250,country_codes!D$3:D$251)</f>
        <v>PNG</v>
      </c>
    </row>
    <row r="119" spans="1:7" x14ac:dyDescent="0.25">
      <c r="A119" t="s">
        <v>305</v>
      </c>
      <c r="B119" s="1">
        <v>0</v>
      </c>
      <c r="C119" s="1">
        <v>1E-3</v>
      </c>
      <c r="D119" s="1">
        <v>2.1000000000000001E-2</v>
      </c>
      <c r="E119">
        <v>2016</v>
      </c>
      <c r="F119" t="s">
        <v>186</v>
      </c>
      <c r="G119" t="str">
        <f>LOOKUP(RIGHT(A119,LEN(A119)-1),country_codes!A$2:A$250,country_codes!D$3:D$251)</f>
        <v>POL</v>
      </c>
    </row>
    <row r="120" spans="1:7" x14ac:dyDescent="0.25">
      <c r="A120" t="s">
        <v>306</v>
      </c>
      <c r="B120" s="1">
        <v>4.0000000000000001E-3</v>
      </c>
      <c r="C120" s="1">
        <v>3.0000000000000001E-3</v>
      </c>
      <c r="D120" s="1">
        <v>1.7999999999999999E-2</v>
      </c>
      <c r="E120">
        <v>2017</v>
      </c>
      <c r="F120" t="s">
        <v>186</v>
      </c>
      <c r="G120" t="str">
        <f>LOOKUP(RIGHT(A120,LEN(A120)-1),country_codes!A$2:A$250,country_codes!D$3:D$251)</f>
        <v>PRT</v>
      </c>
    </row>
    <row r="121" spans="1:7" x14ac:dyDescent="0.25">
      <c r="A121" t="s">
        <v>302</v>
      </c>
      <c r="B121" s="1">
        <v>1.6E-2</v>
      </c>
      <c r="C121" s="1">
        <v>5.8999999999999997E-2</v>
      </c>
      <c r="D121" s="1">
        <v>0.17</v>
      </c>
      <c r="E121">
        <v>2018</v>
      </c>
      <c r="F121" t="s">
        <v>192</v>
      </c>
      <c r="G121" t="str">
        <f>LOOKUP(RIGHT(A121,LEN(A121)-1),country_codes!A$2:A$250,country_codes!D$3:D$251)</f>
        <v>PRY</v>
      </c>
    </row>
    <row r="122" spans="1:7" x14ac:dyDescent="0.25">
      <c r="A122" t="s">
        <v>307</v>
      </c>
      <c r="B122" s="1">
        <v>3.5000000000000003E-2</v>
      </c>
      <c r="C122" s="2">
        <v>7.0000000000000007E-2</v>
      </c>
      <c r="D122" s="1">
        <v>0.156</v>
      </c>
      <c r="E122">
        <v>2017</v>
      </c>
      <c r="F122" t="s">
        <v>186</v>
      </c>
      <c r="G122" t="str">
        <f>LOOKUP(RIGHT(A122,LEN(A122)-1),country_codes!A$2:A$250,country_codes!D$3:D$251)</f>
        <v>ROU</v>
      </c>
    </row>
    <row r="123" spans="1:7" x14ac:dyDescent="0.25">
      <c r="A123" t="s">
        <v>308</v>
      </c>
      <c r="B123" s="1">
        <v>0</v>
      </c>
      <c r="C123" s="1">
        <v>2E-3</v>
      </c>
      <c r="D123" s="1">
        <v>2.3E-2</v>
      </c>
      <c r="E123">
        <v>2018</v>
      </c>
      <c r="F123" t="s">
        <v>309</v>
      </c>
      <c r="G123" t="str">
        <f>LOOKUP(RIGHT(A123,LEN(A123)-1),country_codes!A$2:A$250,country_codes!D$3:D$251)</f>
        <v>RUS</v>
      </c>
    </row>
    <row r="124" spans="1:7" x14ac:dyDescent="0.25">
      <c r="A124" t="s">
        <v>310</v>
      </c>
      <c r="B124" s="1">
        <v>0.55500000000000005</v>
      </c>
      <c r="C124" s="1">
        <v>0.79700000000000004</v>
      </c>
      <c r="D124" s="1">
        <v>0.91600000000000004</v>
      </c>
      <c r="E124">
        <v>2016</v>
      </c>
      <c r="F124" t="s">
        <v>188</v>
      </c>
      <c r="G124" t="str">
        <f>LOOKUP(RIGHT(A124,LEN(A124)-1),country_codes!A$2:A$250,country_codes!D$3:D$251)</f>
        <v>RWA</v>
      </c>
    </row>
    <row r="125" spans="1:7" x14ac:dyDescent="0.25">
      <c r="A125" t="s">
        <v>325</v>
      </c>
      <c r="B125" s="1">
        <v>0.14899999999999999</v>
      </c>
      <c r="C125" s="1">
        <v>0.40500000000000003</v>
      </c>
      <c r="D125" s="1">
        <v>0.73199999999999998</v>
      </c>
      <c r="E125">
        <v>2009</v>
      </c>
      <c r="F125" t="s">
        <v>188</v>
      </c>
      <c r="G125" t="str">
        <f>LOOKUP(RIGHT(A125,LEN(A125)-1),country_codes!A$2:A$250,country_codes!D$3:D$251)</f>
        <v>SDN</v>
      </c>
    </row>
    <row r="126" spans="1:7" x14ac:dyDescent="0.25">
      <c r="A126" t="s">
        <v>314</v>
      </c>
      <c r="B126" s="1">
        <v>0.38</v>
      </c>
      <c r="C126" s="1">
        <v>0.67500000000000004</v>
      </c>
      <c r="D126" s="1">
        <v>0.88100000000000001</v>
      </c>
      <c r="E126">
        <v>2011</v>
      </c>
      <c r="F126" t="s">
        <v>188</v>
      </c>
      <c r="G126" t="str">
        <f>LOOKUP(RIGHT(A126,LEN(A126)-1),country_codes!A$2:A$250,country_codes!D$3:D$251)</f>
        <v>SEN</v>
      </c>
    </row>
    <row r="127" spans="1:7" x14ac:dyDescent="0.25">
      <c r="A127" t="s">
        <v>320</v>
      </c>
      <c r="B127" s="1">
        <v>0.251</v>
      </c>
      <c r="C127" s="1">
        <v>0.58799999999999997</v>
      </c>
      <c r="D127" s="1">
        <v>0.84699999999999998</v>
      </c>
      <c r="E127">
        <v>2013</v>
      </c>
      <c r="F127" t="s">
        <v>195</v>
      </c>
      <c r="G127" t="str">
        <f>LOOKUP(RIGHT(A127,LEN(A127)-1),country_codes!A$2:A$250,country_codes!D$3:D$251)</f>
        <v>SLB</v>
      </c>
    </row>
    <row r="128" spans="1:7" x14ac:dyDescent="0.25">
      <c r="A128" t="s">
        <v>317</v>
      </c>
      <c r="B128" s="1">
        <v>0.40100000000000002</v>
      </c>
      <c r="C128" s="1">
        <v>0.74399999999999999</v>
      </c>
      <c r="D128" s="1">
        <v>0.92100000000000004</v>
      </c>
      <c r="E128">
        <v>2018</v>
      </c>
      <c r="F128" t="s">
        <v>188</v>
      </c>
      <c r="G128" t="str">
        <f>LOOKUP(RIGHT(A128,LEN(A128)-1),country_codes!A$2:A$250,country_codes!D$3:D$251)</f>
        <v>SLE</v>
      </c>
    </row>
    <row r="129" spans="1:7" x14ac:dyDescent="0.25">
      <c r="A129" t="s">
        <v>232</v>
      </c>
      <c r="B129" s="1">
        <v>1.4999999999999999E-2</v>
      </c>
      <c r="C129" s="1">
        <v>9.7000000000000003E-2</v>
      </c>
      <c r="D129" s="1">
        <v>0.25700000000000001</v>
      </c>
      <c r="E129">
        <v>2018</v>
      </c>
      <c r="F129" t="s">
        <v>190</v>
      </c>
      <c r="G129" t="str">
        <f>LOOKUP(RIGHT(A129,LEN(A129)-1),country_codes!A$2:A$250,country_codes!D$3:D$251)</f>
        <v>SLV</v>
      </c>
    </row>
    <row r="130" spans="1:7" x14ac:dyDescent="0.25">
      <c r="A130" t="s">
        <v>315</v>
      </c>
      <c r="B130" s="1">
        <v>5.5E-2</v>
      </c>
      <c r="C130" s="2">
        <v>0.1</v>
      </c>
      <c r="D130" s="1">
        <v>0.20300000000000001</v>
      </c>
      <c r="E130">
        <v>2017</v>
      </c>
      <c r="F130" t="s">
        <v>186</v>
      </c>
      <c r="G130" t="str">
        <f>LOOKUP(RIGHT(A130,LEN(A130)-1),country_codes!A$2:A$250,country_codes!D$3:D$251)</f>
        <v>SRB</v>
      </c>
    </row>
    <row r="131" spans="1:7" x14ac:dyDescent="0.25">
      <c r="A131" t="s">
        <v>322</v>
      </c>
      <c r="B131" s="1">
        <v>0.42699999999999999</v>
      </c>
      <c r="C131" s="1">
        <v>0.64800000000000002</v>
      </c>
      <c r="D131" s="1">
        <v>0.84799999999999998</v>
      </c>
      <c r="E131">
        <v>2009</v>
      </c>
      <c r="F131" t="s">
        <v>188</v>
      </c>
      <c r="G131" t="str">
        <f>LOOKUP(RIGHT(A131,LEN(A131)-1),country_codes!A$2:A$250,country_codes!D$3:D$251)</f>
        <v>SSD</v>
      </c>
    </row>
    <row r="132" spans="1:7" x14ac:dyDescent="0.25">
      <c r="A132" t="s">
        <v>313</v>
      </c>
      <c r="B132" s="1">
        <v>0.32300000000000001</v>
      </c>
      <c r="C132" s="1">
        <v>0.70099999999999996</v>
      </c>
      <c r="D132" s="1">
        <v>0.92300000000000004</v>
      </c>
      <c r="E132">
        <v>2010</v>
      </c>
      <c r="F132" t="s">
        <v>188</v>
      </c>
      <c r="G132" t="str">
        <f>LOOKUP(RIGHT(A132,LEN(A132)-1),country_codes!A$2:A$250,country_codes!D$3:D$251)</f>
        <v>STP</v>
      </c>
    </row>
    <row r="133" spans="1:7" x14ac:dyDescent="0.25">
      <c r="A133" t="s">
        <v>326</v>
      </c>
      <c r="B133" s="1">
        <v>0.23400000000000001</v>
      </c>
      <c r="C133" s="1">
        <v>0.42799999999999999</v>
      </c>
      <c r="D133" s="1">
        <v>0.55700000000000005</v>
      </c>
      <c r="E133">
        <v>1999</v>
      </c>
      <c r="F133" t="s">
        <v>192</v>
      </c>
      <c r="G133" t="str">
        <f>LOOKUP(RIGHT(A133,LEN(A133)-1),country_codes!A$2:A$250,country_codes!D$3:D$251)</f>
        <v>SUR</v>
      </c>
    </row>
    <row r="134" spans="1:7" x14ac:dyDescent="0.25">
      <c r="A134" t="s">
        <v>318</v>
      </c>
      <c r="B134" s="1">
        <v>1.2999999999999999E-2</v>
      </c>
      <c r="C134" s="1">
        <v>1.2999999999999999E-2</v>
      </c>
      <c r="D134" s="1">
        <v>3.2000000000000001E-2</v>
      </c>
      <c r="E134">
        <v>2016</v>
      </c>
      <c r="F134" t="s">
        <v>186</v>
      </c>
      <c r="G134" t="str">
        <f>LOOKUP(RIGHT(A134,LEN(A134)-1),country_codes!A$2:A$250,country_codes!D$3:D$251)</f>
        <v>SVK</v>
      </c>
    </row>
    <row r="135" spans="1:7" x14ac:dyDescent="0.25">
      <c r="A135" t="s">
        <v>319</v>
      </c>
      <c r="B135" s="1">
        <v>0</v>
      </c>
      <c r="C135" s="1">
        <v>0</v>
      </c>
      <c r="D135" s="1">
        <v>1E-3</v>
      </c>
      <c r="E135">
        <v>2017</v>
      </c>
      <c r="F135" t="s">
        <v>186</v>
      </c>
      <c r="G135" t="str">
        <f>LOOKUP(RIGHT(A135,LEN(A135)-1),country_codes!A$2:A$250,country_codes!D$3:D$251)</f>
        <v>SVN</v>
      </c>
    </row>
    <row r="136" spans="1:7" x14ac:dyDescent="0.25">
      <c r="A136" t="s">
        <v>327</v>
      </c>
      <c r="B136" s="1">
        <v>2E-3</v>
      </c>
      <c r="C136" s="1">
        <v>2E-3</v>
      </c>
      <c r="D136" s="1">
        <v>5.0000000000000001E-3</v>
      </c>
      <c r="E136">
        <v>2017</v>
      </c>
      <c r="F136" t="s">
        <v>186</v>
      </c>
      <c r="G136" t="str">
        <f>LOOKUP(RIGHT(A136,LEN(A136)-1),country_codes!A$2:A$250,country_codes!D$3:D$251)</f>
        <v>SWE</v>
      </c>
    </row>
    <row r="137" spans="1:7" x14ac:dyDescent="0.25">
      <c r="A137" t="s">
        <v>234</v>
      </c>
      <c r="B137" s="1">
        <v>0.42</v>
      </c>
      <c r="C137" s="1">
        <v>0.64400000000000002</v>
      </c>
      <c r="D137" s="1">
        <v>0.82</v>
      </c>
      <c r="E137">
        <v>2009</v>
      </c>
      <c r="F137" t="s">
        <v>188</v>
      </c>
      <c r="G137" t="str">
        <f>LOOKUP(RIGHT(A137,LEN(A137)-1),country_codes!A$2:A$250,country_codes!D$3:D$251)</f>
        <v>SWZ</v>
      </c>
    </row>
    <row r="138" spans="1:7" x14ac:dyDescent="0.25">
      <c r="A138" t="s">
        <v>316</v>
      </c>
      <c r="B138" s="1">
        <v>1.0999999999999999E-2</v>
      </c>
      <c r="C138" s="1">
        <v>2.5000000000000001E-2</v>
      </c>
      <c r="D138" s="1">
        <v>6.6000000000000003E-2</v>
      </c>
      <c r="E138">
        <v>2013</v>
      </c>
      <c r="F138" t="s">
        <v>188</v>
      </c>
      <c r="G138" t="str">
        <f>LOOKUP(RIGHT(A138,LEN(A138)-1),country_codes!A$2:A$250,country_codes!D$3:D$251)</f>
        <v>SYC</v>
      </c>
    </row>
    <row r="139" spans="1:7" x14ac:dyDescent="0.25">
      <c r="A139" t="s">
        <v>328</v>
      </c>
      <c r="B139" s="1">
        <v>1.7000000000000001E-2</v>
      </c>
      <c r="C139" s="1">
        <v>0.153</v>
      </c>
      <c r="D139" s="1">
        <v>0.504</v>
      </c>
      <c r="E139">
        <v>2004</v>
      </c>
      <c r="F139" t="s">
        <v>184</v>
      </c>
      <c r="G139" t="str">
        <f>LOOKUP(RIGHT(A139,LEN(A139)-1),country_codes!A$2:A$250,country_codes!D$3:D$251)</f>
        <v>SYR</v>
      </c>
    </row>
    <row r="140" spans="1:7" x14ac:dyDescent="0.25">
      <c r="A140" t="s">
        <v>215</v>
      </c>
      <c r="B140" s="1">
        <v>0.38400000000000001</v>
      </c>
      <c r="C140" s="1">
        <v>0.66500000000000004</v>
      </c>
      <c r="D140" s="1">
        <v>0.86199999999999999</v>
      </c>
      <c r="E140">
        <v>2011</v>
      </c>
      <c r="F140" t="s">
        <v>188</v>
      </c>
      <c r="G140" t="str">
        <f>LOOKUP(RIGHT(A140,LEN(A140)-1),country_codes!A$2:A$250,country_codes!D$3:D$251)</f>
        <v>TCD</v>
      </c>
    </row>
    <row r="141" spans="1:7" x14ac:dyDescent="0.25">
      <c r="A141" t="s">
        <v>332</v>
      </c>
      <c r="B141" s="1">
        <v>0.49199999999999999</v>
      </c>
      <c r="C141" s="1">
        <v>0.73199999999999998</v>
      </c>
      <c r="D141" s="1">
        <v>0.90100000000000002</v>
      </c>
      <c r="E141">
        <v>2015</v>
      </c>
      <c r="F141" t="s">
        <v>188</v>
      </c>
      <c r="G141" t="str">
        <f>LOOKUP(RIGHT(A141,LEN(A141)-1),country_codes!A$2:A$250,country_codes!D$3:D$251)</f>
        <v>TGO</v>
      </c>
    </row>
    <row r="142" spans="1:7" x14ac:dyDescent="0.25">
      <c r="A142" t="s">
        <v>331</v>
      </c>
      <c r="B142" s="1">
        <v>0</v>
      </c>
      <c r="C142" s="1">
        <v>5.0000000000000001E-3</v>
      </c>
      <c r="D142" s="1">
        <v>8.5999999999999993E-2</v>
      </c>
      <c r="E142">
        <v>2018</v>
      </c>
      <c r="F142" t="s">
        <v>184</v>
      </c>
      <c r="G142" t="str">
        <f>LOOKUP(RIGHT(A142,LEN(A142)-1),country_codes!A$2:A$250,country_codes!D$3:D$251)</f>
        <v>THA</v>
      </c>
    </row>
    <row r="143" spans="1:7" x14ac:dyDescent="0.25">
      <c r="A143" t="s">
        <v>329</v>
      </c>
      <c r="B143" s="1">
        <v>4.8000000000000001E-2</v>
      </c>
      <c r="C143" s="1">
        <v>0.20300000000000001</v>
      </c>
      <c r="D143" s="1">
        <v>0.54200000000000004</v>
      </c>
      <c r="E143">
        <v>2015</v>
      </c>
      <c r="F143" t="s">
        <v>184</v>
      </c>
      <c r="G143" t="str">
        <f>LOOKUP(RIGHT(A143,LEN(A143)-1),country_codes!A$2:A$250,country_codes!D$3:D$251)</f>
        <v>TJK</v>
      </c>
    </row>
    <row r="144" spans="1:7" x14ac:dyDescent="0.25">
      <c r="A144" t="s">
        <v>337</v>
      </c>
      <c r="B144" s="1">
        <v>0.51400000000000001</v>
      </c>
      <c r="C144" s="1">
        <v>0.77800000000000002</v>
      </c>
      <c r="D144" s="1">
        <v>0.92500000000000004</v>
      </c>
      <c r="E144">
        <v>1998</v>
      </c>
      <c r="F144" t="s">
        <v>184</v>
      </c>
      <c r="G144" t="str">
        <f>LOOKUP(RIGHT(A144,LEN(A144)-1),country_codes!A$2:A$250,country_codes!D$3:D$251)</f>
        <v>TKM</v>
      </c>
    </row>
    <row r="145" spans="1:7" x14ac:dyDescent="0.25">
      <c r="A145" t="s">
        <v>229</v>
      </c>
      <c r="B145" s="1">
        <v>0.307</v>
      </c>
      <c r="C145" s="1">
        <v>0.73299999999999998</v>
      </c>
      <c r="D145" s="1">
        <v>0.94</v>
      </c>
      <c r="E145">
        <v>2014</v>
      </c>
      <c r="F145" t="s">
        <v>184</v>
      </c>
      <c r="G145" t="str">
        <f>LOOKUP(RIGHT(A145,LEN(A145)-1),country_codes!A$2:A$250,country_codes!D$3:D$251)</f>
        <v>TLS</v>
      </c>
    </row>
    <row r="146" spans="1:7" x14ac:dyDescent="0.25">
      <c r="A146" t="s">
        <v>333</v>
      </c>
      <c r="B146" s="1">
        <v>0.01</v>
      </c>
      <c r="C146" s="1">
        <v>7.4999999999999997E-2</v>
      </c>
      <c r="D146" s="1">
        <v>0.27500000000000002</v>
      </c>
      <c r="E146">
        <v>2015</v>
      </c>
      <c r="F146" t="s">
        <v>184</v>
      </c>
      <c r="G146" t="str">
        <f>LOOKUP(RIGHT(A146,LEN(A146)-1),country_codes!A$2:A$250,country_codes!D$3:D$251)</f>
        <v>TON</v>
      </c>
    </row>
    <row r="147" spans="1:7" x14ac:dyDescent="0.25">
      <c r="A147" t="s">
        <v>334</v>
      </c>
      <c r="B147" s="1">
        <v>3.4000000000000002E-2</v>
      </c>
      <c r="C147" s="1">
        <v>0.13100000000000001</v>
      </c>
      <c r="D147" s="1">
        <v>0.32900000000000001</v>
      </c>
      <c r="E147">
        <v>1992</v>
      </c>
      <c r="F147" t="s">
        <v>192</v>
      </c>
      <c r="G147" t="str">
        <f>LOOKUP(RIGHT(A147,LEN(A147)-1),country_codes!A$2:A$250,country_codes!D$3:D$251)</f>
        <v>TTO</v>
      </c>
    </row>
    <row r="148" spans="1:7" x14ac:dyDescent="0.25">
      <c r="A148" t="s">
        <v>335</v>
      </c>
      <c r="B148" s="1">
        <v>3.0000000000000001E-3</v>
      </c>
      <c r="C148" s="1">
        <v>3.2000000000000001E-2</v>
      </c>
      <c r="D148" s="1">
        <v>0.183</v>
      </c>
      <c r="E148">
        <v>2015</v>
      </c>
      <c r="F148" t="s">
        <v>188</v>
      </c>
      <c r="G148" t="str">
        <f>LOOKUP(RIGHT(A148,LEN(A148)-1),country_codes!A$2:A$250,country_codes!D$3:D$251)</f>
        <v>TUN</v>
      </c>
    </row>
    <row r="149" spans="1:7" x14ac:dyDescent="0.25">
      <c r="A149" t="s">
        <v>336</v>
      </c>
      <c r="B149" s="1">
        <v>0</v>
      </c>
      <c r="C149" s="2">
        <v>0.01</v>
      </c>
      <c r="D149" s="2">
        <v>0.03</v>
      </c>
      <c r="E149">
        <v>2019</v>
      </c>
      <c r="F149" t="s">
        <v>309</v>
      </c>
      <c r="G149" t="str">
        <f>LOOKUP(RIGHT(A149,LEN(A149)-1),country_codes!A$2:A$250,country_codes!D$3:D$251)</f>
        <v>TUR</v>
      </c>
    </row>
    <row r="150" spans="1:7" x14ac:dyDescent="0.25">
      <c r="A150" t="s">
        <v>338</v>
      </c>
      <c r="B150" s="1">
        <v>3.3000000000000002E-2</v>
      </c>
      <c r="C150" s="1">
        <v>0.17599999999999999</v>
      </c>
      <c r="D150" s="1">
        <v>0.46700000000000003</v>
      </c>
      <c r="E150">
        <v>2010</v>
      </c>
      <c r="F150" t="s">
        <v>195</v>
      </c>
      <c r="G150" t="str">
        <f>LOOKUP(RIGHT(A150,LEN(A150)-1),country_codes!A$2:A$250,country_codes!D$3:D$251)</f>
        <v>TUV</v>
      </c>
    </row>
    <row r="151" spans="1:7" x14ac:dyDescent="0.25">
      <c r="A151" t="s">
        <v>330</v>
      </c>
      <c r="B151" s="1">
        <v>0.49099999999999999</v>
      </c>
      <c r="C151" s="1">
        <v>0.79</v>
      </c>
      <c r="D151" s="1">
        <v>0.93100000000000005</v>
      </c>
      <c r="E151">
        <v>2011</v>
      </c>
      <c r="F151" t="s">
        <v>188</v>
      </c>
      <c r="G151" t="str">
        <f>LOOKUP(RIGHT(A151,LEN(A151)-1),country_codes!A$2:A$250,country_codes!D$3:D$251)</f>
        <v>TZA</v>
      </c>
    </row>
    <row r="152" spans="1:7" x14ac:dyDescent="0.25">
      <c r="A152" t="s">
        <v>339</v>
      </c>
      <c r="B152" s="1">
        <v>0.41699999999999998</v>
      </c>
      <c r="C152" s="1">
        <v>0.69899999999999995</v>
      </c>
      <c r="D152" s="1">
        <v>0.878</v>
      </c>
      <c r="E152">
        <v>2016</v>
      </c>
      <c r="F152" t="s">
        <v>188</v>
      </c>
      <c r="G152" t="str">
        <f>LOOKUP(RIGHT(A152,LEN(A152)-1),country_codes!A$2:A$250,country_codes!D$3:D$251)</f>
        <v>UGA</v>
      </c>
    </row>
    <row r="153" spans="1:7" x14ac:dyDescent="0.25">
      <c r="A153" t="s">
        <v>340</v>
      </c>
      <c r="B153" s="1">
        <v>0</v>
      </c>
      <c r="C153" s="1">
        <v>4.0000000000000001E-3</v>
      </c>
      <c r="D153" s="1">
        <v>0.04</v>
      </c>
      <c r="E153">
        <v>2018</v>
      </c>
      <c r="F153" t="s">
        <v>186</v>
      </c>
      <c r="G153" t="str">
        <f>LOOKUP(RIGHT(A153,LEN(A153)-1),country_codes!A$2:A$250,country_codes!D$3:D$251)</f>
        <v>UKR</v>
      </c>
    </row>
    <row r="154" spans="1:7" x14ac:dyDescent="0.25">
      <c r="A154" t="s">
        <v>343</v>
      </c>
      <c r="B154" s="1">
        <v>1E-3</v>
      </c>
      <c r="C154" s="1">
        <v>4.0000000000000001E-3</v>
      </c>
      <c r="D154" s="1">
        <v>2.9000000000000001E-2</v>
      </c>
      <c r="E154">
        <v>2018</v>
      </c>
      <c r="F154" t="s">
        <v>192</v>
      </c>
      <c r="G154" t="str">
        <f>LOOKUP(RIGHT(A154,LEN(A154)-1),country_codes!A$2:A$250,country_codes!D$3:D$251)</f>
        <v>URY</v>
      </c>
    </row>
    <row r="155" spans="1:7" x14ac:dyDescent="0.25">
      <c r="A155" t="s">
        <v>344</v>
      </c>
      <c r="B155" s="1">
        <v>0.621</v>
      </c>
      <c r="C155" s="1">
        <v>0.86399999999999999</v>
      </c>
      <c r="D155" s="1">
        <v>0.96399999999999997</v>
      </c>
      <c r="E155">
        <v>2003</v>
      </c>
      <c r="F155" t="s">
        <v>184</v>
      </c>
      <c r="G155" t="str">
        <f>LOOKUP(RIGHT(A155,LEN(A155)-1),country_codes!A$2:A$250,country_codes!D$3:D$251)</f>
        <v>UZB</v>
      </c>
    </row>
    <row r="156" spans="1:7" x14ac:dyDescent="0.25">
      <c r="A156" t="s">
        <v>346</v>
      </c>
      <c r="B156" s="1">
        <v>0.10199999999999999</v>
      </c>
      <c r="C156" s="1">
        <v>0.17799999999999999</v>
      </c>
      <c r="D156" s="1">
        <v>0.35599999999999998</v>
      </c>
      <c r="E156">
        <v>2006</v>
      </c>
      <c r="F156" t="s">
        <v>192</v>
      </c>
      <c r="G156" t="str">
        <f>LOOKUP(RIGHT(A156,LEN(A156)-1),country_codes!A$2:A$250,country_codes!D$3:D$251)</f>
        <v>VEN</v>
      </c>
    </row>
    <row r="157" spans="1:7" x14ac:dyDescent="0.25">
      <c r="A157" t="s">
        <v>342</v>
      </c>
      <c r="B157" s="1">
        <v>0.01</v>
      </c>
      <c r="C157" s="1">
        <v>0.01</v>
      </c>
      <c r="D157" s="1">
        <v>1.7000000000000001E-2</v>
      </c>
      <c r="E157">
        <v>2016</v>
      </c>
      <c r="F157" t="s">
        <v>190</v>
      </c>
      <c r="G157" t="s">
        <v>1224</v>
      </c>
    </row>
    <row r="158" spans="1:7" x14ac:dyDescent="0.25">
      <c r="A158" t="s">
        <v>347</v>
      </c>
      <c r="B158" s="1">
        <v>1.9E-2</v>
      </c>
      <c r="C158" s="1">
        <v>7.0000000000000007E-2</v>
      </c>
      <c r="D158" s="1">
        <v>0.23599999999999999</v>
      </c>
      <c r="E158">
        <v>2018</v>
      </c>
      <c r="F158" t="s">
        <v>184</v>
      </c>
      <c r="G158" t="str">
        <f>LOOKUP(RIGHT(A158,LEN(A158)-1),country_codes!A$2:A$250,country_codes!D$3:D$251)</f>
        <v>VNM</v>
      </c>
    </row>
    <row r="159" spans="1:7" x14ac:dyDescent="0.25">
      <c r="A159" t="s">
        <v>345</v>
      </c>
      <c r="B159" s="1">
        <v>0.13100000000000001</v>
      </c>
      <c r="C159" s="1">
        <v>0.39200000000000002</v>
      </c>
      <c r="D159" s="1">
        <v>0.72299999999999998</v>
      </c>
      <c r="E159">
        <v>2010</v>
      </c>
      <c r="F159" t="s">
        <v>195</v>
      </c>
      <c r="G159" t="str">
        <f>LOOKUP(RIGHT(A159,LEN(A159)-1),country_codes!A$2:A$250,country_codes!D$3:D$251)</f>
        <v>VUT</v>
      </c>
    </row>
    <row r="160" spans="1:7" x14ac:dyDescent="0.25">
      <c r="A160" t="s">
        <v>312</v>
      </c>
      <c r="B160" s="1">
        <v>1.0999999999999999E-2</v>
      </c>
      <c r="C160" s="1">
        <v>9.6000000000000002E-2</v>
      </c>
      <c r="D160" s="1">
        <v>0.33900000000000002</v>
      </c>
      <c r="E160">
        <v>2013</v>
      </c>
      <c r="F160" t="s">
        <v>195</v>
      </c>
      <c r="G160" t="str">
        <f>LOOKUP(RIGHT(A160,LEN(A160)-1),country_codes!A$2:A$250,country_codes!D$3:D$251)</f>
        <v>WSM</v>
      </c>
    </row>
    <row r="161" spans="1:7" x14ac:dyDescent="0.25">
      <c r="A161" t="s">
        <v>348</v>
      </c>
      <c r="B161" s="1">
        <v>0.188</v>
      </c>
      <c r="C161" s="1">
        <v>0.52200000000000002</v>
      </c>
      <c r="D161" s="1">
        <v>0.81599999999999995</v>
      </c>
      <c r="E161">
        <v>2014</v>
      </c>
      <c r="F161" t="s">
        <v>184</v>
      </c>
      <c r="G161" t="str">
        <f>LOOKUP(RIGHT(A161,LEN(A161)-1),country_codes!A$2:A$250,country_codes!D$3:D$251)</f>
        <v>YEM</v>
      </c>
    </row>
    <row r="162" spans="1:7" x14ac:dyDescent="0.25">
      <c r="A162" t="s">
        <v>321</v>
      </c>
      <c r="B162" s="1">
        <v>0.189</v>
      </c>
      <c r="C162" s="1">
        <v>0.376</v>
      </c>
      <c r="D162" s="1">
        <v>0.57099999999999995</v>
      </c>
      <c r="E162">
        <v>2014</v>
      </c>
      <c r="F162" t="s">
        <v>188</v>
      </c>
      <c r="G162" t="str">
        <f>LOOKUP(RIGHT(A162,LEN(A162)-1),country_codes!A$2:A$250,country_codes!D$3:D$251)</f>
        <v>ZAF</v>
      </c>
    </row>
    <row r="163" spans="1:7" x14ac:dyDescent="0.25">
      <c r="A163" t="s">
        <v>349</v>
      </c>
      <c r="B163" s="1">
        <v>0.57499999999999996</v>
      </c>
      <c r="C163" s="1">
        <v>0.74299999999999999</v>
      </c>
      <c r="D163" s="1">
        <v>0.872</v>
      </c>
      <c r="E163">
        <v>2015</v>
      </c>
      <c r="F163" t="s">
        <v>188</v>
      </c>
      <c r="G163" t="str">
        <f>LOOKUP(RIGHT(A163,LEN(A163)-1),country_codes!A$2:A$250,country_codes!D$3:D$251)</f>
        <v>ZMB</v>
      </c>
    </row>
    <row r="164" spans="1:7" x14ac:dyDescent="0.25">
      <c r="A164" t="s">
        <v>350</v>
      </c>
      <c r="B164" s="1">
        <v>0.214</v>
      </c>
      <c r="C164" s="1">
        <v>0.47199999999999998</v>
      </c>
      <c r="D164" s="1">
        <v>0.74</v>
      </c>
      <c r="E164">
        <v>2011</v>
      </c>
      <c r="F164" t="s">
        <v>188</v>
      </c>
      <c r="G164" t="str">
        <f>LOOKUP(RIGHT(A164,LEN(A164)-1),country_codes!A$2:A$250,country_codes!D$3:D$251)</f>
        <v>ZWE</v>
      </c>
    </row>
  </sheetData>
  <autoFilter ref="A1:G164" xr:uid="{00000000-0009-0000-0000-000002000000}">
    <sortState xmlns:xlrd2="http://schemas.microsoft.com/office/spreadsheetml/2017/richdata2" ref="A2:G164">
      <sortCondition ref="G1:G16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7"/>
  <sheetViews>
    <sheetView workbookViewId="0">
      <selection activeCell="C2" sqref="C2"/>
    </sheetView>
  </sheetViews>
  <sheetFormatPr defaultRowHeight="15" x14ac:dyDescent="0.25"/>
  <cols>
    <col min="2" max="2" width="20.5703125" customWidth="1"/>
  </cols>
  <sheetData>
    <row r="1" spans="1:6" x14ac:dyDescent="0.25">
      <c r="A1" t="s">
        <v>352</v>
      </c>
      <c r="B1" t="s">
        <v>179</v>
      </c>
      <c r="C1" t="s">
        <v>353</v>
      </c>
      <c r="D1" t="s">
        <v>1</v>
      </c>
    </row>
    <row r="2" spans="1:6" x14ac:dyDescent="0.25">
      <c r="A2">
        <v>177</v>
      </c>
      <c r="B2" t="s">
        <v>528</v>
      </c>
      <c r="C2">
        <v>0.27</v>
      </c>
      <c r="D2">
        <v>2018</v>
      </c>
      <c r="E2" t="s">
        <v>540</v>
      </c>
      <c r="F2" t="b">
        <f>E2=E3</f>
        <v>0</v>
      </c>
    </row>
    <row r="3" spans="1:6" x14ac:dyDescent="0.25">
      <c r="A3">
        <v>82</v>
      </c>
      <c r="B3" t="s">
        <v>434</v>
      </c>
      <c r="C3">
        <v>0.53</v>
      </c>
      <c r="D3">
        <v>2018</v>
      </c>
      <c r="E3" t="str">
        <f>LOOKUP(B3,country_codes!A$2:A$250,country_codes!D$3:D$251)</f>
        <v>AGO</v>
      </c>
      <c r="F3" t="b">
        <f t="shared" ref="F3:F66" si="0">E3=E4</f>
        <v>0</v>
      </c>
    </row>
    <row r="4" spans="1:6" x14ac:dyDescent="0.25">
      <c r="A4">
        <v>123</v>
      </c>
      <c r="B4" t="s">
        <v>475</v>
      </c>
      <c r="C4">
        <v>0.39</v>
      </c>
      <c r="D4">
        <v>2018</v>
      </c>
      <c r="E4" t="str">
        <f>LOOKUP(B4,country_codes!A$2:A$250,country_codes!D$3:D$251)</f>
        <v>ALB</v>
      </c>
      <c r="F4" t="b">
        <f t="shared" si="0"/>
        <v>0</v>
      </c>
    </row>
    <row r="5" spans="1:6" x14ac:dyDescent="0.25">
      <c r="A5">
        <v>68</v>
      </c>
      <c r="B5" t="s">
        <v>420</v>
      </c>
      <c r="C5">
        <v>0.56999999999999995</v>
      </c>
      <c r="D5">
        <v>2018</v>
      </c>
      <c r="E5" t="str">
        <f>LOOKUP(B5,country_codes!A$2:A$250,country_codes!D$3:D$251)</f>
        <v>ARE</v>
      </c>
      <c r="F5" t="b">
        <f t="shared" si="0"/>
        <v>0</v>
      </c>
    </row>
    <row r="6" spans="1:6" x14ac:dyDescent="0.25">
      <c r="A6">
        <v>69</v>
      </c>
      <c r="B6" t="s">
        <v>421</v>
      </c>
      <c r="C6">
        <v>0.56999999999999995</v>
      </c>
      <c r="D6">
        <v>2018</v>
      </c>
      <c r="E6" t="str">
        <f>LOOKUP(B6,country_codes!A$2:A$250,country_codes!D$3:D$251)</f>
        <v>ARG</v>
      </c>
      <c r="F6" t="b">
        <f t="shared" si="0"/>
        <v>0</v>
      </c>
    </row>
    <row r="7" spans="1:6" x14ac:dyDescent="0.25">
      <c r="A7">
        <v>118</v>
      </c>
      <c r="B7" t="s">
        <v>470</v>
      </c>
      <c r="C7">
        <v>0.41</v>
      </c>
      <c r="D7">
        <v>2018</v>
      </c>
      <c r="E7" t="str">
        <f>LOOKUP(B7,country_codes!A$2:A$250,country_codes!D$3:D$251)</f>
        <v>ARM</v>
      </c>
      <c r="F7" t="b">
        <f t="shared" si="0"/>
        <v>0</v>
      </c>
    </row>
    <row r="8" spans="1:6" x14ac:dyDescent="0.25">
      <c r="A8">
        <v>56</v>
      </c>
      <c r="B8" t="s">
        <v>408</v>
      </c>
      <c r="C8">
        <v>0.62</v>
      </c>
      <c r="D8">
        <v>2018</v>
      </c>
      <c r="E8" t="str">
        <f>LOOKUP(B8,country_codes!A$2:A$250,country_codes!D$3:D$251)</f>
        <v>ATG</v>
      </c>
      <c r="F8" t="b">
        <f t="shared" si="0"/>
        <v>0</v>
      </c>
    </row>
    <row r="9" spans="1:6" x14ac:dyDescent="0.25">
      <c r="A9">
        <v>5</v>
      </c>
      <c r="B9" t="s">
        <v>358</v>
      </c>
      <c r="C9">
        <v>1.1100000000000001</v>
      </c>
      <c r="D9">
        <v>2018</v>
      </c>
      <c r="E9" t="str">
        <f>LOOKUP(B9,country_codes!A$2:A$250,country_codes!D$3:D$251)</f>
        <v>AUS</v>
      </c>
      <c r="F9" t="b">
        <f t="shared" si="0"/>
        <v>0</v>
      </c>
    </row>
    <row r="10" spans="1:6" x14ac:dyDescent="0.25">
      <c r="A10">
        <v>20</v>
      </c>
      <c r="B10" t="s">
        <v>373</v>
      </c>
      <c r="C10">
        <v>0.93</v>
      </c>
      <c r="D10">
        <v>2018</v>
      </c>
      <c r="E10" t="str">
        <f>LOOKUP(B10,country_codes!A$2:A$250,country_codes!D$3:D$251)</f>
        <v>AUT</v>
      </c>
      <c r="F10" t="b">
        <f t="shared" si="0"/>
        <v>0</v>
      </c>
    </row>
    <row r="11" spans="1:6" x14ac:dyDescent="0.25">
      <c r="A11">
        <v>181</v>
      </c>
      <c r="B11" t="s">
        <v>532</v>
      </c>
      <c r="C11">
        <v>0.26</v>
      </c>
      <c r="D11">
        <v>2018</v>
      </c>
      <c r="E11" t="str">
        <f>LOOKUP(B11,country_codes!A$2:A$250,country_codes!D$3:D$251)</f>
        <v>AZE</v>
      </c>
      <c r="F11" t="b">
        <f t="shared" si="0"/>
        <v>0</v>
      </c>
    </row>
    <row r="12" spans="1:6" x14ac:dyDescent="0.25">
      <c r="A12">
        <v>142</v>
      </c>
      <c r="B12" t="s">
        <v>494</v>
      </c>
      <c r="C12">
        <v>0.37</v>
      </c>
      <c r="D12">
        <v>2018</v>
      </c>
      <c r="E12" t="str">
        <f>LOOKUP(B12,country_codes!A$2:A$250,country_codes!D$3:D$251)</f>
        <v>BDI</v>
      </c>
      <c r="F12" t="b">
        <f t="shared" si="0"/>
        <v>0</v>
      </c>
    </row>
    <row r="13" spans="1:6" x14ac:dyDescent="0.25">
      <c r="A13">
        <v>21</v>
      </c>
      <c r="B13" t="s">
        <v>374</v>
      </c>
      <c r="C13">
        <v>0.92</v>
      </c>
      <c r="D13">
        <v>2018</v>
      </c>
      <c r="E13" t="str">
        <f>LOOKUP(B13,country_codes!A$2:A$250,country_codes!D$3:D$251)</f>
        <v>BEL</v>
      </c>
      <c r="F13" t="b">
        <f t="shared" si="0"/>
        <v>0</v>
      </c>
    </row>
    <row r="14" spans="1:6" x14ac:dyDescent="0.25">
      <c r="A14">
        <v>138</v>
      </c>
      <c r="B14" t="s">
        <v>490</v>
      </c>
      <c r="C14">
        <v>0.37</v>
      </c>
      <c r="D14">
        <v>2018</v>
      </c>
      <c r="E14" t="str">
        <f>LOOKUP(B14,country_codes!A$2:A$250,country_codes!D$3:D$251)</f>
        <v>BEN</v>
      </c>
      <c r="F14" t="b">
        <f t="shared" si="0"/>
        <v>0</v>
      </c>
    </row>
    <row r="15" spans="1:6" x14ac:dyDescent="0.25">
      <c r="A15">
        <v>145</v>
      </c>
      <c r="B15" t="s">
        <v>497</v>
      </c>
      <c r="C15">
        <v>0.36</v>
      </c>
      <c r="D15">
        <v>2018</v>
      </c>
      <c r="E15" t="str">
        <f>LOOKUP(B15,country_codes!A$2:A$250,country_codes!D$3:D$251)</f>
        <v>BFA</v>
      </c>
      <c r="F15" t="b">
        <f t="shared" si="0"/>
        <v>0</v>
      </c>
    </row>
    <row r="16" spans="1:6" x14ac:dyDescent="0.25">
      <c r="A16">
        <v>129</v>
      </c>
      <c r="B16" t="s">
        <v>481</v>
      </c>
      <c r="C16">
        <v>0.39</v>
      </c>
      <c r="D16">
        <v>2018</v>
      </c>
      <c r="E16" t="str">
        <f>LOOKUP(B16,country_codes!A$2:A$250,country_codes!D$3:D$251)</f>
        <v>BGD</v>
      </c>
      <c r="F16" t="b">
        <f t="shared" si="0"/>
        <v>0</v>
      </c>
    </row>
    <row r="17" spans="1:6" x14ac:dyDescent="0.25">
      <c r="A17">
        <v>112</v>
      </c>
      <c r="B17" t="s">
        <v>464</v>
      </c>
      <c r="C17">
        <v>0.42</v>
      </c>
      <c r="D17">
        <v>2018</v>
      </c>
      <c r="E17" t="str">
        <f>LOOKUP(B17,country_codes!A$2:A$250,country_codes!D$3:D$251)</f>
        <v>BGR</v>
      </c>
      <c r="F17" t="b">
        <f t="shared" si="0"/>
        <v>0</v>
      </c>
    </row>
    <row r="18" spans="1:6" x14ac:dyDescent="0.25">
      <c r="A18">
        <v>86</v>
      </c>
      <c r="B18" t="s">
        <v>438</v>
      </c>
      <c r="C18">
        <v>0.51</v>
      </c>
      <c r="D18">
        <v>2018</v>
      </c>
      <c r="E18" t="str">
        <f>LOOKUP(B18,country_codes!A$2:A$250,country_codes!D$3:D$251)</f>
        <v>BHR</v>
      </c>
      <c r="F18" t="b">
        <f t="shared" si="0"/>
        <v>0</v>
      </c>
    </row>
    <row r="19" spans="1:6" x14ac:dyDescent="0.25">
      <c r="A19">
        <v>12</v>
      </c>
      <c r="B19" t="s">
        <v>365</v>
      </c>
      <c r="C19">
        <v>1</v>
      </c>
      <c r="D19">
        <v>2018</v>
      </c>
      <c r="E19" t="str">
        <f>LOOKUP(B19,country_codes!A$2:A$250,country_codes!D$3:D$251)</f>
        <v>BHS</v>
      </c>
      <c r="F19" t="b">
        <f t="shared" si="0"/>
        <v>0</v>
      </c>
    </row>
    <row r="20" spans="1:6" x14ac:dyDescent="0.25">
      <c r="A20">
        <v>115</v>
      </c>
      <c r="B20" t="s">
        <v>467</v>
      </c>
      <c r="C20">
        <v>0.41</v>
      </c>
      <c r="D20">
        <v>2018</v>
      </c>
      <c r="E20" t="str">
        <f>LOOKUP(B20,country_codes!A$2:A$250,country_codes!D$3:D$251)</f>
        <v>BIH</v>
      </c>
      <c r="F20" t="b">
        <f t="shared" si="0"/>
        <v>0</v>
      </c>
    </row>
    <row r="21" spans="1:6" x14ac:dyDescent="0.25">
      <c r="A21">
        <v>166</v>
      </c>
      <c r="B21" t="s">
        <v>517</v>
      </c>
      <c r="C21">
        <v>0.31</v>
      </c>
      <c r="D21">
        <v>2018</v>
      </c>
      <c r="E21" t="str">
        <f>LOOKUP(B21,country_codes!A$2:A$250,country_codes!D$3:D$251)</f>
        <v>BLR</v>
      </c>
      <c r="F21" t="b">
        <f t="shared" si="0"/>
        <v>0</v>
      </c>
    </row>
    <row r="22" spans="1:6" x14ac:dyDescent="0.25">
      <c r="A22">
        <v>70</v>
      </c>
      <c r="B22" t="s">
        <v>422</v>
      </c>
      <c r="C22">
        <v>0.56000000000000005</v>
      </c>
      <c r="D22">
        <v>2018</v>
      </c>
      <c r="E22" t="str">
        <f>LOOKUP(B22,country_codes!A$2:A$250,country_codes!D$3:D$251)</f>
        <v>BLZ</v>
      </c>
      <c r="F22" t="b">
        <f t="shared" si="0"/>
        <v>0</v>
      </c>
    </row>
    <row r="23" spans="1:6" x14ac:dyDescent="0.25">
      <c r="A23">
        <v>102</v>
      </c>
      <c r="B23" t="s">
        <v>454</v>
      </c>
      <c r="C23">
        <v>0.45</v>
      </c>
      <c r="D23">
        <v>2018</v>
      </c>
      <c r="E23" t="str">
        <f>LOOKUP(B23,country_codes!A$2:A$250,country_codes!D$3:D$251)</f>
        <v>BOL</v>
      </c>
      <c r="F23" t="b">
        <f t="shared" si="0"/>
        <v>0</v>
      </c>
    </row>
    <row r="24" spans="1:6" x14ac:dyDescent="0.25">
      <c r="A24">
        <v>71</v>
      </c>
      <c r="B24" t="s">
        <v>423</v>
      </c>
      <c r="C24">
        <v>0.55000000000000004</v>
      </c>
      <c r="D24">
        <v>2018</v>
      </c>
      <c r="E24" t="str">
        <f>LOOKUP(B24,country_codes!A$2:A$250,country_codes!D$3:D$251)</f>
        <v>BRA</v>
      </c>
      <c r="F24" t="b">
        <f t="shared" si="0"/>
        <v>0</v>
      </c>
    </row>
    <row r="25" spans="1:6" x14ac:dyDescent="0.25">
      <c r="A25">
        <v>15</v>
      </c>
      <c r="B25" t="s">
        <v>368</v>
      </c>
      <c r="C25">
        <v>0.97</v>
      </c>
      <c r="D25">
        <v>2018</v>
      </c>
      <c r="E25" t="str">
        <f>LOOKUP(B25,country_codes!A$2:A$250,country_codes!D$3:D$251)</f>
        <v>BRB</v>
      </c>
      <c r="F25" t="b">
        <f t="shared" si="0"/>
        <v>0</v>
      </c>
    </row>
    <row r="26" spans="1:6" x14ac:dyDescent="0.25">
      <c r="A26">
        <v>126</v>
      </c>
      <c r="B26" t="s">
        <v>478</v>
      </c>
      <c r="C26">
        <v>0.39</v>
      </c>
      <c r="D26">
        <v>2018</v>
      </c>
      <c r="E26" t="str">
        <f>LOOKUP(B26,country_codes!A$2:A$250,country_codes!D$3:D$251)</f>
        <v>BRN</v>
      </c>
      <c r="F26" t="b">
        <f t="shared" si="0"/>
        <v>0</v>
      </c>
    </row>
    <row r="27" spans="1:6" x14ac:dyDescent="0.25">
      <c r="A27">
        <v>164</v>
      </c>
      <c r="B27" t="s">
        <v>515</v>
      </c>
      <c r="C27">
        <v>0.32</v>
      </c>
      <c r="D27">
        <v>2018</v>
      </c>
      <c r="E27" t="str">
        <f>LOOKUP(B27,country_codes!A$2:A$250,country_codes!D$3:D$251)</f>
        <v>BTN</v>
      </c>
      <c r="F27" t="b">
        <f t="shared" si="0"/>
        <v>0</v>
      </c>
    </row>
    <row r="28" spans="1:6" x14ac:dyDescent="0.25">
      <c r="A28">
        <v>107</v>
      </c>
      <c r="B28" t="s">
        <v>459</v>
      </c>
      <c r="C28">
        <v>0.44</v>
      </c>
      <c r="D28">
        <v>2018</v>
      </c>
      <c r="E28" t="str">
        <f>LOOKUP(B28,country_codes!A$2:A$250,country_codes!D$3:D$251)</f>
        <v>BWA</v>
      </c>
      <c r="F28" t="b">
        <f t="shared" si="0"/>
        <v>0</v>
      </c>
    </row>
    <row r="29" spans="1:6" x14ac:dyDescent="0.25">
      <c r="A29">
        <v>72</v>
      </c>
      <c r="B29" t="s">
        <v>424</v>
      </c>
      <c r="C29">
        <v>0.55000000000000004</v>
      </c>
      <c r="D29">
        <v>2018</v>
      </c>
      <c r="E29" t="str">
        <f>LOOKUP(B29,country_codes!A$2:A$250,country_codes!D$3:D$251)</f>
        <v>CAF</v>
      </c>
      <c r="F29" t="b">
        <f t="shared" si="0"/>
        <v>0</v>
      </c>
    </row>
    <row r="30" spans="1:6" x14ac:dyDescent="0.25">
      <c r="A30">
        <v>16</v>
      </c>
      <c r="B30" t="s">
        <v>369</v>
      </c>
      <c r="C30">
        <v>0.96</v>
      </c>
      <c r="D30">
        <v>2018</v>
      </c>
      <c r="E30" t="str">
        <f>LOOKUP(B30,country_codes!A$2:A$250,country_codes!D$3:D$251)</f>
        <v>CAN</v>
      </c>
      <c r="F30" t="b">
        <f t="shared" si="0"/>
        <v>0</v>
      </c>
    </row>
    <row r="31" spans="1:6" x14ac:dyDescent="0.25">
      <c r="A31">
        <v>3</v>
      </c>
      <c r="B31" t="s">
        <v>356</v>
      </c>
      <c r="C31">
        <v>1.22</v>
      </c>
      <c r="D31">
        <v>2018</v>
      </c>
      <c r="E31" t="str">
        <f>LOOKUP(B31,country_codes!A$2:A$250,country_codes!D$3:D$251)</f>
        <v>CHE</v>
      </c>
      <c r="F31" t="b">
        <f t="shared" si="0"/>
        <v>0</v>
      </c>
    </row>
    <row r="32" spans="1:6" x14ac:dyDescent="0.25">
      <c r="A32">
        <v>54</v>
      </c>
      <c r="B32" t="s">
        <v>406</v>
      </c>
      <c r="C32">
        <v>0.63</v>
      </c>
      <c r="D32">
        <v>2018</v>
      </c>
      <c r="E32" t="str">
        <f>LOOKUP(B32,country_codes!A$2:A$250,country_codes!D$3:D$251)</f>
        <v>CHL</v>
      </c>
      <c r="F32" t="b">
        <f t="shared" si="0"/>
        <v>0</v>
      </c>
    </row>
    <row r="33" spans="1:6" x14ac:dyDescent="0.25">
      <c r="A33">
        <v>79</v>
      </c>
      <c r="B33" t="s">
        <v>431</v>
      </c>
      <c r="C33">
        <v>0.54</v>
      </c>
      <c r="D33">
        <v>2018</v>
      </c>
      <c r="E33" t="str">
        <f>LOOKUP(B33,country_codes!A$2:A$250,country_codes!D$3:D$251)</f>
        <v>CHN</v>
      </c>
      <c r="F33" t="b">
        <f t="shared" si="0"/>
        <v>0</v>
      </c>
    </row>
    <row r="34" spans="1:6" x14ac:dyDescent="0.25">
      <c r="A34">
        <v>117</v>
      </c>
      <c r="B34" t="s">
        <v>469</v>
      </c>
      <c r="C34">
        <v>0.41</v>
      </c>
      <c r="D34">
        <v>2018</v>
      </c>
      <c r="E34" t="s">
        <v>696</v>
      </c>
      <c r="F34" t="b">
        <f t="shared" si="0"/>
        <v>0</v>
      </c>
    </row>
    <row r="35" spans="1:6" x14ac:dyDescent="0.25">
      <c r="A35">
        <v>119</v>
      </c>
      <c r="B35" t="s">
        <v>471</v>
      </c>
      <c r="C35">
        <v>0.41</v>
      </c>
      <c r="D35">
        <v>2018</v>
      </c>
      <c r="E35" t="str">
        <f>LOOKUP(B35,country_codes!A$2:A$250,country_codes!D$3:D$251)</f>
        <v>CMR</v>
      </c>
      <c r="F35" t="b">
        <f t="shared" si="0"/>
        <v>0</v>
      </c>
    </row>
    <row r="36" spans="1:6" x14ac:dyDescent="0.25">
      <c r="A36">
        <v>58</v>
      </c>
      <c r="B36" t="s">
        <v>410</v>
      </c>
      <c r="C36">
        <v>0.6</v>
      </c>
      <c r="D36">
        <v>2018</v>
      </c>
      <c r="E36" t="str">
        <f>LOOKUP(B36,country_codes!A$2:A$250,country_codes!D$3:D$251)</f>
        <v>COD</v>
      </c>
      <c r="F36" t="b">
        <f t="shared" si="0"/>
        <v>0</v>
      </c>
    </row>
    <row r="37" spans="1:6" x14ac:dyDescent="0.25">
      <c r="A37">
        <v>135</v>
      </c>
      <c r="B37" t="s">
        <v>487</v>
      </c>
      <c r="C37">
        <v>0.38</v>
      </c>
      <c r="D37">
        <v>2018</v>
      </c>
      <c r="E37" t="str">
        <f>LOOKUP(B37,country_codes!A$2:A$250,country_codes!D$3:D$251)</f>
        <v>COK</v>
      </c>
      <c r="F37" t="b">
        <f t="shared" si="0"/>
        <v>0</v>
      </c>
    </row>
    <row r="38" spans="1:6" x14ac:dyDescent="0.25">
      <c r="A38">
        <v>105</v>
      </c>
      <c r="B38" t="s">
        <v>457</v>
      </c>
      <c r="C38">
        <v>0.44</v>
      </c>
      <c r="D38">
        <v>2018</v>
      </c>
      <c r="E38" t="str">
        <f>LOOKUP(B38,country_codes!A$2:A$250,country_codes!D$3:D$251)</f>
        <v>COL</v>
      </c>
      <c r="F38" t="b">
        <f t="shared" si="0"/>
        <v>0</v>
      </c>
    </row>
    <row r="39" spans="1:6" x14ac:dyDescent="0.25">
      <c r="A39">
        <v>93</v>
      </c>
      <c r="B39" t="s">
        <v>445</v>
      </c>
      <c r="C39">
        <v>0.49</v>
      </c>
      <c r="D39">
        <v>2018</v>
      </c>
      <c r="E39" t="str">
        <f>LOOKUP(B39,country_codes!A$2:A$250,country_codes!D$3:D$251)</f>
        <v>COM</v>
      </c>
      <c r="F39" t="b">
        <f t="shared" si="0"/>
        <v>0</v>
      </c>
    </row>
    <row r="40" spans="1:6" x14ac:dyDescent="0.25">
      <c r="A40">
        <v>47</v>
      </c>
      <c r="B40" t="s">
        <v>399</v>
      </c>
      <c r="C40">
        <v>0.68</v>
      </c>
      <c r="D40">
        <v>2018</v>
      </c>
      <c r="E40" t="str">
        <f>LOOKUP(B40,country_codes!A$2:A$250,country_codes!D$3:D$251)</f>
        <v>CRI</v>
      </c>
      <c r="F40" t="b">
        <f t="shared" si="0"/>
        <v>0</v>
      </c>
    </row>
    <row r="41" spans="1:6" x14ac:dyDescent="0.25">
      <c r="A41">
        <v>4</v>
      </c>
      <c r="B41" t="s">
        <v>357</v>
      </c>
      <c r="C41">
        <v>1.1200000000000001</v>
      </c>
      <c r="D41">
        <v>2017</v>
      </c>
      <c r="E41" t="str">
        <f>LOOKUP(B41,country_codes!A$2:A$250,country_codes!D$3:D$251)</f>
        <v>CYM</v>
      </c>
      <c r="F41" t="b">
        <f t="shared" si="0"/>
        <v>0</v>
      </c>
    </row>
    <row r="42" spans="1:6" x14ac:dyDescent="0.25">
      <c r="A42">
        <v>36</v>
      </c>
      <c r="B42" t="s">
        <v>388</v>
      </c>
      <c r="C42">
        <v>0.74</v>
      </c>
      <c r="D42">
        <v>2018</v>
      </c>
      <c r="E42" t="str">
        <f>LOOKUP(B42,country_codes!A$2:A$250,country_codes!D$3:D$251)</f>
        <v>CYP</v>
      </c>
      <c r="F42" t="b">
        <f t="shared" si="0"/>
        <v>0</v>
      </c>
    </row>
    <row r="43" spans="1:6" x14ac:dyDescent="0.25">
      <c r="A43">
        <v>63</v>
      </c>
      <c r="B43" t="s">
        <v>415</v>
      </c>
      <c r="C43">
        <v>0.57999999999999996</v>
      </c>
      <c r="D43">
        <v>2018</v>
      </c>
      <c r="E43" t="str">
        <f>LOOKUP(B43,country_codes!A$2:A$250,country_codes!D$3:D$251)</f>
        <v>CZE</v>
      </c>
      <c r="F43" t="b">
        <f t="shared" si="0"/>
        <v>0</v>
      </c>
    </row>
    <row r="44" spans="1:6" x14ac:dyDescent="0.25">
      <c r="A44">
        <v>25</v>
      </c>
      <c r="B44" t="s">
        <v>378</v>
      </c>
      <c r="C44">
        <v>0.9</v>
      </c>
      <c r="D44">
        <v>2018</v>
      </c>
      <c r="E44" t="str">
        <f>LOOKUP(B44,country_codes!A$2:A$250,country_codes!D$3:D$251)</f>
        <v>DEU</v>
      </c>
      <c r="F44" t="b">
        <f t="shared" si="0"/>
        <v>0</v>
      </c>
    </row>
    <row r="45" spans="1:6" x14ac:dyDescent="0.25">
      <c r="A45">
        <v>83</v>
      </c>
      <c r="B45" t="s">
        <v>435</v>
      </c>
      <c r="C45">
        <v>0.53</v>
      </c>
      <c r="D45">
        <v>2011</v>
      </c>
      <c r="E45" t="str">
        <f>LOOKUP(B45,country_codes!A$2:A$250,country_codes!D$3:D$251)</f>
        <v>DJI</v>
      </c>
      <c r="F45" t="b">
        <f t="shared" si="0"/>
        <v>0</v>
      </c>
    </row>
    <row r="46" spans="1:6" x14ac:dyDescent="0.25">
      <c r="A46">
        <v>43</v>
      </c>
      <c r="B46" t="s">
        <v>395</v>
      </c>
      <c r="C46">
        <v>0.69</v>
      </c>
      <c r="D46">
        <v>2018</v>
      </c>
      <c r="E46" t="str">
        <f>LOOKUP(B46,country_codes!A$2:A$250,country_codes!D$3:D$251)</f>
        <v>DMA</v>
      </c>
      <c r="F46" t="b">
        <f t="shared" si="0"/>
        <v>0</v>
      </c>
    </row>
    <row r="47" spans="1:6" x14ac:dyDescent="0.25">
      <c r="A47">
        <v>6</v>
      </c>
      <c r="B47" t="s">
        <v>359</v>
      </c>
      <c r="C47">
        <v>1.1000000000000001</v>
      </c>
      <c r="D47">
        <v>2018</v>
      </c>
      <c r="E47" t="str">
        <f>LOOKUP(B47,country_codes!A$2:A$250,country_codes!D$3:D$251)</f>
        <v>DNK</v>
      </c>
      <c r="F47" t="b">
        <f t="shared" si="0"/>
        <v>0</v>
      </c>
    </row>
    <row r="48" spans="1:6" x14ac:dyDescent="0.25">
      <c r="A48">
        <v>100</v>
      </c>
      <c r="B48" t="s">
        <v>452</v>
      </c>
      <c r="C48">
        <v>0.45</v>
      </c>
      <c r="D48">
        <v>2018</v>
      </c>
      <c r="E48" t="str">
        <f>LOOKUP(B48,country_codes!A$2:A$250,country_codes!D$3:D$251)</f>
        <v>DOM</v>
      </c>
      <c r="F48" t="b">
        <f t="shared" si="0"/>
        <v>0</v>
      </c>
    </row>
    <row r="49" spans="1:6" x14ac:dyDescent="0.25">
      <c r="A49">
        <v>180</v>
      </c>
      <c r="B49" t="s">
        <v>531</v>
      </c>
      <c r="C49">
        <v>0.27</v>
      </c>
      <c r="D49">
        <v>2018</v>
      </c>
      <c r="E49" t="str">
        <f>LOOKUP(B49,country_codes!A$2:A$250,country_codes!D$3:D$251)</f>
        <v>DZA</v>
      </c>
      <c r="F49" t="b">
        <f t="shared" si="0"/>
        <v>0</v>
      </c>
    </row>
    <row r="50" spans="1:6" x14ac:dyDescent="0.25">
      <c r="A50">
        <v>74</v>
      </c>
      <c r="B50" t="s">
        <v>426</v>
      </c>
      <c r="C50">
        <v>0.54</v>
      </c>
      <c r="D50">
        <v>2018</v>
      </c>
      <c r="E50" t="str">
        <f>LOOKUP(B50,country_codes!A$2:A$250,country_codes!D$3:D$251)</f>
        <v>ECU</v>
      </c>
      <c r="F50" t="b">
        <f t="shared" si="0"/>
        <v>0</v>
      </c>
    </row>
    <row r="51" spans="1:6" x14ac:dyDescent="0.25">
      <c r="A51">
        <v>184</v>
      </c>
      <c r="B51" t="s">
        <v>535</v>
      </c>
      <c r="C51">
        <v>0.21</v>
      </c>
      <c r="D51">
        <v>2018</v>
      </c>
      <c r="E51" t="str">
        <f>LOOKUP(B51,country_codes!A$2:A$250,country_codes!D$3:D$251)</f>
        <v>EGY</v>
      </c>
      <c r="F51" t="b">
        <f t="shared" si="0"/>
        <v>0</v>
      </c>
    </row>
    <row r="52" spans="1:6" x14ac:dyDescent="0.25">
      <c r="A52">
        <v>131</v>
      </c>
      <c r="B52" t="s">
        <v>483</v>
      </c>
      <c r="C52">
        <v>0.39</v>
      </c>
      <c r="D52">
        <v>2011</v>
      </c>
      <c r="E52" t="str">
        <f>LOOKUP(B52,country_codes!A$2:A$250,country_codes!D$3:D$251)</f>
        <v>ERI</v>
      </c>
      <c r="F52" t="b">
        <f t="shared" si="0"/>
        <v>0</v>
      </c>
    </row>
    <row r="53" spans="1:6" x14ac:dyDescent="0.25">
      <c r="A53">
        <v>33</v>
      </c>
      <c r="B53" t="s">
        <v>385</v>
      </c>
      <c r="C53">
        <v>0.76</v>
      </c>
      <c r="D53">
        <v>2018</v>
      </c>
      <c r="E53" t="str">
        <f>LOOKUP(B53,country_codes!A$2:A$250,country_codes!D$3:D$251)</f>
        <v>ESP</v>
      </c>
      <c r="F53" t="b">
        <f t="shared" si="0"/>
        <v>0</v>
      </c>
    </row>
    <row r="54" spans="1:6" x14ac:dyDescent="0.25">
      <c r="A54">
        <v>49</v>
      </c>
      <c r="B54" t="s">
        <v>401</v>
      </c>
      <c r="C54">
        <v>0.65</v>
      </c>
      <c r="D54">
        <v>2018</v>
      </c>
      <c r="E54" t="str">
        <f>LOOKUP(B54,country_codes!A$2:A$250,country_codes!D$3:D$251)</f>
        <v>EST</v>
      </c>
      <c r="F54" t="b">
        <f t="shared" si="0"/>
        <v>0</v>
      </c>
    </row>
    <row r="55" spans="1:6" x14ac:dyDescent="0.25">
      <c r="A55">
        <v>133</v>
      </c>
      <c r="B55" t="s">
        <v>485</v>
      </c>
      <c r="C55">
        <v>0.38</v>
      </c>
      <c r="D55">
        <v>2018</v>
      </c>
      <c r="E55" t="str">
        <f>LOOKUP(B55,country_codes!A$2:A$250,country_codes!D$3:D$251)</f>
        <v>ETH</v>
      </c>
      <c r="F55" t="b">
        <f t="shared" si="0"/>
        <v>0</v>
      </c>
    </row>
    <row r="56" spans="1:6" x14ac:dyDescent="0.25">
      <c r="A56">
        <v>8</v>
      </c>
      <c r="B56" t="s">
        <v>361</v>
      </c>
      <c r="C56">
        <v>1.04</v>
      </c>
      <c r="D56">
        <v>2018</v>
      </c>
      <c r="E56" t="str">
        <f>LOOKUP(B56,country_codes!A$2:A$250,country_codes!D$3:D$251)</f>
        <v>FIN</v>
      </c>
      <c r="F56" t="b">
        <f t="shared" si="0"/>
        <v>0</v>
      </c>
    </row>
    <row r="57" spans="1:6" x14ac:dyDescent="0.25">
      <c r="A57">
        <v>66</v>
      </c>
      <c r="B57" t="s">
        <v>418</v>
      </c>
      <c r="C57">
        <v>0.57999999999999996</v>
      </c>
      <c r="D57">
        <v>2018</v>
      </c>
      <c r="E57" t="str">
        <f>LOOKUP(B57,country_codes!A$2:A$250,country_codes!D$3:D$251)</f>
        <v>FJI</v>
      </c>
      <c r="F57" t="b">
        <f t="shared" si="0"/>
        <v>0</v>
      </c>
    </row>
    <row r="58" spans="1:6" x14ac:dyDescent="0.25">
      <c r="A58">
        <v>23</v>
      </c>
      <c r="B58" t="s">
        <v>376</v>
      </c>
      <c r="C58">
        <v>0.91</v>
      </c>
      <c r="D58">
        <v>2018</v>
      </c>
      <c r="E58" t="str">
        <f>LOOKUP(B58,country_codes!A$2:A$250,country_codes!D$3:D$251)</f>
        <v>FRA</v>
      </c>
      <c r="F58" t="b">
        <f t="shared" si="0"/>
        <v>0</v>
      </c>
    </row>
    <row r="59" spans="1:6" x14ac:dyDescent="0.25">
      <c r="A59">
        <v>104</v>
      </c>
      <c r="B59" t="s">
        <v>456</v>
      </c>
      <c r="C59">
        <v>0.44</v>
      </c>
      <c r="D59">
        <v>2018</v>
      </c>
      <c r="E59" t="str">
        <f>LOOKUP(B59,country_codes!A$2:A$250,country_codes!D$3:D$251)</f>
        <v>GAB</v>
      </c>
      <c r="F59" t="b">
        <f t="shared" si="0"/>
        <v>0</v>
      </c>
    </row>
    <row r="60" spans="1:6" x14ac:dyDescent="0.25">
      <c r="A60">
        <v>19</v>
      </c>
      <c r="B60" t="s">
        <v>372</v>
      </c>
      <c r="C60">
        <v>0.93</v>
      </c>
      <c r="D60">
        <v>2018</v>
      </c>
      <c r="E60" t="str">
        <f>LOOKUP(B60,country_codes!A$2:A$250,country_codes!D$3:D$251)</f>
        <v>GBR</v>
      </c>
      <c r="F60" t="b">
        <f t="shared" si="0"/>
        <v>0</v>
      </c>
    </row>
    <row r="61" spans="1:6" x14ac:dyDescent="0.25">
      <c r="A61">
        <v>124</v>
      </c>
      <c r="B61" t="s">
        <v>476</v>
      </c>
      <c r="C61">
        <v>0.39</v>
      </c>
      <c r="D61">
        <v>2018</v>
      </c>
      <c r="E61" t="str">
        <f>LOOKUP(B61,country_codes!A$2:A$250,country_codes!D$3:D$251)</f>
        <v>GEO</v>
      </c>
      <c r="F61" t="b">
        <f t="shared" si="0"/>
        <v>0</v>
      </c>
    </row>
    <row r="62" spans="1:6" x14ac:dyDescent="0.25">
      <c r="A62">
        <v>99</v>
      </c>
      <c r="B62" t="s">
        <v>451</v>
      </c>
      <c r="C62">
        <v>0.46</v>
      </c>
      <c r="D62">
        <v>2018</v>
      </c>
      <c r="E62" t="str">
        <f>LOOKUP(B62,country_codes!A$2:A$250,country_codes!D$3:D$251)</f>
        <v>GHA</v>
      </c>
      <c r="F62" t="b">
        <f t="shared" si="0"/>
        <v>0</v>
      </c>
    </row>
    <row r="63" spans="1:6" x14ac:dyDescent="0.25">
      <c r="A63">
        <v>148</v>
      </c>
      <c r="B63" t="s">
        <v>500</v>
      </c>
      <c r="C63">
        <v>0.35</v>
      </c>
      <c r="D63">
        <v>2018</v>
      </c>
      <c r="E63" t="str">
        <f>LOOKUP(B63,country_codes!A$2:A$250,country_codes!D$3:D$251)</f>
        <v>GIN</v>
      </c>
      <c r="F63" t="b">
        <f t="shared" si="0"/>
        <v>0</v>
      </c>
    </row>
    <row r="64" spans="1:6" x14ac:dyDescent="0.25">
      <c r="A64">
        <v>175</v>
      </c>
      <c r="B64" t="s">
        <v>526</v>
      </c>
      <c r="C64">
        <v>0.27</v>
      </c>
      <c r="D64">
        <v>2018</v>
      </c>
      <c r="E64" t="str">
        <f>LOOKUP(B64,country_codes!A$2:A$250,country_codes!D$3:D$251)</f>
        <v>GMB</v>
      </c>
      <c r="F64" t="b">
        <f t="shared" si="0"/>
        <v>0</v>
      </c>
    </row>
    <row r="65" spans="1:6" x14ac:dyDescent="0.25">
      <c r="A65">
        <v>109</v>
      </c>
      <c r="B65" t="s">
        <v>461</v>
      </c>
      <c r="C65">
        <v>0.43</v>
      </c>
      <c r="D65">
        <v>2018</v>
      </c>
      <c r="E65" t="str">
        <f>LOOKUP(B65,country_codes!A$2:A$250,country_codes!D$3:D$251)</f>
        <v>GNB</v>
      </c>
      <c r="F65" t="b">
        <f t="shared" si="0"/>
        <v>0</v>
      </c>
    </row>
    <row r="66" spans="1:6" x14ac:dyDescent="0.25">
      <c r="A66">
        <v>101</v>
      </c>
      <c r="B66" t="s">
        <v>453</v>
      </c>
      <c r="C66">
        <v>0.45</v>
      </c>
      <c r="D66">
        <v>2018</v>
      </c>
      <c r="E66" t="str">
        <f>LOOKUP(B66,country_codes!A$2:A$250,country_codes!D$3:D$251)</f>
        <v>GNQ</v>
      </c>
      <c r="F66" t="b">
        <f t="shared" si="0"/>
        <v>0</v>
      </c>
    </row>
    <row r="67" spans="1:6" x14ac:dyDescent="0.25">
      <c r="A67">
        <v>44</v>
      </c>
      <c r="B67" t="s">
        <v>396</v>
      </c>
      <c r="C67">
        <v>0.69</v>
      </c>
      <c r="D67">
        <v>2018</v>
      </c>
      <c r="E67" t="str">
        <f>LOOKUP(B67,country_codes!A$2:A$250,country_codes!D$3:D$251)</f>
        <v>GRC</v>
      </c>
      <c r="F67" t="b">
        <f t="shared" ref="F67:F130" si="1">E67=E68</f>
        <v>0</v>
      </c>
    </row>
    <row r="68" spans="1:6" x14ac:dyDescent="0.25">
      <c r="A68">
        <v>46</v>
      </c>
      <c r="B68" t="s">
        <v>398</v>
      </c>
      <c r="C68">
        <v>0.68</v>
      </c>
      <c r="D68">
        <v>2018</v>
      </c>
      <c r="E68" t="str">
        <f>LOOKUP(B68,country_codes!A$2:A$250,country_codes!D$3:D$251)</f>
        <v>GRD</v>
      </c>
      <c r="F68" t="b">
        <f t="shared" si="1"/>
        <v>0</v>
      </c>
    </row>
    <row r="69" spans="1:6" x14ac:dyDescent="0.25">
      <c r="A69">
        <v>78</v>
      </c>
      <c r="B69" t="s">
        <v>430</v>
      </c>
      <c r="C69">
        <v>0.54</v>
      </c>
      <c r="D69">
        <v>2018</v>
      </c>
      <c r="E69" t="str">
        <f>LOOKUP(B69,country_codes!A$2:A$250,country_codes!D$3:D$251)</f>
        <v>GTM</v>
      </c>
      <c r="F69" t="b">
        <f t="shared" si="1"/>
        <v>0</v>
      </c>
    </row>
    <row r="70" spans="1:6" x14ac:dyDescent="0.25">
      <c r="A70">
        <v>65</v>
      </c>
      <c r="B70" t="s">
        <v>417</v>
      </c>
      <c r="C70">
        <v>0.57999999999999996</v>
      </c>
      <c r="D70">
        <v>2018</v>
      </c>
      <c r="E70" t="str">
        <f>LOOKUP(B70,country_codes!A$2:A$250,country_codes!D$3:D$251)</f>
        <v>GUY</v>
      </c>
      <c r="F70" t="b">
        <f t="shared" si="1"/>
        <v>0</v>
      </c>
    </row>
    <row r="71" spans="1:6" x14ac:dyDescent="0.25">
      <c r="A71">
        <v>35</v>
      </c>
      <c r="B71" t="s">
        <v>387</v>
      </c>
      <c r="C71">
        <v>0.75</v>
      </c>
      <c r="D71">
        <v>2018</v>
      </c>
      <c r="E71" t="str">
        <f>LOOKUP(B71,country_codes!A$2:A$250,country_codes!D$3:D$251)</f>
        <v>HKG</v>
      </c>
      <c r="F71" t="b">
        <f t="shared" si="1"/>
        <v>0</v>
      </c>
    </row>
    <row r="72" spans="1:6" x14ac:dyDescent="0.25">
      <c r="A72">
        <v>92</v>
      </c>
      <c r="B72" t="s">
        <v>444</v>
      </c>
      <c r="C72">
        <v>0.49</v>
      </c>
      <c r="D72">
        <v>2018</v>
      </c>
      <c r="E72" t="str">
        <f>LOOKUP(B72,country_codes!A$2:A$250,country_codes!D$3:D$251)</f>
        <v>HND</v>
      </c>
      <c r="F72" t="b">
        <f t="shared" si="1"/>
        <v>0</v>
      </c>
    </row>
    <row r="73" spans="1:6" x14ac:dyDescent="0.25">
      <c r="A73">
        <v>75</v>
      </c>
      <c r="B73" t="s">
        <v>427</v>
      </c>
      <c r="C73">
        <v>0.54</v>
      </c>
      <c r="D73">
        <v>2018</v>
      </c>
      <c r="E73" t="str">
        <f>LOOKUP(B73,country_codes!A$2:A$250,country_codes!D$3:D$251)</f>
        <v>HRV</v>
      </c>
      <c r="F73" t="b">
        <f t="shared" si="1"/>
        <v>0</v>
      </c>
    </row>
    <row r="74" spans="1:6" x14ac:dyDescent="0.25">
      <c r="A74">
        <v>98</v>
      </c>
      <c r="B74" t="s">
        <v>450</v>
      </c>
      <c r="C74">
        <v>0.47</v>
      </c>
      <c r="D74">
        <v>2018</v>
      </c>
      <c r="E74" t="str">
        <f>LOOKUP(B74,country_codes!A$2:A$250,country_codes!D$3:D$251)</f>
        <v>HTI</v>
      </c>
      <c r="F74" t="b">
        <f t="shared" si="1"/>
        <v>0</v>
      </c>
    </row>
    <row r="75" spans="1:6" x14ac:dyDescent="0.25">
      <c r="A75">
        <v>84</v>
      </c>
      <c r="B75" t="s">
        <v>436</v>
      </c>
      <c r="C75">
        <v>0.52</v>
      </c>
      <c r="D75">
        <v>2018</v>
      </c>
      <c r="E75" t="str">
        <f>LOOKUP(B75,country_codes!A$2:A$250,country_codes!D$3:D$251)</f>
        <v>HUN</v>
      </c>
      <c r="F75" t="b">
        <f t="shared" si="1"/>
        <v>0</v>
      </c>
    </row>
    <row r="76" spans="1:6" x14ac:dyDescent="0.25">
      <c r="A76">
        <v>169</v>
      </c>
      <c r="B76" t="s">
        <v>520</v>
      </c>
      <c r="C76">
        <v>0.3</v>
      </c>
      <c r="D76">
        <v>2018</v>
      </c>
      <c r="E76" t="str">
        <f>LOOKUP(B76,country_codes!A$2:A$250,country_codes!D$3:D$251)</f>
        <v>IDN</v>
      </c>
      <c r="F76" t="b">
        <f t="shared" si="1"/>
        <v>0</v>
      </c>
    </row>
    <row r="77" spans="1:6" x14ac:dyDescent="0.25">
      <c r="A77">
        <v>17</v>
      </c>
      <c r="B77" t="s">
        <v>370</v>
      </c>
      <c r="C77">
        <v>0.95</v>
      </c>
      <c r="D77">
        <v>2018</v>
      </c>
      <c r="E77" t="str">
        <f>LOOKUP(B77,country_codes!A$2:A$250,country_codes!D$3:D$251)</f>
        <v>IMN</v>
      </c>
      <c r="F77" t="b">
        <f t="shared" si="1"/>
        <v>0</v>
      </c>
    </row>
    <row r="78" spans="1:6" x14ac:dyDescent="0.25">
      <c r="A78">
        <v>182</v>
      </c>
      <c r="B78" t="s">
        <v>533</v>
      </c>
      <c r="C78">
        <v>0.26</v>
      </c>
      <c r="D78">
        <v>2018</v>
      </c>
      <c r="E78" t="str">
        <f>LOOKUP(B78,country_codes!A$2:A$250,country_codes!D$3:D$251)</f>
        <v>IND</v>
      </c>
      <c r="F78" t="b">
        <f t="shared" si="1"/>
        <v>0</v>
      </c>
    </row>
    <row r="79" spans="1:6" x14ac:dyDescent="0.25">
      <c r="A79">
        <v>176</v>
      </c>
      <c r="B79" t="s">
        <v>527</v>
      </c>
      <c r="C79">
        <v>0.27</v>
      </c>
      <c r="D79">
        <v>2017</v>
      </c>
      <c r="E79" t="str">
        <f>LOOKUP(B79,country_codes!A$2:A$250,country_codes!D$3:D$251)</f>
        <v>IRN</v>
      </c>
      <c r="F79" t="b">
        <f t="shared" si="1"/>
        <v>0</v>
      </c>
    </row>
    <row r="80" spans="1:6" x14ac:dyDescent="0.25">
      <c r="A80">
        <v>159</v>
      </c>
      <c r="B80" t="s">
        <v>510</v>
      </c>
      <c r="C80">
        <v>0.33</v>
      </c>
      <c r="D80">
        <v>2018</v>
      </c>
      <c r="E80" t="str">
        <f>LOOKUP(B80,country_codes!A$2:A$250,country_codes!D$3:D$251)</f>
        <v>IRQ</v>
      </c>
      <c r="F80" t="b">
        <f t="shared" si="1"/>
        <v>0</v>
      </c>
    </row>
    <row r="81" spans="1:6" x14ac:dyDescent="0.25">
      <c r="A81">
        <v>1</v>
      </c>
      <c r="B81" t="s">
        <v>354</v>
      </c>
      <c r="C81">
        <v>1.28</v>
      </c>
      <c r="D81">
        <v>2018</v>
      </c>
      <c r="E81" t="str">
        <f>LOOKUP(B81,country_codes!A$2:A$250,country_codes!D$3:D$251)</f>
        <v>ISL</v>
      </c>
      <c r="F81" t="b">
        <f t="shared" si="1"/>
        <v>0</v>
      </c>
    </row>
    <row r="82" spans="1:6" x14ac:dyDescent="0.25">
      <c r="A82">
        <v>7</v>
      </c>
      <c r="B82" t="s">
        <v>360</v>
      </c>
      <c r="C82">
        <v>1.04</v>
      </c>
      <c r="D82">
        <v>2018</v>
      </c>
      <c r="E82" t="str">
        <f>LOOKUP(B82,country_codes!A$2:A$250,country_codes!D$3:D$251)</f>
        <v>ISR</v>
      </c>
      <c r="F82" t="b">
        <f t="shared" si="1"/>
        <v>0</v>
      </c>
    </row>
    <row r="83" spans="1:6" x14ac:dyDescent="0.25">
      <c r="A83">
        <v>29</v>
      </c>
      <c r="B83" t="s">
        <v>382</v>
      </c>
      <c r="C83">
        <v>0.82</v>
      </c>
      <c r="D83">
        <v>2018</v>
      </c>
      <c r="E83" t="s">
        <v>858</v>
      </c>
      <c r="F83" t="b">
        <f t="shared" si="1"/>
        <v>0</v>
      </c>
    </row>
    <row r="84" spans="1:6" x14ac:dyDescent="0.25">
      <c r="A84">
        <v>67</v>
      </c>
      <c r="B84" t="s">
        <v>419</v>
      </c>
      <c r="C84">
        <v>0.56999999999999995</v>
      </c>
      <c r="D84">
        <v>2018</v>
      </c>
      <c r="E84" t="s">
        <v>860</v>
      </c>
      <c r="F84" t="b">
        <f t="shared" si="1"/>
        <v>0</v>
      </c>
    </row>
    <row r="85" spans="1:6" x14ac:dyDescent="0.25">
      <c r="A85">
        <v>103</v>
      </c>
      <c r="B85" t="s">
        <v>455</v>
      </c>
      <c r="C85">
        <v>0.45</v>
      </c>
      <c r="D85">
        <v>2018</v>
      </c>
      <c r="E85" t="s">
        <v>868</v>
      </c>
      <c r="F85" t="b">
        <f t="shared" si="1"/>
        <v>0</v>
      </c>
    </row>
    <row r="86" spans="1:6" x14ac:dyDescent="0.25">
      <c r="A86">
        <v>22</v>
      </c>
      <c r="B86" t="s">
        <v>375</v>
      </c>
      <c r="C86">
        <v>0.92</v>
      </c>
      <c r="D86">
        <v>2018</v>
      </c>
      <c r="E86" t="s">
        <v>862</v>
      </c>
      <c r="F86" t="b">
        <f t="shared" si="1"/>
        <v>0</v>
      </c>
    </row>
    <row r="87" spans="1:6" x14ac:dyDescent="0.25">
      <c r="A87">
        <v>147</v>
      </c>
      <c r="B87" t="s">
        <v>499</v>
      </c>
      <c r="C87">
        <v>0.35</v>
      </c>
      <c r="D87">
        <v>2018</v>
      </c>
      <c r="E87" t="s">
        <v>871</v>
      </c>
      <c r="F87" t="b">
        <f t="shared" si="1"/>
        <v>0</v>
      </c>
    </row>
    <row r="88" spans="1:6" x14ac:dyDescent="0.25">
      <c r="A88">
        <v>87</v>
      </c>
      <c r="B88" t="s">
        <v>439</v>
      </c>
      <c r="C88">
        <v>0.49</v>
      </c>
      <c r="D88">
        <v>2018</v>
      </c>
      <c r="E88" t="s">
        <v>874</v>
      </c>
      <c r="F88" t="b">
        <f t="shared" si="1"/>
        <v>0</v>
      </c>
    </row>
    <row r="89" spans="1:6" x14ac:dyDescent="0.25">
      <c r="A89">
        <v>162</v>
      </c>
      <c r="B89" t="s">
        <v>513</v>
      </c>
      <c r="C89">
        <v>0.33</v>
      </c>
      <c r="D89">
        <v>2018</v>
      </c>
      <c r="E89" t="s">
        <v>889</v>
      </c>
      <c r="F89" t="b">
        <f t="shared" si="1"/>
        <v>0</v>
      </c>
    </row>
    <row r="90" spans="1:6" x14ac:dyDescent="0.25">
      <c r="A90">
        <v>89</v>
      </c>
      <c r="B90" t="s">
        <v>441</v>
      </c>
      <c r="C90">
        <v>0.49</v>
      </c>
      <c r="D90">
        <v>2018</v>
      </c>
      <c r="E90" t="str">
        <f>LOOKUP(B90,country_codes!A$2:A$250,country_codes!D$3:D$251)</f>
        <v>KHM</v>
      </c>
      <c r="F90" t="b">
        <f t="shared" si="1"/>
        <v>1</v>
      </c>
    </row>
    <row r="91" spans="1:6" x14ac:dyDescent="0.25">
      <c r="A91">
        <v>151</v>
      </c>
      <c r="B91" t="s">
        <v>503</v>
      </c>
      <c r="C91">
        <v>0.35</v>
      </c>
      <c r="D91">
        <v>2018</v>
      </c>
      <c r="E91" t="str">
        <f>LOOKUP(B91,country_codes!A$2:A$250,country_codes!D$3:D$251)</f>
        <v>KHM</v>
      </c>
      <c r="F91" t="b">
        <f t="shared" si="1"/>
        <v>0</v>
      </c>
    </row>
    <row r="92" spans="1:6" x14ac:dyDescent="0.25">
      <c r="A92">
        <v>39</v>
      </c>
      <c r="B92" t="s">
        <v>391</v>
      </c>
      <c r="C92">
        <v>0.71</v>
      </c>
      <c r="D92">
        <v>2018</v>
      </c>
      <c r="E92" t="str">
        <f>LOOKUP(B92,country_codes!A$2:A$250,country_codes!D$3:D$251)</f>
        <v>KIR</v>
      </c>
      <c r="F92" t="b">
        <f t="shared" si="1"/>
        <v>0</v>
      </c>
    </row>
    <row r="93" spans="1:6" x14ac:dyDescent="0.25">
      <c r="A93">
        <v>51</v>
      </c>
      <c r="B93" t="s">
        <v>403</v>
      </c>
      <c r="C93">
        <v>0.64</v>
      </c>
      <c r="D93">
        <v>2018</v>
      </c>
      <c r="E93" t="s">
        <v>1081</v>
      </c>
      <c r="F93" t="b">
        <f t="shared" si="1"/>
        <v>0</v>
      </c>
    </row>
    <row r="94" spans="1:6" x14ac:dyDescent="0.25">
      <c r="A94">
        <v>31</v>
      </c>
      <c r="B94" t="s">
        <v>1517</v>
      </c>
      <c r="C94">
        <v>0.78</v>
      </c>
      <c r="D94">
        <v>2018</v>
      </c>
      <c r="E94" t="s">
        <v>883</v>
      </c>
      <c r="F94" t="b">
        <f t="shared" si="1"/>
        <v>0</v>
      </c>
    </row>
    <row r="95" spans="1:6" x14ac:dyDescent="0.25">
      <c r="A95">
        <v>96</v>
      </c>
      <c r="B95" t="s">
        <v>448</v>
      </c>
      <c r="C95">
        <v>0.47</v>
      </c>
      <c r="D95">
        <v>2018</v>
      </c>
      <c r="E95" t="s">
        <v>886</v>
      </c>
      <c r="F95" t="b">
        <f t="shared" si="1"/>
        <v>0</v>
      </c>
    </row>
    <row r="96" spans="1:6" x14ac:dyDescent="0.25">
      <c r="A96">
        <v>155</v>
      </c>
      <c r="B96" t="s">
        <v>1516</v>
      </c>
      <c r="C96">
        <v>0.34</v>
      </c>
      <c r="D96">
        <v>2018</v>
      </c>
      <c r="E96" t="s">
        <v>892</v>
      </c>
      <c r="F96" t="b">
        <f t="shared" si="1"/>
        <v>0</v>
      </c>
    </row>
    <row r="97" spans="1:6" x14ac:dyDescent="0.25">
      <c r="A97">
        <v>53</v>
      </c>
      <c r="B97" t="s">
        <v>405</v>
      </c>
      <c r="C97">
        <v>0.63</v>
      </c>
      <c r="D97">
        <v>2018</v>
      </c>
      <c r="E97" t="str">
        <f>LOOKUP(B97,country_codes!A$2:A$250,country_codes!D$3:D$251)</f>
        <v>LBN</v>
      </c>
      <c r="F97" t="b">
        <f t="shared" si="1"/>
        <v>0</v>
      </c>
    </row>
    <row r="98" spans="1:6" x14ac:dyDescent="0.25">
      <c r="A98">
        <v>85</v>
      </c>
      <c r="B98" t="s">
        <v>437</v>
      </c>
      <c r="C98">
        <v>0.52</v>
      </c>
      <c r="D98">
        <v>2018</v>
      </c>
      <c r="E98" t="str">
        <f>LOOKUP(B98,country_codes!A$2:A$250,country_codes!D$3:D$251)</f>
        <v>LBR</v>
      </c>
      <c r="F98" t="b">
        <f t="shared" si="1"/>
        <v>0</v>
      </c>
    </row>
    <row r="99" spans="1:6" x14ac:dyDescent="0.25">
      <c r="A99">
        <v>149</v>
      </c>
      <c r="B99" t="s">
        <v>501</v>
      </c>
      <c r="C99">
        <v>0.35</v>
      </c>
      <c r="D99">
        <v>2018</v>
      </c>
      <c r="E99" t="str">
        <f>LOOKUP(B99,country_codes!A$2:A$250,country_codes!D$3:D$251)</f>
        <v>LBY</v>
      </c>
      <c r="F99" t="b">
        <f t="shared" si="1"/>
        <v>0</v>
      </c>
    </row>
    <row r="100" spans="1:6" x14ac:dyDescent="0.25">
      <c r="A100">
        <v>34</v>
      </c>
      <c r="B100" t="s">
        <v>386</v>
      </c>
      <c r="C100">
        <v>0.76</v>
      </c>
      <c r="D100">
        <v>2018</v>
      </c>
      <c r="E100" t="s">
        <v>1084</v>
      </c>
      <c r="F100" t="b">
        <f t="shared" si="1"/>
        <v>0</v>
      </c>
    </row>
    <row r="101" spans="1:6" x14ac:dyDescent="0.25">
      <c r="A101">
        <v>167</v>
      </c>
      <c r="B101" t="s">
        <v>518</v>
      </c>
      <c r="C101">
        <v>0.3</v>
      </c>
      <c r="D101">
        <v>2018</v>
      </c>
      <c r="E101" t="str">
        <f>LOOKUP(B101,country_codes!A$2:A$250,country_codes!D$3:D$251)</f>
        <v>LKA</v>
      </c>
      <c r="F101" t="b">
        <f t="shared" si="1"/>
        <v>0</v>
      </c>
    </row>
    <row r="102" spans="1:6" x14ac:dyDescent="0.25">
      <c r="A102">
        <v>120</v>
      </c>
      <c r="B102" t="s">
        <v>472</v>
      </c>
      <c r="C102">
        <v>0.4</v>
      </c>
      <c r="D102">
        <v>2018</v>
      </c>
      <c r="E102" t="str">
        <f>LOOKUP(B102,country_codes!A$2:A$250,country_codes!D$3:D$251)</f>
        <v>LSO</v>
      </c>
      <c r="F102" t="b">
        <f t="shared" si="1"/>
        <v>0</v>
      </c>
    </row>
    <row r="103" spans="1:6" x14ac:dyDescent="0.25">
      <c r="A103">
        <v>76</v>
      </c>
      <c r="B103" t="s">
        <v>428</v>
      </c>
      <c r="C103">
        <v>0.54</v>
      </c>
      <c r="D103">
        <v>2018</v>
      </c>
      <c r="E103" t="str">
        <f>LOOKUP(B103,country_codes!A$2:A$250,country_codes!D$3:D$251)</f>
        <v>LTU</v>
      </c>
      <c r="F103" t="b">
        <f t="shared" si="1"/>
        <v>0</v>
      </c>
    </row>
    <row r="104" spans="1:6" x14ac:dyDescent="0.25">
      <c r="A104">
        <v>9</v>
      </c>
      <c r="B104" t="s">
        <v>362</v>
      </c>
      <c r="C104">
        <v>1.03</v>
      </c>
      <c r="D104">
        <v>2018</v>
      </c>
      <c r="E104" t="str">
        <f>LOOKUP(B104,country_codes!A$2:A$250,country_codes!D$3:D$251)</f>
        <v>LUX</v>
      </c>
      <c r="F104" t="b">
        <f t="shared" si="1"/>
        <v>0</v>
      </c>
    </row>
    <row r="105" spans="1:6" x14ac:dyDescent="0.25">
      <c r="A105">
        <v>61</v>
      </c>
      <c r="B105" t="s">
        <v>413</v>
      </c>
      <c r="C105">
        <v>0.59</v>
      </c>
      <c r="D105">
        <v>2018</v>
      </c>
      <c r="E105" t="s">
        <v>895</v>
      </c>
      <c r="F105" t="b">
        <f t="shared" si="1"/>
        <v>0</v>
      </c>
    </row>
    <row r="106" spans="1:6" x14ac:dyDescent="0.25">
      <c r="A106">
        <v>41</v>
      </c>
      <c r="B106" t="s">
        <v>393</v>
      </c>
      <c r="C106">
        <v>0.7</v>
      </c>
      <c r="D106">
        <v>2018</v>
      </c>
      <c r="E106" t="str">
        <f>LOOKUP(B106,country_codes!A$2:A$250,country_codes!D$3:D$251)</f>
        <v>MAC</v>
      </c>
      <c r="F106" t="b">
        <f t="shared" si="1"/>
        <v>0</v>
      </c>
    </row>
    <row r="107" spans="1:6" x14ac:dyDescent="0.25">
      <c r="A107">
        <v>136</v>
      </c>
      <c r="B107" t="s">
        <v>488</v>
      </c>
      <c r="C107">
        <v>0.37</v>
      </c>
      <c r="D107">
        <v>2018</v>
      </c>
      <c r="E107" t="str">
        <f>LOOKUP(B107,country_codes!A$2:A$250,country_codes!D$3:D$251)</f>
        <v>MAR</v>
      </c>
      <c r="F107" t="b">
        <f t="shared" si="1"/>
        <v>0</v>
      </c>
    </row>
    <row r="108" spans="1:6" x14ac:dyDescent="0.25">
      <c r="A108">
        <v>106</v>
      </c>
      <c r="B108" t="s">
        <v>458</v>
      </c>
      <c r="C108">
        <v>0.44</v>
      </c>
      <c r="D108">
        <v>2018</v>
      </c>
      <c r="E108" t="str">
        <f>LOOKUP(B108,country_codes!A$2:A$250,country_codes!D$3:D$251)</f>
        <v>MDA</v>
      </c>
      <c r="F108" t="b">
        <f t="shared" si="1"/>
        <v>0</v>
      </c>
    </row>
    <row r="109" spans="1:6" x14ac:dyDescent="0.25">
      <c r="A109">
        <v>173</v>
      </c>
      <c r="B109" t="s">
        <v>524</v>
      </c>
      <c r="C109">
        <v>0.28000000000000003</v>
      </c>
      <c r="D109">
        <v>2018</v>
      </c>
      <c r="E109" t="str">
        <f>LOOKUP(B109,country_codes!A$2:A$250,country_codes!D$3:D$251)</f>
        <v>MDG</v>
      </c>
      <c r="F109" t="b">
        <f t="shared" si="1"/>
        <v>0</v>
      </c>
    </row>
    <row r="110" spans="1:6" x14ac:dyDescent="0.25">
      <c r="A110">
        <v>90</v>
      </c>
      <c r="B110" t="s">
        <v>442</v>
      </c>
      <c r="C110">
        <v>0.49</v>
      </c>
      <c r="D110">
        <v>2018</v>
      </c>
      <c r="E110" t="str">
        <f>LOOKUP(B110,country_codes!A$2:A$250,country_codes!D$3:D$251)</f>
        <v>MEX</v>
      </c>
      <c r="F110" t="b">
        <f t="shared" si="1"/>
        <v>0</v>
      </c>
    </row>
    <row r="111" spans="1:6" x14ac:dyDescent="0.25">
      <c r="A111">
        <v>137</v>
      </c>
      <c r="B111" t="s">
        <v>489</v>
      </c>
      <c r="C111">
        <v>0.37</v>
      </c>
      <c r="D111">
        <v>2018</v>
      </c>
      <c r="E111" t="str">
        <f>LOOKUP(B111,country_codes!A$2:A$250,country_codes!D$3:D$251)</f>
        <v>MKD</v>
      </c>
      <c r="F111" t="b">
        <f t="shared" si="1"/>
        <v>0</v>
      </c>
    </row>
    <row r="112" spans="1:6" x14ac:dyDescent="0.25">
      <c r="A112">
        <v>130</v>
      </c>
      <c r="B112" t="s">
        <v>482</v>
      </c>
      <c r="C112">
        <v>0.39</v>
      </c>
      <c r="D112">
        <v>2018</v>
      </c>
      <c r="E112" t="str">
        <f>LOOKUP(B112,country_codes!A$2:A$250,country_codes!D$3:D$251)</f>
        <v>MLI</v>
      </c>
      <c r="F112" t="b">
        <f t="shared" si="1"/>
        <v>0</v>
      </c>
    </row>
    <row r="113" spans="1:6" x14ac:dyDescent="0.25">
      <c r="A113">
        <v>40</v>
      </c>
      <c r="B113" t="s">
        <v>392</v>
      </c>
      <c r="C113">
        <v>0.71</v>
      </c>
      <c r="D113">
        <v>2018</v>
      </c>
      <c r="E113" t="str">
        <f>LOOKUP(B113,country_codes!A$2:A$250,country_codes!D$3:D$251)</f>
        <v>MLT</v>
      </c>
      <c r="F113" t="b">
        <f t="shared" si="1"/>
        <v>0</v>
      </c>
    </row>
    <row r="114" spans="1:6" x14ac:dyDescent="0.25">
      <c r="A114">
        <v>171</v>
      </c>
      <c r="B114" t="s">
        <v>522</v>
      </c>
      <c r="C114">
        <v>0.28999999999999998</v>
      </c>
      <c r="D114">
        <v>2011</v>
      </c>
      <c r="E114" t="str">
        <f>LOOKUP(B114,country_codes!A$2:A$250,country_codes!D$3:D$251)</f>
        <v>MMR</v>
      </c>
      <c r="F114" t="b">
        <f t="shared" si="1"/>
        <v>0</v>
      </c>
    </row>
    <row r="115" spans="1:6" x14ac:dyDescent="0.25">
      <c r="A115">
        <v>111</v>
      </c>
      <c r="B115" t="s">
        <v>463</v>
      </c>
      <c r="C115">
        <v>0.43</v>
      </c>
      <c r="D115">
        <v>2018</v>
      </c>
      <c r="E115" t="str">
        <f>LOOKUP(B115,country_codes!A$2:A$250,country_codes!D$3:D$251)</f>
        <v>MNE</v>
      </c>
      <c r="F115" t="b">
        <f t="shared" si="1"/>
        <v>0</v>
      </c>
    </row>
    <row r="116" spans="1:6" x14ac:dyDescent="0.25">
      <c r="A116">
        <v>168</v>
      </c>
      <c r="B116" t="s">
        <v>519</v>
      </c>
      <c r="C116">
        <v>0.3</v>
      </c>
      <c r="D116">
        <v>2018</v>
      </c>
      <c r="E116" t="str">
        <f>LOOKUP(B116,country_codes!A$2:A$250,country_codes!D$3:D$251)</f>
        <v>MNG</v>
      </c>
      <c r="F116" t="b">
        <f t="shared" si="1"/>
        <v>0</v>
      </c>
    </row>
    <row r="117" spans="1:6" x14ac:dyDescent="0.25">
      <c r="A117">
        <v>154</v>
      </c>
      <c r="B117" t="s">
        <v>506</v>
      </c>
      <c r="C117">
        <v>0.34</v>
      </c>
      <c r="D117">
        <v>2018</v>
      </c>
      <c r="E117" t="str">
        <f>LOOKUP(B117,country_codes!A$2:A$250,country_codes!D$3:D$251)</f>
        <v>MOZ</v>
      </c>
      <c r="F117" t="b">
        <f t="shared" si="1"/>
        <v>0</v>
      </c>
    </row>
    <row r="118" spans="1:6" x14ac:dyDescent="0.25">
      <c r="A118">
        <v>172</v>
      </c>
      <c r="B118" t="s">
        <v>523</v>
      </c>
      <c r="C118">
        <v>0.28999999999999998</v>
      </c>
      <c r="D118">
        <v>2018</v>
      </c>
      <c r="E118" t="str">
        <f>LOOKUP(B118,country_codes!A$2:A$250,country_codes!D$3:D$251)</f>
        <v>MRT</v>
      </c>
      <c r="F118" t="b">
        <f t="shared" si="1"/>
        <v>0</v>
      </c>
    </row>
    <row r="119" spans="1:6" x14ac:dyDescent="0.25">
      <c r="A119">
        <v>95</v>
      </c>
      <c r="B119" t="s">
        <v>447</v>
      </c>
      <c r="C119">
        <v>0.47</v>
      </c>
      <c r="D119">
        <v>2018</v>
      </c>
      <c r="E119" t="str">
        <f>LOOKUP(B119,country_codes!A$2:A$250,country_codes!D$3:D$251)</f>
        <v>MUS</v>
      </c>
      <c r="F119" t="b">
        <f t="shared" si="1"/>
        <v>0</v>
      </c>
    </row>
    <row r="120" spans="1:6" x14ac:dyDescent="0.25">
      <c r="A120">
        <v>170</v>
      </c>
      <c r="B120" t="s">
        <v>521</v>
      </c>
      <c r="C120">
        <v>0.3</v>
      </c>
      <c r="D120">
        <v>2018</v>
      </c>
      <c r="E120" t="str">
        <f>LOOKUP(B120,country_codes!A$2:A$250,country_codes!D$3:D$251)</f>
        <v>MWI</v>
      </c>
      <c r="F120" t="b">
        <f t="shared" si="1"/>
        <v>0</v>
      </c>
    </row>
    <row r="121" spans="1:6" x14ac:dyDescent="0.25">
      <c r="A121">
        <v>146</v>
      </c>
      <c r="B121" t="s">
        <v>498</v>
      </c>
      <c r="C121">
        <v>0.36</v>
      </c>
      <c r="D121">
        <v>2018</v>
      </c>
      <c r="E121" t="str">
        <f>LOOKUP(B121,country_codes!A$2:A$250,country_codes!D$3:D$251)</f>
        <v>MYS</v>
      </c>
      <c r="F121" t="b">
        <f t="shared" si="1"/>
        <v>0</v>
      </c>
    </row>
    <row r="122" spans="1:6" x14ac:dyDescent="0.25">
      <c r="A122">
        <v>81</v>
      </c>
      <c r="B122" t="s">
        <v>433</v>
      </c>
      <c r="C122">
        <v>0.53</v>
      </c>
      <c r="D122">
        <v>2018</v>
      </c>
      <c r="E122" t="str">
        <f>LOOKUP(B122,country_codes!A$2:A$250,country_codes!D$3:D$251)</f>
        <v>NAM</v>
      </c>
      <c r="F122" t="b">
        <f t="shared" si="1"/>
        <v>0</v>
      </c>
    </row>
    <row r="123" spans="1:6" x14ac:dyDescent="0.25">
      <c r="A123">
        <v>128</v>
      </c>
      <c r="B123" t="s">
        <v>480</v>
      </c>
      <c r="C123">
        <v>0.39</v>
      </c>
      <c r="D123">
        <v>2018</v>
      </c>
      <c r="E123" t="str">
        <f>LOOKUP(B123,country_codes!A$2:A$250,country_codes!D$3:D$251)</f>
        <v>NER</v>
      </c>
      <c r="F123" t="b">
        <f t="shared" si="1"/>
        <v>0</v>
      </c>
    </row>
    <row r="124" spans="1:6" x14ac:dyDescent="0.25">
      <c r="A124">
        <v>156</v>
      </c>
      <c r="B124" t="s">
        <v>507</v>
      </c>
      <c r="C124">
        <v>0.34</v>
      </c>
      <c r="D124">
        <v>2018</v>
      </c>
      <c r="E124" t="str">
        <f>LOOKUP(B124,country_codes!A$2:A$250,country_codes!D$3:D$251)</f>
        <v>NGA</v>
      </c>
      <c r="F124" t="b">
        <f t="shared" si="1"/>
        <v>0</v>
      </c>
    </row>
    <row r="125" spans="1:6" x14ac:dyDescent="0.25">
      <c r="A125">
        <v>141</v>
      </c>
      <c r="B125" t="s">
        <v>493</v>
      </c>
      <c r="C125">
        <v>0.37</v>
      </c>
      <c r="D125">
        <v>2018</v>
      </c>
      <c r="E125" t="str">
        <f>LOOKUP(B125,country_codes!A$2:A$250,country_codes!D$3:D$251)</f>
        <v>NIC</v>
      </c>
      <c r="F125" t="b">
        <f t="shared" si="1"/>
        <v>0</v>
      </c>
    </row>
    <row r="126" spans="1:6" x14ac:dyDescent="0.25">
      <c r="A126">
        <v>18</v>
      </c>
      <c r="B126" t="s">
        <v>371</v>
      </c>
      <c r="C126">
        <v>0.94</v>
      </c>
      <c r="D126">
        <v>2018</v>
      </c>
      <c r="E126" t="str">
        <f>LOOKUP(B126,country_codes!A$2:A$250,country_codes!D$3:D$251)</f>
        <v>NLD</v>
      </c>
      <c r="F126" t="b">
        <f t="shared" si="1"/>
        <v>0</v>
      </c>
    </row>
    <row r="127" spans="1:6" x14ac:dyDescent="0.25">
      <c r="A127">
        <v>2</v>
      </c>
      <c r="B127" t="s">
        <v>355</v>
      </c>
      <c r="C127">
        <v>1.25</v>
      </c>
      <c r="D127">
        <v>2018</v>
      </c>
      <c r="E127" t="str">
        <f>LOOKUP(B127,country_codes!A$2:A$250,country_codes!D$3:D$251)</f>
        <v>NOR</v>
      </c>
      <c r="F127" t="b">
        <f t="shared" si="1"/>
        <v>0</v>
      </c>
    </row>
    <row r="128" spans="1:6" x14ac:dyDescent="0.25">
      <c r="A128">
        <v>157</v>
      </c>
      <c r="B128" t="s">
        <v>508</v>
      </c>
      <c r="C128">
        <v>0.33</v>
      </c>
      <c r="D128">
        <v>2018</v>
      </c>
      <c r="E128" t="str">
        <f>LOOKUP(B128,country_codes!A$2:A$250,country_codes!D$3:D$251)</f>
        <v>NPL</v>
      </c>
      <c r="F128" t="b">
        <f t="shared" si="1"/>
        <v>0</v>
      </c>
    </row>
    <row r="129" spans="1:6" x14ac:dyDescent="0.25">
      <c r="A129">
        <v>59</v>
      </c>
      <c r="B129" t="s">
        <v>411</v>
      </c>
      <c r="C129">
        <v>0.6</v>
      </c>
      <c r="D129">
        <v>2018</v>
      </c>
      <c r="E129" t="str">
        <f>LOOKUP(B129,country_codes!A$2:A$250,country_codes!D$3:D$251)</f>
        <v>NRU</v>
      </c>
      <c r="F129" t="b">
        <f t="shared" si="1"/>
        <v>0</v>
      </c>
    </row>
    <row r="130" spans="1:6" x14ac:dyDescent="0.25">
      <c r="A130">
        <v>11</v>
      </c>
      <c r="B130" t="s">
        <v>364</v>
      </c>
      <c r="C130">
        <v>1.02</v>
      </c>
      <c r="D130">
        <v>2018</v>
      </c>
      <c r="E130" t="str">
        <f>LOOKUP(B130,country_codes!A$2:A$250,country_codes!D$3:D$251)</f>
        <v>NZL</v>
      </c>
      <c r="F130" t="b">
        <f t="shared" si="1"/>
        <v>0</v>
      </c>
    </row>
    <row r="131" spans="1:6" x14ac:dyDescent="0.25">
      <c r="A131">
        <v>125</v>
      </c>
      <c r="B131" t="s">
        <v>477</v>
      </c>
      <c r="C131">
        <v>0.39</v>
      </c>
      <c r="D131">
        <v>2018</v>
      </c>
      <c r="E131" t="str">
        <f>LOOKUP(B131,country_codes!A$2:A$250,country_codes!D$3:D$251)</f>
        <v>OMN</v>
      </c>
      <c r="F131" t="b">
        <f t="shared" ref="F131:F187" si="2">E131=E132</f>
        <v>0</v>
      </c>
    </row>
    <row r="132" spans="1:6" x14ac:dyDescent="0.25">
      <c r="A132">
        <v>178</v>
      </c>
      <c r="B132" t="s">
        <v>529</v>
      </c>
      <c r="C132">
        <v>0.27</v>
      </c>
      <c r="D132">
        <v>2018</v>
      </c>
      <c r="E132" t="str">
        <f>LOOKUP(B132,country_codes!A$2:A$250,country_codes!D$3:D$251)</f>
        <v>PAK</v>
      </c>
      <c r="F132" t="b">
        <f t="shared" si="2"/>
        <v>0</v>
      </c>
    </row>
    <row r="133" spans="1:6" x14ac:dyDescent="0.25">
      <c r="A133">
        <v>57</v>
      </c>
      <c r="B133" t="s">
        <v>409</v>
      </c>
      <c r="C133">
        <v>0.61</v>
      </c>
      <c r="D133">
        <v>2018</v>
      </c>
      <c r="E133" t="str">
        <f>LOOKUP(B133,country_codes!A$2:A$250,country_codes!D$3:D$251)</f>
        <v>PAN</v>
      </c>
      <c r="F133" t="b">
        <f t="shared" si="2"/>
        <v>0</v>
      </c>
    </row>
    <row r="134" spans="1:6" x14ac:dyDescent="0.25">
      <c r="A134">
        <v>94</v>
      </c>
      <c r="B134" t="s">
        <v>446</v>
      </c>
      <c r="C134">
        <v>0.48</v>
      </c>
      <c r="D134">
        <v>2018</v>
      </c>
      <c r="E134" t="str">
        <f>LOOKUP(B134,country_codes!A$2:A$250,country_codes!D$3:D$251)</f>
        <v>PER</v>
      </c>
      <c r="F134" t="b">
        <f t="shared" si="2"/>
        <v>0</v>
      </c>
    </row>
    <row r="135" spans="1:6" x14ac:dyDescent="0.25">
      <c r="A135">
        <v>150</v>
      </c>
      <c r="B135" t="s">
        <v>502</v>
      </c>
      <c r="C135">
        <v>0.35</v>
      </c>
      <c r="D135">
        <v>2018</v>
      </c>
      <c r="E135" t="str">
        <f>LOOKUP(B135,country_codes!A$2:A$250,country_codes!D$3:D$251)</f>
        <v>PHL</v>
      </c>
      <c r="F135" t="b">
        <f t="shared" si="2"/>
        <v>0</v>
      </c>
    </row>
    <row r="136" spans="1:6" x14ac:dyDescent="0.25">
      <c r="A136">
        <v>28</v>
      </c>
      <c r="B136" t="s">
        <v>381</v>
      </c>
      <c r="C136">
        <v>0.86</v>
      </c>
      <c r="D136">
        <v>2018</v>
      </c>
      <c r="E136" t="str">
        <f>LOOKUP(B136,country_codes!A$2:A$250,country_codes!D$3:D$251)</f>
        <v>PLW</v>
      </c>
      <c r="F136" t="b">
        <f t="shared" si="2"/>
        <v>0</v>
      </c>
    </row>
    <row r="137" spans="1:6" x14ac:dyDescent="0.25">
      <c r="A137">
        <v>55</v>
      </c>
      <c r="B137" t="s">
        <v>407</v>
      </c>
      <c r="C137">
        <v>0.63</v>
      </c>
      <c r="D137">
        <v>2018</v>
      </c>
      <c r="E137" t="str">
        <f>LOOKUP(B137,country_codes!A$2:A$250,country_codes!D$3:D$251)</f>
        <v>PNG</v>
      </c>
      <c r="F137" t="b">
        <f t="shared" si="2"/>
        <v>0</v>
      </c>
    </row>
    <row r="138" spans="1:6" x14ac:dyDescent="0.25">
      <c r="A138">
        <v>88</v>
      </c>
      <c r="B138" t="s">
        <v>440</v>
      </c>
      <c r="C138">
        <v>0.49</v>
      </c>
      <c r="D138">
        <v>2018</v>
      </c>
      <c r="E138" t="s">
        <v>1052</v>
      </c>
      <c r="F138" t="b">
        <f t="shared" si="2"/>
        <v>0</v>
      </c>
    </row>
    <row r="139" spans="1:6" x14ac:dyDescent="0.25">
      <c r="A139">
        <v>30</v>
      </c>
      <c r="B139" t="s">
        <v>383</v>
      </c>
      <c r="C139">
        <v>0.8</v>
      </c>
      <c r="D139">
        <v>2018</v>
      </c>
      <c r="E139" t="str">
        <f>LOOKUP(B139,country_codes!A$2:A$250,country_codes!D$3:D$251)</f>
        <v>PRI</v>
      </c>
      <c r="F139" t="b">
        <f t="shared" si="2"/>
        <v>0</v>
      </c>
    </row>
    <row r="140" spans="1:6" x14ac:dyDescent="0.25">
      <c r="A140">
        <v>42</v>
      </c>
      <c r="B140" t="s">
        <v>394</v>
      </c>
      <c r="C140">
        <v>0.7</v>
      </c>
      <c r="D140">
        <v>2018</v>
      </c>
      <c r="E140" t="str">
        <f>LOOKUP(B140,country_codes!A$2:A$250,country_codes!D$3:D$251)</f>
        <v>PRT</v>
      </c>
      <c r="F140" t="b">
        <f t="shared" si="2"/>
        <v>0</v>
      </c>
    </row>
    <row r="141" spans="1:6" x14ac:dyDescent="0.25">
      <c r="A141">
        <v>110</v>
      </c>
      <c r="B141" t="s">
        <v>462</v>
      </c>
      <c r="C141">
        <v>0.43</v>
      </c>
      <c r="D141">
        <v>2018</v>
      </c>
      <c r="E141" t="str">
        <f>LOOKUP(B141,country_codes!A$2:A$250,country_codes!D$3:D$251)</f>
        <v>PRY</v>
      </c>
      <c r="F141" t="b">
        <f t="shared" si="2"/>
        <v>0</v>
      </c>
    </row>
    <row r="142" spans="1:6" x14ac:dyDescent="0.25">
      <c r="A142">
        <v>73</v>
      </c>
      <c r="B142" t="s">
        <v>425</v>
      </c>
      <c r="C142">
        <v>0.54</v>
      </c>
      <c r="D142">
        <v>2018</v>
      </c>
      <c r="E142" t="str">
        <f>LOOKUP(B142,country_codes!A$2:A$250,country_codes!D$3:D$251)</f>
        <v>QAT</v>
      </c>
      <c r="F142" t="b">
        <f t="shared" si="2"/>
        <v>0</v>
      </c>
    </row>
    <row r="143" spans="1:6" x14ac:dyDescent="0.25">
      <c r="A143">
        <v>108</v>
      </c>
      <c r="B143" t="s">
        <v>460</v>
      </c>
      <c r="C143">
        <v>0.44</v>
      </c>
      <c r="D143">
        <v>2018</v>
      </c>
      <c r="E143" t="str">
        <f>LOOKUP(B143,country_codes!A$2:A$250,country_codes!D$3:D$251)</f>
        <v>ROU</v>
      </c>
      <c r="F143" t="b">
        <f t="shared" si="2"/>
        <v>0</v>
      </c>
    </row>
    <row r="144" spans="1:6" x14ac:dyDescent="0.25">
      <c r="A144">
        <v>116</v>
      </c>
      <c r="B144" t="s">
        <v>468</v>
      </c>
      <c r="C144">
        <v>0.41</v>
      </c>
      <c r="D144">
        <v>2018</v>
      </c>
      <c r="E144" t="str">
        <f>LOOKUP(B144,country_codes!A$2:A$250,country_codes!D$3:D$251)</f>
        <v>RUS</v>
      </c>
      <c r="F144" t="b">
        <f t="shared" si="2"/>
        <v>0</v>
      </c>
    </row>
    <row r="145" spans="1:6" x14ac:dyDescent="0.25">
      <c r="A145">
        <v>153</v>
      </c>
      <c r="B145" t="s">
        <v>505</v>
      </c>
      <c r="C145">
        <v>0.34</v>
      </c>
      <c r="D145">
        <v>2018</v>
      </c>
      <c r="E145" t="str">
        <f>LOOKUP(B145,country_codes!A$2:A$250,country_codes!D$3:D$251)</f>
        <v>RWA</v>
      </c>
      <c r="F145" t="b">
        <f t="shared" si="2"/>
        <v>0</v>
      </c>
    </row>
    <row r="146" spans="1:6" x14ac:dyDescent="0.25">
      <c r="A146">
        <v>113</v>
      </c>
      <c r="B146" t="s">
        <v>465</v>
      </c>
      <c r="C146">
        <v>0.42</v>
      </c>
      <c r="D146">
        <v>2018</v>
      </c>
      <c r="E146" t="str">
        <f>LOOKUP(B146,country_codes!A$2:A$250,country_codes!D$3:D$251)</f>
        <v>SAU</v>
      </c>
      <c r="F146" t="b">
        <f t="shared" si="2"/>
        <v>0</v>
      </c>
    </row>
    <row r="147" spans="1:6" x14ac:dyDescent="0.25">
      <c r="A147">
        <v>185</v>
      </c>
      <c r="B147" t="s">
        <v>536</v>
      </c>
      <c r="C147">
        <v>0.2</v>
      </c>
      <c r="D147">
        <v>2018</v>
      </c>
      <c r="E147" t="str">
        <f>LOOKUP(B147,country_codes!A$2:A$250,country_codes!D$3:D$251)</f>
        <v>SDN</v>
      </c>
      <c r="F147" t="b">
        <f t="shared" si="2"/>
        <v>0</v>
      </c>
    </row>
    <row r="148" spans="1:6" x14ac:dyDescent="0.25">
      <c r="A148">
        <v>121</v>
      </c>
      <c r="B148" t="s">
        <v>473</v>
      </c>
      <c r="C148">
        <v>0.4</v>
      </c>
      <c r="D148">
        <v>2018</v>
      </c>
      <c r="E148" t="str">
        <f>LOOKUP(B148,country_codes!A$2:A$250,country_codes!D$3:D$251)</f>
        <v>SEN</v>
      </c>
      <c r="F148" t="b">
        <f t="shared" si="2"/>
        <v>0</v>
      </c>
    </row>
    <row r="149" spans="1:6" x14ac:dyDescent="0.25">
      <c r="A149">
        <v>52</v>
      </c>
      <c r="B149" t="s">
        <v>404</v>
      </c>
      <c r="C149">
        <v>0.64</v>
      </c>
      <c r="D149">
        <v>2018</v>
      </c>
      <c r="E149" t="str">
        <f>LOOKUP(B149,country_codes!A$2:A$250,country_codes!D$3:D$251)</f>
        <v>SGP</v>
      </c>
      <c r="F149" t="b">
        <f t="shared" si="2"/>
        <v>0</v>
      </c>
    </row>
    <row r="150" spans="1:6" x14ac:dyDescent="0.25">
      <c r="A150">
        <v>27</v>
      </c>
      <c r="B150" t="s">
        <v>380</v>
      </c>
      <c r="C150">
        <v>0.88</v>
      </c>
      <c r="D150">
        <v>2018</v>
      </c>
      <c r="E150" t="str">
        <f>LOOKUP(B150,country_codes!A$2:A$250,country_codes!D$3:D$251)</f>
        <v>SLB</v>
      </c>
      <c r="F150" t="b">
        <f t="shared" si="2"/>
        <v>0</v>
      </c>
    </row>
    <row r="151" spans="1:6" x14ac:dyDescent="0.25">
      <c r="A151">
        <v>161</v>
      </c>
      <c r="B151" t="s">
        <v>512</v>
      </c>
      <c r="C151">
        <v>0.33</v>
      </c>
      <c r="D151">
        <v>2018</v>
      </c>
      <c r="E151" t="str">
        <f>LOOKUP(B151,country_codes!A$2:A$250,country_codes!D$3:D$251)</f>
        <v>SLE</v>
      </c>
      <c r="F151" t="b">
        <f t="shared" si="2"/>
        <v>0</v>
      </c>
    </row>
    <row r="152" spans="1:6" x14ac:dyDescent="0.25">
      <c r="A152">
        <v>91</v>
      </c>
      <c r="B152" t="s">
        <v>443</v>
      </c>
      <c r="C152">
        <v>0.49</v>
      </c>
      <c r="D152">
        <v>2018</v>
      </c>
      <c r="E152" t="str">
        <f>LOOKUP(B152,country_codes!A$2:A$250,country_codes!D$3:D$251)</f>
        <v>SLV</v>
      </c>
      <c r="F152" t="b">
        <f t="shared" si="2"/>
        <v>0</v>
      </c>
    </row>
    <row r="153" spans="1:6" x14ac:dyDescent="0.25">
      <c r="A153">
        <v>32</v>
      </c>
      <c r="B153" t="s">
        <v>384</v>
      </c>
      <c r="C153">
        <v>0.77</v>
      </c>
      <c r="D153">
        <v>2017</v>
      </c>
      <c r="E153" t="str">
        <f>LOOKUP(B153,country_codes!A$2:A$250,country_codes!D$3:D$251)</f>
        <v>SMR</v>
      </c>
      <c r="F153" t="b">
        <f t="shared" si="2"/>
        <v>0</v>
      </c>
    </row>
    <row r="154" spans="1:6" x14ac:dyDescent="0.25">
      <c r="A154">
        <v>114</v>
      </c>
      <c r="B154" t="s">
        <v>466</v>
      </c>
      <c r="C154">
        <v>0.42</v>
      </c>
      <c r="D154">
        <v>2018</v>
      </c>
      <c r="E154" t="str">
        <f>LOOKUP(B154,country_codes!A$2:A$250,country_codes!D$3:D$251)</f>
        <v>SRB</v>
      </c>
      <c r="F154" t="b">
        <f t="shared" si="2"/>
        <v>0</v>
      </c>
    </row>
    <row r="155" spans="1:6" x14ac:dyDescent="0.25">
      <c r="A155">
        <v>62</v>
      </c>
      <c r="B155" t="s">
        <v>414</v>
      </c>
      <c r="C155">
        <v>0.59</v>
      </c>
      <c r="D155">
        <v>2018</v>
      </c>
      <c r="E155" t="str">
        <f>LOOKUP(B155,country_codes!A$2:A$250,country_codes!D$3:D$251)</f>
        <v>STP</v>
      </c>
      <c r="F155" t="b">
        <f t="shared" si="2"/>
        <v>0</v>
      </c>
    </row>
    <row r="156" spans="1:6" x14ac:dyDescent="0.25">
      <c r="A156">
        <v>122</v>
      </c>
      <c r="B156" t="s">
        <v>474</v>
      </c>
      <c r="C156">
        <v>0.4</v>
      </c>
      <c r="D156">
        <v>2018</v>
      </c>
      <c r="E156" t="str">
        <f>LOOKUP(B156,country_codes!A$2:A$250,country_codes!D$3:D$251)</f>
        <v>SUR</v>
      </c>
      <c r="F156" t="b">
        <f t="shared" si="2"/>
        <v>0</v>
      </c>
    </row>
    <row r="157" spans="1:6" x14ac:dyDescent="0.25">
      <c r="A157">
        <v>64</v>
      </c>
      <c r="B157" t="s">
        <v>416</v>
      </c>
      <c r="C157">
        <v>0.57999999999999996</v>
      </c>
      <c r="D157">
        <v>2018</v>
      </c>
      <c r="E157" t="str">
        <f>LOOKUP(B157,country_codes!A$2:A$250,country_codes!D$3:D$251)</f>
        <v>SVK</v>
      </c>
      <c r="F157" t="b">
        <f t="shared" si="2"/>
        <v>0</v>
      </c>
    </row>
    <row r="158" spans="1:6" x14ac:dyDescent="0.25">
      <c r="A158">
        <v>45</v>
      </c>
      <c r="B158" t="s">
        <v>397</v>
      </c>
      <c r="C158">
        <v>0.69</v>
      </c>
      <c r="D158">
        <v>2018</v>
      </c>
      <c r="E158" t="str">
        <f>LOOKUP(B158,country_codes!A$2:A$250,country_codes!D$3:D$251)</f>
        <v>SVN</v>
      </c>
      <c r="F158" t="b">
        <f t="shared" si="2"/>
        <v>0</v>
      </c>
    </row>
    <row r="159" spans="1:6" x14ac:dyDescent="0.25">
      <c r="A159">
        <v>10</v>
      </c>
      <c r="B159" t="s">
        <v>363</v>
      </c>
      <c r="C159">
        <v>1.03</v>
      </c>
      <c r="D159">
        <v>2018</v>
      </c>
      <c r="E159" t="str">
        <f>LOOKUP(B159,country_codes!A$2:A$250,country_codes!D$3:D$251)</f>
        <v>SWE</v>
      </c>
      <c r="F159" t="b">
        <f t="shared" si="2"/>
        <v>0</v>
      </c>
    </row>
    <row r="160" spans="1:6" x14ac:dyDescent="0.25">
      <c r="A160">
        <v>127</v>
      </c>
      <c r="B160" t="s">
        <v>479</v>
      </c>
      <c r="C160">
        <v>0.39</v>
      </c>
      <c r="D160">
        <v>2018</v>
      </c>
      <c r="E160" t="str">
        <f>LOOKUP(B160,country_codes!A$2:A$250,country_codes!D$3:D$251)</f>
        <v>SWZ</v>
      </c>
      <c r="F160" t="b">
        <f t="shared" si="2"/>
        <v>0</v>
      </c>
    </row>
    <row r="161" spans="1:6" x14ac:dyDescent="0.25">
      <c r="A161">
        <v>77</v>
      </c>
      <c r="B161" t="s">
        <v>429</v>
      </c>
      <c r="C161">
        <v>0.54</v>
      </c>
      <c r="D161">
        <v>2018</v>
      </c>
      <c r="E161" t="str">
        <f>LOOKUP(B161,country_codes!A$2:A$250,country_codes!D$3:D$251)</f>
        <v>SYC</v>
      </c>
      <c r="F161" t="b">
        <f t="shared" si="2"/>
        <v>0</v>
      </c>
    </row>
    <row r="162" spans="1:6" x14ac:dyDescent="0.25">
      <c r="A162">
        <v>139</v>
      </c>
      <c r="B162" t="s">
        <v>491</v>
      </c>
      <c r="C162">
        <v>0.37</v>
      </c>
      <c r="D162">
        <v>2018</v>
      </c>
      <c r="E162" t="str">
        <f>LOOKUP(B162,country_codes!A$2:A$250,country_codes!D$3:D$251)</f>
        <v>TCD</v>
      </c>
      <c r="F162" t="b">
        <f t="shared" si="2"/>
        <v>0</v>
      </c>
    </row>
    <row r="163" spans="1:6" x14ac:dyDescent="0.25">
      <c r="A163">
        <v>132</v>
      </c>
      <c r="B163" t="s">
        <v>484</v>
      </c>
      <c r="C163">
        <v>0.38</v>
      </c>
      <c r="D163">
        <v>2018</v>
      </c>
      <c r="E163" t="str">
        <f>LOOKUP(B163,country_codes!A$2:A$250,country_codes!D$3:D$251)</f>
        <v>TGO</v>
      </c>
      <c r="F163" t="b">
        <f t="shared" si="2"/>
        <v>0</v>
      </c>
    </row>
    <row r="164" spans="1:6" x14ac:dyDescent="0.25">
      <c r="A164">
        <v>134</v>
      </c>
      <c r="B164" t="s">
        <v>486</v>
      </c>
      <c r="C164">
        <v>0.38</v>
      </c>
      <c r="D164">
        <v>2018</v>
      </c>
      <c r="E164" t="str">
        <f>LOOKUP(B164,country_codes!A$2:A$250,country_codes!D$3:D$251)</f>
        <v>THA</v>
      </c>
      <c r="F164" t="b">
        <f t="shared" si="2"/>
        <v>0</v>
      </c>
    </row>
    <row r="165" spans="1:6" x14ac:dyDescent="0.25">
      <c r="A165">
        <v>183</v>
      </c>
      <c r="B165" t="s">
        <v>534</v>
      </c>
      <c r="C165">
        <v>0.24</v>
      </c>
      <c r="D165">
        <v>2018</v>
      </c>
      <c r="E165" t="str">
        <f>LOOKUP(B165,country_codes!A$2:A$250,country_codes!D$3:D$251)</f>
        <v>TJK</v>
      </c>
      <c r="F165" t="b">
        <f t="shared" si="2"/>
        <v>0</v>
      </c>
    </row>
    <row r="166" spans="1:6" x14ac:dyDescent="0.25">
      <c r="A166">
        <v>144</v>
      </c>
      <c r="B166" t="s">
        <v>496</v>
      </c>
      <c r="C166">
        <v>0.36</v>
      </c>
      <c r="D166">
        <v>2018</v>
      </c>
      <c r="E166" t="str">
        <f>LOOKUP(B166,country_codes!A$2:A$250,country_codes!D$3:D$251)</f>
        <v>TKM</v>
      </c>
      <c r="F166" t="b">
        <f t="shared" si="2"/>
        <v>0</v>
      </c>
    </row>
    <row r="167" spans="1:6" x14ac:dyDescent="0.25">
      <c r="A167">
        <v>179</v>
      </c>
      <c r="B167" t="s">
        <v>530</v>
      </c>
      <c r="C167">
        <v>0.27</v>
      </c>
      <c r="D167">
        <v>2018</v>
      </c>
      <c r="E167" t="s">
        <v>1183</v>
      </c>
      <c r="F167" t="b">
        <f t="shared" si="2"/>
        <v>0</v>
      </c>
    </row>
    <row r="168" spans="1:6" x14ac:dyDescent="0.25">
      <c r="A168">
        <v>48</v>
      </c>
      <c r="B168" t="s">
        <v>400</v>
      </c>
      <c r="C168">
        <v>0.68</v>
      </c>
      <c r="D168">
        <v>2018</v>
      </c>
      <c r="E168" t="str">
        <f>LOOKUP(B168,country_codes!A$2:A$250,country_codes!D$3:D$251)</f>
        <v>TON</v>
      </c>
      <c r="F168" t="b">
        <f t="shared" si="2"/>
        <v>0</v>
      </c>
    </row>
    <row r="169" spans="1:6" x14ac:dyDescent="0.25">
      <c r="A169">
        <v>80</v>
      </c>
      <c r="B169" t="s">
        <v>432</v>
      </c>
      <c r="C169">
        <v>0.54</v>
      </c>
      <c r="D169">
        <v>2018</v>
      </c>
      <c r="E169" t="str">
        <f>LOOKUP(B169,country_codes!A$2:A$250,country_codes!D$3:D$251)</f>
        <v>TTO</v>
      </c>
      <c r="F169" t="b">
        <f t="shared" si="2"/>
        <v>0</v>
      </c>
    </row>
    <row r="170" spans="1:6" x14ac:dyDescent="0.25">
      <c r="A170">
        <v>174</v>
      </c>
      <c r="B170" t="s">
        <v>525</v>
      </c>
      <c r="C170">
        <v>0.28000000000000003</v>
      </c>
      <c r="D170">
        <v>2018</v>
      </c>
      <c r="E170" t="str">
        <f>LOOKUP(B170,country_codes!A$2:A$250,country_codes!D$3:D$251)</f>
        <v>TUN</v>
      </c>
      <c r="F170" t="b">
        <f t="shared" si="2"/>
        <v>0</v>
      </c>
    </row>
    <row r="171" spans="1:6" x14ac:dyDescent="0.25">
      <c r="A171">
        <v>160</v>
      </c>
      <c r="B171" t="s">
        <v>511</v>
      </c>
      <c r="C171">
        <v>0.33</v>
      </c>
      <c r="D171">
        <v>2018</v>
      </c>
      <c r="E171" t="str">
        <f>LOOKUP(B171,country_codes!A$2:A$250,country_codes!D$3:D$251)</f>
        <v>TUR</v>
      </c>
      <c r="F171" t="b">
        <f t="shared" si="2"/>
        <v>0</v>
      </c>
    </row>
    <row r="172" spans="1:6" x14ac:dyDescent="0.25">
      <c r="A172">
        <v>24</v>
      </c>
      <c r="B172" t="s">
        <v>377</v>
      </c>
      <c r="C172">
        <v>0.91</v>
      </c>
      <c r="D172">
        <v>2018</v>
      </c>
      <c r="E172" t="str">
        <f>LOOKUP(B172,country_codes!A$2:A$250,country_codes!D$3:D$251)</f>
        <v>TUV</v>
      </c>
      <c r="F172" t="b">
        <f t="shared" si="2"/>
        <v>0</v>
      </c>
    </row>
    <row r="173" spans="1:6" x14ac:dyDescent="0.25">
      <c r="A173">
        <v>163</v>
      </c>
      <c r="B173" t="s">
        <v>514</v>
      </c>
      <c r="C173">
        <v>0.33</v>
      </c>
      <c r="D173">
        <v>2018</v>
      </c>
      <c r="E173" t="str">
        <f>LOOKUP(B173,country_codes!A$2:A$250,country_codes!D$3:D$251)</f>
        <v>TZA</v>
      </c>
      <c r="F173" t="b">
        <f t="shared" si="2"/>
        <v>0</v>
      </c>
    </row>
    <row r="174" spans="1:6" x14ac:dyDescent="0.25">
      <c r="A174">
        <v>165</v>
      </c>
      <c r="B174" t="s">
        <v>516</v>
      </c>
      <c r="C174">
        <v>0.32</v>
      </c>
      <c r="D174">
        <v>2018</v>
      </c>
      <c r="E174" t="str">
        <f>LOOKUP(B174,country_codes!A$2:A$250,country_codes!D$3:D$251)</f>
        <v>UGA</v>
      </c>
      <c r="F174" t="b">
        <f t="shared" si="2"/>
        <v>0</v>
      </c>
    </row>
    <row r="175" spans="1:6" x14ac:dyDescent="0.25">
      <c r="A175">
        <v>158</v>
      </c>
      <c r="B175" t="s">
        <v>509</v>
      </c>
      <c r="C175">
        <v>0.33</v>
      </c>
      <c r="D175">
        <v>2018</v>
      </c>
      <c r="E175" t="str">
        <f>LOOKUP(B175,country_codes!A$2:A$250,country_codes!D$3:D$251)</f>
        <v>UKR</v>
      </c>
      <c r="F175" t="b">
        <f t="shared" si="2"/>
        <v>0</v>
      </c>
    </row>
    <row r="176" spans="1:6" x14ac:dyDescent="0.25">
      <c r="A176">
        <v>37</v>
      </c>
      <c r="B176" t="s">
        <v>389</v>
      </c>
      <c r="C176">
        <v>0.73</v>
      </c>
      <c r="D176">
        <v>2018</v>
      </c>
      <c r="E176" t="str">
        <f>LOOKUP(B176,country_codes!A$2:A$250,country_codes!D$3:D$251)</f>
        <v>URY</v>
      </c>
      <c r="F176" t="b">
        <f t="shared" si="2"/>
        <v>0</v>
      </c>
    </row>
    <row r="177" spans="1:6" x14ac:dyDescent="0.25">
      <c r="A177">
        <v>186</v>
      </c>
      <c r="B177" t="s">
        <v>537</v>
      </c>
      <c r="C177">
        <v>0.18</v>
      </c>
      <c r="D177">
        <v>2018</v>
      </c>
      <c r="E177" t="str">
        <f>LOOKUP(B177,country_codes!A$2:A$250,country_codes!D$3:D$251)</f>
        <v>UZB</v>
      </c>
      <c r="F177" t="b">
        <f t="shared" si="2"/>
        <v>0</v>
      </c>
    </row>
    <row r="178" spans="1:6" x14ac:dyDescent="0.25">
      <c r="A178">
        <v>60</v>
      </c>
      <c r="B178" t="s">
        <v>412</v>
      </c>
      <c r="C178">
        <v>0.6</v>
      </c>
      <c r="D178">
        <v>2018</v>
      </c>
      <c r="E178" t="s">
        <v>1093</v>
      </c>
      <c r="F178" t="b">
        <f t="shared" si="2"/>
        <v>0</v>
      </c>
    </row>
    <row r="179" spans="1:6" x14ac:dyDescent="0.25">
      <c r="A179">
        <v>26</v>
      </c>
      <c r="B179" t="s">
        <v>379</v>
      </c>
      <c r="C179">
        <v>0.89</v>
      </c>
      <c r="D179">
        <v>2014</v>
      </c>
      <c r="E179" t="str">
        <f>LOOKUP(B179,country_codes!A$2:A$250,country_codes!D$3:D$251)</f>
        <v>VEN</v>
      </c>
      <c r="F179" t="b">
        <f t="shared" si="2"/>
        <v>0</v>
      </c>
    </row>
    <row r="180" spans="1:6" x14ac:dyDescent="0.25">
      <c r="A180">
        <v>13</v>
      </c>
      <c r="B180" t="s">
        <v>366</v>
      </c>
      <c r="C180">
        <v>1</v>
      </c>
      <c r="D180">
        <v>2018</v>
      </c>
      <c r="E180" t="str">
        <f>LOOKUP(B180,country_codes!A$2:A$250,country_codes!D$3:D$251)</f>
        <v>VIR</v>
      </c>
      <c r="F180" t="b">
        <f t="shared" si="2"/>
        <v>0</v>
      </c>
    </row>
    <row r="181" spans="1:6" x14ac:dyDescent="0.25">
      <c r="A181">
        <v>152</v>
      </c>
      <c r="B181" t="s">
        <v>504</v>
      </c>
      <c r="C181">
        <v>0.34</v>
      </c>
      <c r="D181">
        <v>2018</v>
      </c>
      <c r="E181" t="str">
        <f>LOOKUP(B181,country_codes!A$2:A$250,country_codes!D$3:D$251)</f>
        <v>VNM</v>
      </c>
      <c r="F181" t="b">
        <f t="shared" si="2"/>
        <v>0</v>
      </c>
    </row>
    <row r="182" spans="1:6" x14ac:dyDescent="0.25">
      <c r="A182">
        <v>14</v>
      </c>
      <c r="B182" t="s">
        <v>367</v>
      </c>
      <c r="C182">
        <v>0.97</v>
      </c>
      <c r="D182">
        <v>2018</v>
      </c>
      <c r="E182" t="str">
        <f>LOOKUP(B182,country_codes!A$2:A$250,country_codes!D$3:D$251)</f>
        <v>VUT</v>
      </c>
      <c r="F182" t="b">
        <f t="shared" si="2"/>
        <v>0</v>
      </c>
    </row>
    <row r="183" spans="1:6" x14ac:dyDescent="0.25">
      <c r="A183">
        <v>50</v>
      </c>
      <c r="B183" t="s">
        <v>402</v>
      </c>
      <c r="C183">
        <v>0.65</v>
      </c>
      <c r="D183">
        <v>2018</v>
      </c>
      <c r="E183" t="str">
        <f>LOOKUP(B183,country_codes!A$2:A$250,country_codes!D$3:D$251)</f>
        <v>WSM</v>
      </c>
      <c r="F183" t="b">
        <f t="shared" si="2"/>
        <v>0</v>
      </c>
    </row>
    <row r="184" spans="1:6" x14ac:dyDescent="0.25">
      <c r="A184">
        <v>140</v>
      </c>
      <c r="B184" t="s">
        <v>492</v>
      </c>
      <c r="C184">
        <v>0.37</v>
      </c>
      <c r="D184">
        <v>2018</v>
      </c>
      <c r="E184" t="str">
        <f>LOOKUP(B184,country_codes!A$2:A$250,country_codes!D$3:D$251)</f>
        <v>YEM</v>
      </c>
      <c r="F184" t="b">
        <f t="shared" si="2"/>
        <v>0</v>
      </c>
    </row>
    <row r="185" spans="1:6" x14ac:dyDescent="0.25">
      <c r="A185">
        <v>97</v>
      </c>
      <c r="B185" t="s">
        <v>449</v>
      </c>
      <c r="C185">
        <v>0.47</v>
      </c>
      <c r="D185">
        <v>2018</v>
      </c>
      <c r="E185" t="str">
        <f>LOOKUP(B185,country_codes!A$2:A$250,country_codes!D$3:D$251)</f>
        <v>ZAF</v>
      </c>
      <c r="F185" t="b">
        <f t="shared" si="2"/>
        <v>0</v>
      </c>
    </row>
    <row r="186" spans="1:6" x14ac:dyDescent="0.25">
      <c r="A186">
        <v>143</v>
      </c>
      <c r="B186" t="s">
        <v>495</v>
      </c>
      <c r="C186">
        <v>0.36</v>
      </c>
      <c r="D186">
        <v>2018</v>
      </c>
      <c r="E186" t="str">
        <f>LOOKUP(B186,country_codes!A$2:A$250,country_codes!D$3:D$251)</f>
        <v>ZMB</v>
      </c>
      <c r="F186" t="b">
        <f t="shared" si="2"/>
        <v>0</v>
      </c>
    </row>
    <row r="187" spans="1:6" x14ac:dyDescent="0.25">
      <c r="A187">
        <v>38</v>
      </c>
      <c r="B187" t="s">
        <v>390</v>
      </c>
      <c r="C187">
        <v>0.71</v>
      </c>
      <c r="D187">
        <v>2018</v>
      </c>
      <c r="E187" t="str">
        <f>LOOKUP(B187,country_codes!A$2:A$250,country_codes!D$3:D$251)</f>
        <v>ZWE</v>
      </c>
      <c r="F187" t="b">
        <f t="shared" si="2"/>
        <v>0</v>
      </c>
    </row>
  </sheetData>
  <autoFilter ref="A1:E187" xr:uid="{00000000-0009-0000-0000-000003000000}">
    <sortState xmlns:xlrd2="http://schemas.microsoft.com/office/spreadsheetml/2017/richdata2" ref="A2:E187">
      <sortCondition ref="E1:E18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0"/>
  <sheetViews>
    <sheetView topLeftCell="A162" workbookViewId="0">
      <selection activeCell="A181" sqref="A181"/>
    </sheetView>
  </sheetViews>
  <sheetFormatPr defaultRowHeight="15" x14ac:dyDescent="0.25"/>
  <cols>
    <col min="1" max="1" width="38.5703125" customWidth="1"/>
    <col min="2" max="2" width="37.28515625" customWidth="1"/>
  </cols>
  <sheetData>
    <row r="1" spans="1:7" x14ac:dyDescent="0.25">
      <c r="A1" t="s">
        <v>1261</v>
      </c>
      <c r="C1" t="s">
        <v>1262</v>
      </c>
    </row>
    <row r="2" spans="1:7" x14ac:dyDescent="0.25">
      <c r="A2" t="s">
        <v>1263</v>
      </c>
      <c r="B2" t="s">
        <v>538</v>
      </c>
      <c r="C2" t="s">
        <v>539</v>
      </c>
      <c r="D2" t="s">
        <v>540</v>
      </c>
    </row>
    <row r="3" spans="1:7" x14ac:dyDescent="0.25">
      <c r="A3" t="s">
        <v>1264</v>
      </c>
      <c r="B3" t="s">
        <v>541</v>
      </c>
      <c r="C3" t="s">
        <v>542</v>
      </c>
      <c r="D3" t="s">
        <v>543</v>
      </c>
      <c r="F3" t="s">
        <v>554</v>
      </c>
      <c r="G3" t="s">
        <v>555</v>
      </c>
    </row>
    <row r="4" spans="1:7" x14ac:dyDescent="0.25">
      <c r="A4" t="s">
        <v>1265</v>
      </c>
      <c r="B4" t="s">
        <v>544</v>
      </c>
      <c r="C4" t="s">
        <v>545</v>
      </c>
      <c r="D4" t="s">
        <v>546</v>
      </c>
      <c r="F4" t="s">
        <v>1215</v>
      </c>
      <c r="G4" t="s">
        <v>1216</v>
      </c>
    </row>
    <row r="5" spans="1:7" x14ac:dyDescent="0.25">
      <c r="A5" t="s">
        <v>1266</v>
      </c>
      <c r="B5" t="s">
        <v>547</v>
      </c>
      <c r="C5" t="s">
        <v>548</v>
      </c>
      <c r="D5" t="s">
        <v>549</v>
      </c>
      <c r="F5" t="s">
        <v>539</v>
      </c>
      <c r="G5" t="s">
        <v>540</v>
      </c>
    </row>
    <row r="6" spans="1:7" x14ac:dyDescent="0.25">
      <c r="A6" t="s">
        <v>1267</v>
      </c>
      <c r="B6" t="s">
        <v>550</v>
      </c>
      <c r="C6" t="s">
        <v>551</v>
      </c>
      <c r="D6" t="s">
        <v>552</v>
      </c>
      <c r="F6" t="s">
        <v>565</v>
      </c>
      <c r="G6" t="s">
        <v>566</v>
      </c>
    </row>
    <row r="7" spans="1:7" x14ac:dyDescent="0.25">
      <c r="A7" t="s">
        <v>1268</v>
      </c>
      <c r="B7" t="s">
        <v>553</v>
      </c>
      <c r="C7" t="s">
        <v>554</v>
      </c>
      <c r="D7" t="s">
        <v>555</v>
      </c>
      <c r="F7" t="s">
        <v>560</v>
      </c>
      <c r="G7" t="s">
        <v>561</v>
      </c>
    </row>
    <row r="8" spans="1:7" x14ac:dyDescent="0.25">
      <c r="A8" t="s">
        <v>1269</v>
      </c>
      <c r="B8" t="s">
        <v>556</v>
      </c>
      <c r="C8" t="s">
        <v>557</v>
      </c>
      <c r="D8" t="s">
        <v>558</v>
      </c>
      <c r="F8" t="s">
        <v>545</v>
      </c>
      <c r="G8" t="s">
        <v>546</v>
      </c>
    </row>
    <row r="9" spans="1:7" x14ac:dyDescent="0.25">
      <c r="A9" t="s">
        <v>1270</v>
      </c>
      <c r="B9" t="s">
        <v>559</v>
      </c>
      <c r="C9" t="s">
        <v>560</v>
      </c>
      <c r="D9" t="s">
        <v>561</v>
      </c>
      <c r="F9" t="s">
        <v>571</v>
      </c>
      <c r="G9" t="s">
        <v>572</v>
      </c>
    </row>
    <row r="10" spans="1:7" x14ac:dyDescent="0.25">
      <c r="A10" t="s">
        <v>1271</v>
      </c>
      <c r="B10" t="s">
        <v>562</v>
      </c>
      <c r="C10" t="s">
        <v>563</v>
      </c>
      <c r="D10" t="s">
        <v>564</v>
      </c>
      <c r="F10" t="s">
        <v>557</v>
      </c>
      <c r="G10" t="s">
        <v>558</v>
      </c>
    </row>
    <row r="11" spans="1:7" x14ac:dyDescent="0.25">
      <c r="A11" t="s">
        <v>1272</v>
      </c>
      <c r="B11" t="s">
        <v>408</v>
      </c>
      <c r="C11" t="s">
        <v>565</v>
      </c>
      <c r="D11" t="s">
        <v>566</v>
      </c>
      <c r="F11" t="s">
        <v>563</v>
      </c>
      <c r="G11" t="s">
        <v>564</v>
      </c>
    </row>
    <row r="12" spans="1:7" x14ac:dyDescent="0.25">
      <c r="A12" t="s">
        <v>1273</v>
      </c>
      <c r="B12" t="s">
        <v>567</v>
      </c>
      <c r="C12" t="s">
        <v>568</v>
      </c>
      <c r="D12" t="s">
        <v>569</v>
      </c>
      <c r="F12" t="s">
        <v>568</v>
      </c>
      <c r="G12" t="s">
        <v>569</v>
      </c>
    </row>
    <row r="13" spans="1:7" x14ac:dyDescent="0.25">
      <c r="A13" t="s">
        <v>1274</v>
      </c>
      <c r="B13" t="s">
        <v>570</v>
      </c>
      <c r="C13" t="s">
        <v>571</v>
      </c>
      <c r="D13" t="s">
        <v>572</v>
      </c>
      <c r="F13" t="s">
        <v>551</v>
      </c>
      <c r="G13" t="s">
        <v>552</v>
      </c>
    </row>
    <row r="14" spans="1:7" x14ac:dyDescent="0.25">
      <c r="A14" t="s">
        <v>1275</v>
      </c>
      <c r="B14" t="s">
        <v>573</v>
      </c>
      <c r="C14" t="s">
        <v>574</v>
      </c>
      <c r="D14" t="s">
        <v>575</v>
      </c>
      <c r="F14" t="s">
        <v>580</v>
      </c>
      <c r="G14" t="s">
        <v>581</v>
      </c>
    </row>
    <row r="15" spans="1:7" x14ac:dyDescent="0.25">
      <c r="A15" t="s">
        <v>1276</v>
      </c>
      <c r="B15" t="s">
        <v>576</v>
      </c>
      <c r="C15" t="s">
        <v>577</v>
      </c>
      <c r="D15" t="s">
        <v>578</v>
      </c>
      <c r="F15" t="s">
        <v>577</v>
      </c>
      <c r="G15" t="s">
        <v>578</v>
      </c>
    </row>
    <row r="16" spans="1:7" x14ac:dyDescent="0.25">
      <c r="A16" t="s">
        <v>1277</v>
      </c>
      <c r="B16" t="s">
        <v>579</v>
      </c>
      <c r="C16" t="s">
        <v>580</v>
      </c>
      <c r="D16" t="s">
        <v>581</v>
      </c>
      <c r="F16" t="s">
        <v>574</v>
      </c>
      <c r="G16" t="s">
        <v>575</v>
      </c>
    </row>
    <row r="17" spans="1:7" x14ac:dyDescent="0.25">
      <c r="A17" t="s">
        <v>1278</v>
      </c>
      <c r="B17" t="s">
        <v>582</v>
      </c>
      <c r="C17" t="s">
        <v>583</v>
      </c>
      <c r="D17" t="s">
        <v>584</v>
      </c>
      <c r="F17" t="s">
        <v>542</v>
      </c>
      <c r="G17" t="s">
        <v>543</v>
      </c>
    </row>
    <row r="18" spans="1:7" x14ac:dyDescent="0.25">
      <c r="A18" t="s">
        <v>1280</v>
      </c>
      <c r="B18" t="s">
        <v>588</v>
      </c>
      <c r="C18" t="s">
        <v>589</v>
      </c>
      <c r="D18" t="s">
        <v>590</v>
      </c>
      <c r="F18" t="s">
        <v>583</v>
      </c>
      <c r="G18" t="s">
        <v>584</v>
      </c>
    </row>
    <row r="19" spans="1:7" x14ac:dyDescent="0.25">
      <c r="A19" t="s">
        <v>1355</v>
      </c>
      <c r="B19" t="s">
        <v>806</v>
      </c>
      <c r="C19" t="s">
        <v>807</v>
      </c>
      <c r="D19" t="s">
        <v>808</v>
      </c>
      <c r="F19" t="s">
        <v>619</v>
      </c>
      <c r="G19" t="s">
        <v>620</v>
      </c>
    </row>
    <row r="20" spans="1:7" x14ac:dyDescent="0.25">
      <c r="A20" t="s">
        <v>1281</v>
      </c>
      <c r="B20" t="s">
        <v>591</v>
      </c>
      <c r="C20" t="s">
        <v>592</v>
      </c>
      <c r="D20" t="s">
        <v>593</v>
      </c>
      <c r="F20" t="s">
        <v>594</v>
      </c>
      <c r="G20" t="s">
        <v>595</v>
      </c>
    </row>
    <row r="21" spans="1:7" x14ac:dyDescent="0.25">
      <c r="A21" t="s">
        <v>1282</v>
      </c>
      <c r="B21" t="s">
        <v>368</v>
      </c>
      <c r="C21" t="s">
        <v>594</v>
      </c>
      <c r="D21" t="s">
        <v>595</v>
      </c>
      <c r="F21" t="s">
        <v>592</v>
      </c>
      <c r="G21" t="s">
        <v>593</v>
      </c>
    </row>
    <row r="22" spans="1:7" x14ac:dyDescent="0.25">
      <c r="A22" t="s">
        <v>1283</v>
      </c>
      <c r="B22" t="s">
        <v>596</v>
      </c>
      <c r="C22" t="s">
        <v>597</v>
      </c>
      <c r="D22" t="s">
        <v>598</v>
      </c>
      <c r="F22" t="s">
        <v>600</v>
      </c>
      <c r="G22" t="s">
        <v>601</v>
      </c>
    </row>
    <row r="23" spans="1:7" x14ac:dyDescent="0.25">
      <c r="A23" t="s">
        <v>1284</v>
      </c>
      <c r="B23" t="s">
        <v>599</v>
      </c>
      <c r="C23" t="s">
        <v>600</v>
      </c>
      <c r="D23" t="s">
        <v>601</v>
      </c>
      <c r="F23" t="s">
        <v>639</v>
      </c>
      <c r="G23" t="s">
        <v>640</v>
      </c>
    </row>
    <row r="24" spans="1:7" x14ac:dyDescent="0.25">
      <c r="A24" t="s">
        <v>1285</v>
      </c>
      <c r="B24" t="s">
        <v>422</v>
      </c>
      <c r="C24" t="s">
        <v>602</v>
      </c>
      <c r="D24" t="s">
        <v>603</v>
      </c>
      <c r="F24" t="s">
        <v>637</v>
      </c>
      <c r="G24" t="s">
        <v>638</v>
      </c>
    </row>
    <row r="25" spans="1:7" x14ac:dyDescent="0.25">
      <c r="A25" t="s">
        <v>1286</v>
      </c>
      <c r="B25" t="s">
        <v>604</v>
      </c>
      <c r="C25" t="s">
        <v>605</v>
      </c>
      <c r="D25" t="s">
        <v>606</v>
      </c>
      <c r="F25" t="s">
        <v>589</v>
      </c>
      <c r="G25" t="s">
        <v>590</v>
      </c>
    </row>
    <row r="26" spans="1:7" x14ac:dyDescent="0.25">
      <c r="A26" t="s">
        <v>1287</v>
      </c>
      <c r="B26" t="s">
        <v>607</v>
      </c>
      <c r="C26" t="s">
        <v>608</v>
      </c>
      <c r="D26" t="s">
        <v>609</v>
      </c>
      <c r="F26" t="s">
        <v>642</v>
      </c>
      <c r="G26" t="s">
        <v>643</v>
      </c>
    </row>
    <row r="27" spans="1:7" x14ac:dyDescent="0.25">
      <c r="A27" t="s">
        <v>1288</v>
      </c>
      <c r="B27" t="s">
        <v>610</v>
      </c>
      <c r="C27" t="s">
        <v>611</v>
      </c>
      <c r="D27" t="s">
        <v>612</v>
      </c>
      <c r="F27" t="s">
        <v>605</v>
      </c>
      <c r="G27" t="s">
        <v>606</v>
      </c>
    </row>
    <row r="28" spans="1:7" x14ac:dyDescent="0.25">
      <c r="A28" t="s">
        <v>1289</v>
      </c>
      <c r="B28" t="s">
        <v>613</v>
      </c>
      <c r="C28" t="s">
        <v>614</v>
      </c>
      <c r="D28" t="s">
        <v>615</v>
      </c>
      <c r="F28" t="s">
        <v>1074</v>
      </c>
      <c r="G28" t="s">
        <v>1075</v>
      </c>
    </row>
    <row r="29" spans="1:7" x14ac:dyDescent="0.25">
      <c r="A29" t="s">
        <v>1290</v>
      </c>
      <c r="B29" t="s">
        <v>616</v>
      </c>
      <c r="C29" t="s">
        <v>617</v>
      </c>
      <c r="D29" t="s">
        <v>618</v>
      </c>
      <c r="F29" t="s">
        <v>608</v>
      </c>
      <c r="G29" t="s">
        <v>609</v>
      </c>
    </row>
    <row r="30" spans="1:7" x14ac:dyDescent="0.25">
      <c r="A30" t="s">
        <v>1291</v>
      </c>
      <c r="B30" t="s">
        <v>467</v>
      </c>
      <c r="C30" t="s">
        <v>619</v>
      </c>
      <c r="D30" t="s">
        <v>620</v>
      </c>
      <c r="F30" t="s">
        <v>634</v>
      </c>
      <c r="G30" t="s">
        <v>635</v>
      </c>
    </row>
    <row r="31" spans="1:7" x14ac:dyDescent="0.25">
      <c r="A31" t="s">
        <v>1292</v>
      </c>
      <c r="B31" t="s">
        <v>621</v>
      </c>
      <c r="C31" t="s">
        <v>622</v>
      </c>
      <c r="D31" t="s">
        <v>623</v>
      </c>
      <c r="F31" t="s">
        <v>614</v>
      </c>
      <c r="G31" t="s">
        <v>615</v>
      </c>
    </row>
    <row r="32" spans="1:7" x14ac:dyDescent="0.25">
      <c r="A32" t="s">
        <v>1293</v>
      </c>
      <c r="B32" t="s">
        <v>624</v>
      </c>
      <c r="C32" t="s">
        <v>625</v>
      </c>
      <c r="D32" t="s">
        <v>626</v>
      </c>
      <c r="F32" t="s">
        <v>617</v>
      </c>
      <c r="G32" t="s">
        <v>618</v>
      </c>
    </row>
    <row r="33" spans="1:7" x14ac:dyDescent="0.25">
      <c r="A33" t="s">
        <v>1294</v>
      </c>
      <c r="B33" t="s">
        <v>627</v>
      </c>
      <c r="C33" t="s">
        <v>628</v>
      </c>
      <c r="D33" t="s">
        <v>629</v>
      </c>
      <c r="F33" t="s">
        <v>628</v>
      </c>
      <c r="G33" t="s">
        <v>629</v>
      </c>
    </row>
    <row r="34" spans="1:7" x14ac:dyDescent="0.25">
      <c r="A34" t="s">
        <v>1295</v>
      </c>
      <c r="B34" t="s">
        <v>630</v>
      </c>
      <c r="C34" t="s">
        <v>631</v>
      </c>
      <c r="D34" t="s">
        <v>632</v>
      </c>
      <c r="F34" t="s">
        <v>586</v>
      </c>
      <c r="G34" t="s">
        <v>587</v>
      </c>
    </row>
    <row r="35" spans="1:7" x14ac:dyDescent="0.25">
      <c r="A35" t="s">
        <v>1509</v>
      </c>
      <c r="B35" t="s">
        <v>1240</v>
      </c>
      <c r="C35" t="s">
        <v>1241</v>
      </c>
      <c r="D35" t="s">
        <v>1242</v>
      </c>
      <c r="F35" t="s">
        <v>611</v>
      </c>
      <c r="G35" t="s">
        <v>612</v>
      </c>
    </row>
    <row r="36" spans="1:7" x14ac:dyDescent="0.25">
      <c r="A36" t="s">
        <v>1296</v>
      </c>
      <c r="B36" t="s">
        <v>633</v>
      </c>
      <c r="C36" t="s">
        <v>634</v>
      </c>
      <c r="D36" t="s">
        <v>635</v>
      </c>
      <c r="F36" t="s">
        <v>625</v>
      </c>
      <c r="G36" t="s">
        <v>626</v>
      </c>
    </row>
    <row r="37" spans="1:7" x14ac:dyDescent="0.25">
      <c r="A37" t="s">
        <v>1297</v>
      </c>
      <c r="B37" t="s">
        <v>636</v>
      </c>
      <c r="C37" t="s">
        <v>637</v>
      </c>
      <c r="D37" t="s">
        <v>638</v>
      </c>
      <c r="F37" t="s">
        <v>622</v>
      </c>
      <c r="G37" t="s">
        <v>623</v>
      </c>
    </row>
    <row r="38" spans="1:7" x14ac:dyDescent="0.25">
      <c r="A38" t="s">
        <v>1298</v>
      </c>
      <c r="B38" t="s">
        <v>497</v>
      </c>
      <c r="C38" t="s">
        <v>639</v>
      </c>
      <c r="D38" t="s">
        <v>640</v>
      </c>
      <c r="F38" t="s">
        <v>597</v>
      </c>
      <c r="G38" t="s">
        <v>598</v>
      </c>
    </row>
    <row r="39" spans="1:7" x14ac:dyDescent="0.25">
      <c r="A39" t="s">
        <v>1299</v>
      </c>
      <c r="B39" t="s">
        <v>641</v>
      </c>
      <c r="C39" t="s">
        <v>642</v>
      </c>
      <c r="D39" t="s">
        <v>643</v>
      </c>
      <c r="F39" t="s">
        <v>602</v>
      </c>
      <c r="G39" t="s">
        <v>603</v>
      </c>
    </row>
    <row r="40" spans="1:7" x14ac:dyDescent="0.25">
      <c r="A40" t="s">
        <v>1301</v>
      </c>
      <c r="B40" t="s">
        <v>647</v>
      </c>
      <c r="C40" t="s">
        <v>648</v>
      </c>
      <c r="D40" t="s">
        <v>649</v>
      </c>
      <c r="F40" t="s">
        <v>653</v>
      </c>
      <c r="G40" t="s">
        <v>654</v>
      </c>
    </row>
    <row r="41" spans="1:7" x14ac:dyDescent="0.25">
      <c r="A41" t="s">
        <v>1302</v>
      </c>
      <c r="B41" t="s">
        <v>650</v>
      </c>
      <c r="C41" t="s">
        <v>651</v>
      </c>
      <c r="D41" t="s">
        <v>652</v>
      </c>
      <c r="F41" t="s">
        <v>674</v>
      </c>
      <c r="G41" t="s">
        <v>675</v>
      </c>
    </row>
    <row r="42" spans="1:7" x14ac:dyDescent="0.25">
      <c r="A42" t="s">
        <v>1303</v>
      </c>
      <c r="B42" t="s">
        <v>369</v>
      </c>
      <c r="C42" t="s">
        <v>653</v>
      </c>
      <c r="D42" t="s">
        <v>654</v>
      </c>
      <c r="F42" t="s">
        <v>683</v>
      </c>
      <c r="G42" t="s">
        <v>684</v>
      </c>
    </row>
    <row r="43" spans="1:7" x14ac:dyDescent="0.25">
      <c r="A43" t="s">
        <v>1300</v>
      </c>
      <c r="B43" t="s">
        <v>644</v>
      </c>
      <c r="C43" t="s">
        <v>645</v>
      </c>
      <c r="D43" t="s">
        <v>646</v>
      </c>
      <c r="F43" t="s">
        <v>659</v>
      </c>
      <c r="G43" t="s">
        <v>660</v>
      </c>
    </row>
    <row r="44" spans="1:7" x14ac:dyDescent="0.25">
      <c r="A44" t="s">
        <v>1304</v>
      </c>
      <c r="B44" t="s">
        <v>655</v>
      </c>
      <c r="C44" t="s">
        <v>656</v>
      </c>
      <c r="D44" t="s">
        <v>657</v>
      </c>
      <c r="F44" t="s">
        <v>686</v>
      </c>
      <c r="G44" t="s">
        <v>687</v>
      </c>
    </row>
    <row r="45" spans="1:7" x14ac:dyDescent="0.25">
      <c r="A45" t="s">
        <v>1305</v>
      </c>
      <c r="B45" t="s">
        <v>658</v>
      </c>
      <c r="C45" t="s">
        <v>659</v>
      </c>
      <c r="D45" t="s">
        <v>660</v>
      </c>
      <c r="F45" t="s">
        <v>1164</v>
      </c>
      <c r="G45" t="s">
        <v>1165</v>
      </c>
    </row>
    <row r="46" spans="1:7" x14ac:dyDescent="0.25">
      <c r="A46" t="s">
        <v>1306</v>
      </c>
      <c r="B46" t="s">
        <v>661</v>
      </c>
      <c r="C46" t="s">
        <v>662</v>
      </c>
      <c r="D46" t="s">
        <v>663</v>
      </c>
      <c r="F46" t="s">
        <v>695</v>
      </c>
      <c r="G46" t="s">
        <v>696</v>
      </c>
    </row>
    <row r="47" spans="1:7" x14ac:dyDescent="0.25">
      <c r="A47" t="s">
        <v>1307</v>
      </c>
      <c r="B47" t="s">
        <v>664</v>
      </c>
      <c r="C47" t="s">
        <v>665</v>
      </c>
      <c r="D47" t="s">
        <v>666</v>
      </c>
      <c r="F47" t="s">
        <v>689</v>
      </c>
      <c r="G47" t="s">
        <v>690</v>
      </c>
    </row>
    <row r="48" spans="1:7" x14ac:dyDescent="0.25">
      <c r="A48" t="s">
        <v>1308</v>
      </c>
      <c r="B48" t="s">
        <v>667</v>
      </c>
      <c r="C48" t="s">
        <v>668</v>
      </c>
      <c r="D48" t="s">
        <v>669</v>
      </c>
      <c r="F48" t="s">
        <v>665</v>
      </c>
      <c r="G48" t="s">
        <v>666</v>
      </c>
    </row>
    <row r="49" spans="1:7" x14ac:dyDescent="0.25">
      <c r="A49" t="s">
        <v>1309</v>
      </c>
      <c r="B49" t="s">
        <v>670</v>
      </c>
      <c r="C49" t="s">
        <v>671</v>
      </c>
      <c r="D49" t="s">
        <v>672</v>
      </c>
      <c r="F49" t="s">
        <v>651</v>
      </c>
      <c r="G49" t="s">
        <v>652</v>
      </c>
    </row>
    <row r="50" spans="1:7" x14ac:dyDescent="0.25">
      <c r="A50" t="s">
        <v>1310</v>
      </c>
      <c r="B50" t="s">
        <v>673</v>
      </c>
      <c r="C50" t="s">
        <v>674</v>
      </c>
      <c r="D50" t="s">
        <v>675</v>
      </c>
      <c r="F50" t="s">
        <v>668</v>
      </c>
      <c r="G50" t="s">
        <v>669</v>
      </c>
    </row>
    <row r="51" spans="1:7" x14ac:dyDescent="0.25">
      <c r="A51" t="s">
        <v>1455</v>
      </c>
      <c r="B51" t="s">
        <v>1085</v>
      </c>
      <c r="C51" t="s">
        <v>1086</v>
      </c>
      <c r="D51" t="s">
        <v>1087</v>
      </c>
      <c r="F51" t="s">
        <v>677</v>
      </c>
      <c r="G51" t="s">
        <v>678</v>
      </c>
    </row>
    <row r="52" spans="1:7" x14ac:dyDescent="0.25">
      <c r="A52" t="s">
        <v>1311</v>
      </c>
      <c r="B52" t="s">
        <v>676</v>
      </c>
      <c r="C52" t="s">
        <v>677</v>
      </c>
      <c r="D52" t="s">
        <v>678</v>
      </c>
      <c r="F52" t="s">
        <v>692</v>
      </c>
      <c r="G52" t="s">
        <v>693</v>
      </c>
    </row>
    <row r="53" spans="1:7" x14ac:dyDescent="0.25">
      <c r="A53" t="s">
        <v>1312</v>
      </c>
      <c r="B53" t="s">
        <v>679</v>
      </c>
      <c r="C53" t="s">
        <v>680</v>
      </c>
      <c r="D53" t="s">
        <v>681</v>
      </c>
      <c r="F53" t="s">
        <v>701</v>
      </c>
      <c r="G53" t="s">
        <v>702</v>
      </c>
    </row>
    <row r="54" spans="1:7" x14ac:dyDescent="0.25">
      <c r="A54" t="s">
        <v>1315</v>
      </c>
      <c r="B54" t="s">
        <v>688</v>
      </c>
      <c r="C54" t="s">
        <v>689</v>
      </c>
      <c r="D54" t="s">
        <v>690</v>
      </c>
      <c r="F54" t="s">
        <v>645</v>
      </c>
      <c r="G54" t="s">
        <v>646</v>
      </c>
    </row>
    <row r="55" spans="1:7" x14ac:dyDescent="0.25">
      <c r="A55" t="s">
        <v>1316</v>
      </c>
      <c r="B55" t="s">
        <v>691</v>
      </c>
      <c r="C55" t="s">
        <v>692</v>
      </c>
      <c r="D55" t="s">
        <v>693</v>
      </c>
      <c r="F55" t="s">
        <v>704</v>
      </c>
      <c r="G55" t="s">
        <v>705</v>
      </c>
    </row>
    <row r="56" spans="1:7" x14ac:dyDescent="0.25">
      <c r="A56" t="s">
        <v>1318</v>
      </c>
      <c r="B56" t="s">
        <v>697</v>
      </c>
      <c r="C56" t="s">
        <v>698</v>
      </c>
      <c r="D56" t="s">
        <v>699</v>
      </c>
      <c r="F56" t="s">
        <v>707</v>
      </c>
      <c r="G56" t="s">
        <v>708</v>
      </c>
    </row>
    <row r="57" spans="1:7" x14ac:dyDescent="0.25">
      <c r="A57" t="s">
        <v>1319</v>
      </c>
      <c r="B57" t="s">
        <v>700</v>
      </c>
      <c r="C57" t="s">
        <v>701</v>
      </c>
      <c r="D57" t="s">
        <v>702</v>
      </c>
      <c r="F57" t="s">
        <v>710</v>
      </c>
      <c r="G57" t="s">
        <v>711</v>
      </c>
    </row>
    <row r="58" spans="1:7" x14ac:dyDescent="0.25">
      <c r="A58" t="s">
        <v>1320</v>
      </c>
      <c r="B58" t="s">
        <v>703</v>
      </c>
      <c r="C58" t="s">
        <v>704</v>
      </c>
      <c r="D58" t="s">
        <v>705</v>
      </c>
      <c r="F58" t="s">
        <v>781</v>
      </c>
      <c r="G58" t="s">
        <v>782</v>
      </c>
    </row>
    <row r="59" spans="1:7" x14ac:dyDescent="0.25">
      <c r="A59" t="s">
        <v>1321</v>
      </c>
      <c r="B59" t="s">
        <v>706</v>
      </c>
      <c r="C59" t="s">
        <v>707</v>
      </c>
      <c r="D59" t="s">
        <v>708</v>
      </c>
      <c r="F59" t="s">
        <v>716</v>
      </c>
      <c r="G59" t="s">
        <v>717</v>
      </c>
    </row>
    <row r="60" spans="1:7" x14ac:dyDescent="0.25">
      <c r="A60" t="s">
        <v>1322</v>
      </c>
      <c r="B60" t="s">
        <v>709</v>
      </c>
      <c r="C60" t="s">
        <v>710</v>
      </c>
      <c r="D60" t="s">
        <v>711</v>
      </c>
      <c r="F60" t="s">
        <v>713</v>
      </c>
      <c r="G60" t="s">
        <v>714</v>
      </c>
    </row>
    <row r="61" spans="1:7" x14ac:dyDescent="0.25">
      <c r="A61" t="s">
        <v>1313</v>
      </c>
      <c r="B61" t="s">
        <v>682</v>
      </c>
      <c r="C61" t="s">
        <v>683</v>
      </c>
      <c r="D61" t="s">
        <v>684</v>
      </c>
      <c r="F61" t="s">
        <v>719</v>
      </c>
      <c r="G61" t="s">
        <v>720</v>
      </c>
    </row>
    <row r="62" spans="1:7" x14ac:dyDescent="0.25">
      <c r="A62" t="s">
        <v>1323</v>
      </c>
      <c r="B62" t="s">
        <v>712</v>
      </c>
      <c r="C62" t="s">
        <v>713</v>
      </c>
      <c r="D62" t="s">
        <v>714</v>
      </c>
      <c r="F62" t="s">
        <v>722</v>
      </c>
      <c r="G62" t="s">
        <v>723</v>
      </c>
    </row>
    <row r="63" spans="1:7" x14ac:dyDescent="0.25">
      <c r="A63" t="s">
        <v>1324</v>
      </c>
      <c r="B63" t="s">
        <v>715</v>
      </c>
      <c r="C63" t="s">
        <v>716</v>
      </c>
      <c r="D63" t="s">
        <v>717</v>
      </c>
      <c r="F63" t="s">
        <v>548</v>
      </c>
      <c r="G63" t="s">
        <v>549</v>
      </c>
    </row>
    <row r="64" spans="1:7" x14ac:dyDescent="0.25">
      <c r="A64" t="s">
        <v>1325</v>
      </c>
      <c r="B64" t="s">
        <v>718</v>
      </c>
      <c r="C64" t="s">
        <v>719</v>
      </c>
      <c r="D64" t="s">
        <v>720</v>
      </c>
      <c r="F64" t="s">
        <v>725</v>
      </c>
      <c r="G64" t="s">
        <v>726</v>
      </c>
    </row>
    <row r="65" spans="1:7" x14ac:dyDescent="0.25">
      <c r="A65" t="s">
        <v>1326</v>
      </c>
      <c r="B65" t="s">
        <v>721</v>
      </c>
      <c r="C65" t="s">
        <v>722</v>
      </c>
      <c r="D65" t="s">
        <v>723</v>
      </c>
      <c r="F65" t="s">
        <v>740</v>
      </c>
      <c r="G65" t="s">
        <v>741</v>
      </c>
    </row>
    <row r="66" spans="1:7" x14ac:dyDescent="0.25">
      <c r="A66" t="s">
        <v>1487</v>
      </c>
      <c r="B66" t="s">
        <v>1181</v>
      </c>
      <c r="C66" t="s">
        <v>1182</v>
      </c>
      <c r="D66" t="s">
        <v>1183</v>
      </c>
      <c r="F66" t="s">
        <v>728</v>
      </c>
      <c r="G66" t="s">
        <v>729</v>
      </c>
    </row>
    <row r="67" spans="1:7" x14ac:dyDescent="0.25">
      <c r="A67" t="s">
        <v>1327</v>
      </c>
      <c r="B67" t="s">
        <v>724</v>
      </c>
      <c r="C67" t="s">
        <v>725</v>
      </c>
      <c r="D67" t="s">
        <v>726</v>
      </c>
      <c r="F67" t="s">
        <v>1250</v>
      </c>
      <c r="G67" t="s">
        <v>1251</v>
      </c>
    </row>
    <row r="68" spans="1:7" x14ac:dyDescent="0.25">
      <c r="A68" t="s">
        <v>1328</v>
      </c>
      <c r="B68" t="s">
        <v>727</v>
      </c>
      <c r="C68" t="s">
        <v>728</v>
      </c>
      <c r="D68" t="s">
        <v>729</v>
      </c>
      <c r="F68" t="s">
        <v>737</v>
      </c>
      <c r="G68" t="s">
        <v>738</v>
      </c>
    </row>
    <row r="69" spans="1:7" x14ac:dyDescent="0.25">
      <c r="A69" t="s">
        <v>1329</v>
      </c>
      <c r="B69" t="s">
        <v>730</v>
      </c>
      <c r="C69" t="s">
        <v>731</v>
      </c>
      <c r="D69" t="s">
        <v>732</v>
      </c>
      <c r="F69" t="s">
        <v>1146</v>
      </c>
      <c r="G69" t="s">
        <v>1147</v>
      </c>
    </row>
    <row r="70" spans="1:7" x14ac:dyDescent="0.25">
      <c r="A70" t="s">
        <v>1330</v>
      </c>
      <c r="B70" t="s">
        <v>733</v>
      </c>
      <c r="C70" t="s">
        <v>734</v>
      </c>
      <c r="D70" t="s">
        <v>735</v>
      </c>
      <c r="F70" t="s">
        <v>746</v>
      </c>
      <c r="G70" t="s">
        <v>747</v>
      </c>
    </row>
    <row r="71" spans="1:7" x14ac:dyDescent="0.25">
      <c r="A71" t="s">
        <v>1331</v>
      </c>
      <c r="B71" t="s">
        <v>736</v>
      </c>
      <c r="C71" t="s">
        <v>737</v>
      </c>
      <c r="D71" t="s">
        <v>738</v>
      </c>
      <c r="F71" t="s">
        <v>758</v>
      </c>
      <c r="G71" t="s">
        <v>759</v>
      </c>
    </row>
    <row r="72" spans="1:7" x14ac:dyDescent="0.25">
      <c r="A72" t="s">
        <v>1332</v>
      </c>
      <c r="B72" t="s">
        <v>739</v>
      </c>
      <c r="C72" t="s">
        <v>740</v>
      </c>
      <c r="D72" t="s">
        <v>741</v>
      </c>
      <c r="F72" t="s">
        <v>755</v>
      </c>
      <c r="G72" t="s">
        <v>756</v>
      </c>
    </row>
    <row r="73" spans="1:7" x14ac:dyDescent="0.25">
      <c r="A73" t="s">
        <v>1333</v>
      </c>
      <c r="B73" t="s">
        <v>742</v>
      </c>
      <c r="C73" t="s">
        <v>743</v>
      </c>
      <c r="D73" t="s">
        <v>744</v>
      </c>
      <c r="F73" t="s">
        <v>749</v>
      </c>
      <c r="G73" t="s">
        <v>750</v>
      </c>
    </row>
    <row r="74" spans="1:7" x14ac:dyDescent="0.25">
      <c r="A74" t="s">
        <v>1334</v>
      </c>
      <c r="B74" t="s">
        <v>745</v>
      </c>
      <c r="C74" t="s">
        <v>746</v>
      </c>
      <c r="D74" t="s">
        <v>747</v>
      </c>
      <c r="F74" t="s">
        <v>957</v>
      </c>
      <c r="G74" t="s">
        <v>958</v>
      </c>
    </row>
    <row r="75" spans="1:7" x14ac:dyDescent="0.25">
      <c r="A75" t="s">
        <v>1335</v>
      </c>
      <c r="B75" t="s">
        <v>748</v>
      </c>
      <c r="C75" t="s">
        <v>749</v>
      </c>
      <c r="D75" t="s">
        <v>750</v>
      </c>
      <c r="F75" t="s">
        <v>752</v>
      </c>
      <c r="G75" t="s">
        <v>753</v>
      </c>
    </row>
    <row r="76" spans="1:7" x14ac:dyDescent="0.25">
      <c r="A76" t="s">
        <v>1336</v>
      </c>
      <c r="B76" t="s">
        <v>751</v>
      </c>
      <c r="C76" t="s">
        <v>752</v>
      </c>
      <c r="D76" t="s">
        <v>753</v>
      </c>
      <c r="F76" t="s">
        <v>761</v>
      </c>
      <c r="G76" t="s">
        <v>762</v>
      </c>
    </row>
    <row r="77" spans="1:7" x14ac:dyDescent="0.25">
      <c r="A77" t="s">
        <v>1411</v>
      </c>
      <c r="B77" t="s">
        <v>956</v>
      </c>
      <c r="C77" t="s">
        <v>957</v>
      </c>
      <c r="D77" t="s">
        <v>958</v>
      </c>
      <c r="F77" t="s">
        <v>773</v>
      </c>
      <c r="G77" t="s">
        <v>774</v>
      </c>
    </row>
    <row r="78" spans="1:7" x14ac:dyDescent="0.25">
      <c r="A78" t="s">
        <v>1337</v>
      </c>
      <c r="B78" t="s">
        <v>754</v>
      </c>
      <c r="C78" t="s">
        <v>755</v>
      </c>
      <c r="D78" t="s">
        <v>756</v>
      </c>
      <c r="F78" t="s">
        <v>1218</v>
      </c>
      <c r="G78" t="s">
        <v>1219</v>
      </c>
    </row>
    <row r="79" spans="1:7" x14ac:dyDescent="0.25">
      <c r="A79" t="s">
        <v>1338</v>
      </c>
      <c r="B79" t="s">
        <v>757</v>
      </c>
      <c r="C79" t="s">
        <v>758</v>
      </c>
      <c r="D79" t="s">
        <v>759</v>
      </c>
      <c r="F79" t="s">
        <v>795</v>
      </c>
      <c r="G79" t="s">
        <v>796</v>
      </c>
    </row>
    <row r="80" spans="1:7" x14ac:dyDescent="0.25">
      <c r="A80" t="s">
        <v>1339</v>
      </c>
      <c r="B80" t="s">
        <v>760</v>
      </c>
      <c r="C80" t="s">
        <v>761</v>
      </c>
      <c r="D80" t="s">
        <v>762</v>
      </c>
      <c r="F80" t="s">
        <v>778</v>
      </c>
      <c r="G80" t="s">
        <v>779</v>
      </c>
    </row>
    <row r="81" spans="1:7" x14ac:dyDescent="0.25">
      <c r="A81" t="s">
        <v>1340</v>
      </c>
      <c r="B81" t="s">
        <v>763</v>
      </c>
      <c r="C81" t="s">
        <v>764</v>
      </c>
      <c r="D81" t="s">
        <v>765</v>
      </c>
      <c r="F81" t="s">
        <v>764</v>
      </c>
      <c r="G81" t="s">
        <v>765</v>
      </c>
    </row>
    <row r="82" spans="1:7" x14ac:dyDescent="0.25">
      <c r="A82" t="s">
        <v>1341</v>
      </c>
      <c r="B82" t="s">
        <v>766</v>
      </c>
      <c r="C82" t="s">
        <v>767</v>
      </c>
      <c r="D82" t="s">
        <v>768</v>
      </c>
      <c r="F82" t="s">
        <v>807</v>
      </c>
      <c r="G82" t="s">
        <v>808</v>
      </c>
    </row>
    <row r="83" spans="1:7" x14ac:dyDescent="0.25">
      <c r="A83" t="s">
        <v>1342</v>
      </c>
      <c r="B83" t="s">
        <v>769</v>
      </c>
      <c r="C83" t="s">
        <v>770</v>
      </c>
      <c r="D83" t="s">
        <v>771</v>
      </c>
      <c r="F83" t="s">
        <v>784</v>
      </c>
      <c r="G83" t="s">
        <v>785</v>
      </c>
    </row>
    <row r="84" spans="1:7" x14ac:dyDescent="0.25">
      <c r="A84" t="s">
        <v>1343</v>
      </c>
      <c r="B84" t="s">
        <v>772</v>
      </c>
      <c r="C84" t="s">
        <v>773</v>
      </c>
      <c r="D84" t="s">
        <v>774</v>
      </c>
      <c r="F84" t="s">
        <v>787</v>
      </c>
      <c r="G84" t="s">
        <v>788</v>
      </c>
    </row>
    <row r="85" spans="1:7" x14ac:dyDescent="0.25">
      <c r="A85" t="s">
        <v>1345</v>
      </c>
      <c r="B85" t="s">
        <v>476</v>
      </c>
      <c r="C85" t="s">
        <v>778</v>
      </c>
      <c r="D85" t="s">
        <v>779</v>
      </c>
      <c r="F85" t="s">
        <v>793</v>
      </c>
      <c r="G85" t="s">
        <v>794</v>
      </c>
    </row>
    <row r="86" spans="1:7" x14ac:dyDescent="0.25">
      <c r="A86" t="s">
        <v>1346</v>
      </c>
      <c r="B86" t="s">
        <v>780</v>
      </c>
      <c r="C86" t="s">
        <v>781</v>
      </c>
      <c r="D86" t="s">
        <v>782</v>
      </c>
      <c r="F86" t="s">
        <v>776</v>
      </c>
      <c r="G86" t="s">
        <v>777</v>
      </c>
    </row>
    <row r="87" spans="1:7" x14ac:dyDescent="0.25">
      <c r="A87" t="s">
        <v>1347</v>
      </c>
      <c r="B87" t="s">
        <v>783</v>
      </c>
      <c r="C87" t="s">
        <v>784</v>
      </c>
      <c r="D87" t="s">
        <v>785</v>
      </c>
      <c r="F87" t="s">
        <v>810</v>
      </c>
      <c r="G87" t="s">
        <v>811</v>
      </c>
    </row>
    <row r="88" spans="1:7" x14ac:dyDescent="0.25">
      <c r="A88" t="s">
        <v>1348</v>
      </c>
      <c r="B88" t="s">
        <v>786</v>
      </c>
      <c r="C88" t="s">
        <v>787</v>
      </c>
      <c r="D88" t="s">
        <v>788</v>
      </c>
      <c r="F88" t="s">
        <v>798</v>
      </c>
      <c r="G88" t="s">
        <v>799</v>
      </c>
    </row>
    <row r="89" spans="1:7" x14ac:dyDescent="0.25">
      <c r="A89" t="s">
        <v>1349</v>
      </c>
      <c r="B89" t="s">
        <v>789</v>
      </c>
      <c r="C89" t="s">
        <v>790</v>
      </c>
      <c r="D89" t="s">
        <v>791</v>
      </c>
      <c r="F89" t="s">
        <v>734</v>
      </c>
      <c r="G89" t="s">
        <v>735</v>
      </c>
    </row>
    <row r="90" spans="1:7" x14ac:dyDescent="0.25">
      <c r="A90" t="s">
        <v>1350</v>
      </c>
      <c r="B90" t="s">
        <v>792</v>
      </c>
      <c r="C90" t="s">
        <v>793</v>
      </c>
      <c r="D90" t="s">
        <v>794</v>
      </c>
      <c r="F90" t="s">
        <v>790</v>
      </c>
      <c r="G90" t="s">
        <v>791</v>
      </c>
    </row>
    <row r="91" spans="1:7" x14ac:dyDescent="0.25">
      <c r="A91" t="s">
        <v>1351</v>
      </c>
      <c r="B91" t="s">
        <v>398</v>
      </c>
      <c r="C91" t="s">
        <v>795</v>
      </c>
      <c r="D91" t="s">
        <v>796</v>
      </c>
      <c r="F91" t="s">
        <v>1140</v>
      </c>
      <c r="G91" t="s">
        <v>1141</v>
      </c>
    </row>
    <row r="92" spans="1:7" x14ac:dyDescent="0.25">
      <c r="A92" t="s">
        <v>1352</v>
      </c>
      <c r="B92" t="s">
        <v>797</v>
      </c>
      <c r="C92" t="s">
        <v>798</v>
      </c>
      <c r="D92" t="s">
        <v>799</v>
      </c>
      <c r="F92" t="s">
        <v>804</v>
      </c>
      <c r="G92" t="s">
        <v>805</v>
      </c>
    </row>
    <row r="93" spans="1:7" x14ac:dyDescent="0.25">
      <c r="A93" t="s">
        <v>1353</v>
      </c>
      <c r="B93" t="s">
        <v>800</v>
      </c>
      <c r="C93" t="s">
        <v>801</v>
      </c>
      <c r="D93" t="s">
        <v>802</v>
      </c>
      <c r="F93" t="s">
        <v>801</v>
      </c>
      <c r="G93" t="s">
        <v>802</v>
      </c>
    </row>
    <row r="94" spans="1:7" x14ac:dyDescent="0.25">
      <c r="A94" t="s">
        <v>1354</v>
      </c>
      <c r="B94" t="s">
        <v>803</v>
      </c>
      <c r="C94" t="s">
        <v>804</v>
      </c>
      <c r="D94" t="s">
        <v>805</v>
      </c>
      <c r="F94" t="s">
        <v>813</v>
      </c>
      <c r="G94" t="s">
        <v>814</v>
      </c>
    </row>
    <row r="95" spans="1:7" x14ac:dyDescent="0.25">
      <c r="A95" t="s">
        <v>1356</v>
      </c>
      <c r="B95" t="s">
        <v>809</v>
      </c>
      <c r="C95" t="s">
        <v>810</v>
      </c>
      <c r="D95" t="s">
        <v>811</v>
      </c>
      <c r="F95" t="s">
        <v>816</v>
      </c>
      <c r="G95" t="s">
        <v>817</v>
      </c>
    </row>
    <row r="96" spans="1:7" x14ac:dyDescent="0.25">
      <c r="A96" t="s">
        <v>1357</v>
      </c>
      <c r="B96" t="s">
        <v>812</v>
      </c>
      <c r="C96" t="s">
        <v>813</v>
      </c>
      <c r="D96" t="s">
        <v>814</v>
      </c>
      <c r="F96" t="s">
        <v>830</v>
      </c>
      <c r="G96" t="s">
        <v>831</v>
      </c>
    </row>
    <row r="97" spans="1:7" x14ac:dyDescent="0.25">
      <c r="A97" t="s">
        <v>1358</v>
      </c>
      <c r="B97" t="s">
        <v>815</v>
      </c>
      <c r="C97" t="s">
        <v>816</v>
      </c>
      <c r="D97" t="s">
        <v>817</v>
      </c>
      <c r="F97" t="s">
        <v>822</v>
      </c>
      <c r="G97" t="s">
        <v>823</v>
      </c>
    </row>
    <row r="98" spans="1:7" x14ac:dyDescent="0.25">
      <c r="A98" t="s">
        <v>1359</v>
      </c>
      <c r="B98" t="s">
        <v>818</v>
      </c>
      <c r="C98" t="s">
        <v>819</v>
      </c>
      <c r="D98" t="s">
        <v>820</v>
      </c>
      <c r="F98" t="s">
        <v>828</v>
      </c>
      <c r="G98" t="s">
        <v>829</v>
      </c>
    </row>
    <row r="99" spans="1:7" x14ac:dyDescent="0.25">
      <c r="A99" t="s">
        <v>1360</v>
      </c>
      <c r="B99" t="s">
        <v>821</v>
      </c>
      <c r="C99" t="s">
        <v>822</v>
      </c>
      <c r="D99" t="s">
        <v>823</v>
      </c>
      <c r="F99" t="s">
        <v>698</v>
      </c>
      <c r="G99" t="s">
        <v>699</v>
      </c>
    </row>
    <row r="100" spans="1:7" x14ac:dyDescent="0.25">
      <c r="A100" t="s">
        <v>1361</v>
      </c>
      <c r="B100" t="s">
        <v>824</v>
      </c>
      <c r="C100" t="s">
        <v>825</v>
      </c>
      <c r="D100" t="s">
        <v>826</v>
      </c>
      <c r="F100" t="s">
        <v>819</v>
      </c>
      <c r="G100" t="s">
        <v>820</v>
      </c>
    </row>
    <row r="101" spans="1:7" x14ac:dyDescent="0.25">
      <c r="A101" t="s">
        <v>1362</v>
      </c>
      <c r="B101" t="s">
        <v>827</v>
      </c>
      <c r="C101" t="s">
        <v>828</v>
      </c>
      <c r="D101" t="s">
        <v>829</v>
      </c>
      <c r="F101" t="s">
        <v>832</v>
      </c>
      <c r="G101" t="s">
        <v>833</v>
      </c>
    </row>
    <row r="102" spans="1:7" x14ac:dyDescent="0.25">
      <c r="A102" t="s">
        <v>1363</v>
      </c>
      <c r="B102" t="s">
        <v>1364</v>
      </c>
      <c r="C102" t="s">
        <v>830</v>
      </c>
      <c r="D102" t="s">
        <v>831</v>
      </c>
      <c r="F102" t="s">
        <v>840</v>
      </c>
      <c r="G102" t="s">
        <v>841</v>
      </c>
    </row>
    <row r="103" spans="1:7" x14ac:dyDescent="0.25">
      <c r="A103" t="s">
        <v>1365</v>
      </c>
      <c r="B103" t="s">
        <v>436</v>
      </c>
      <c r="C103" t="s">
        <v>832</v>
      </c>
      <c r="D103" t="s">
        <v>833</v>
      </c>
      <c r="F103" t="s">
        <v>848</v>
      </c>
      <c r="G103" t="s">
        <v>849</v>
      </c>
    </row>
    <row r="104" spans="1:7" x14ac:dyDescent="0.25">
      <c r="A104" t="s">
        <v>1366</v>
      </c>
      <c r="B104" t="s">
        <v>354</v>
      </c>
      <c r="C104" t="s">
        <v>834</v>
      </c>
      <c r="D104" t="s">
        <v>835</v>
      </c>
      <c r="F104" t="s">
        <v>854</v>
      </c>
      <c r="G104" t="s">
        <v>855</v>
      </c>
    </row>
    <row r="105" spans="1:7" x14ac:dyDescent="0.25">
      <c r="A105" t="s">
        <v>1367</v>
      </c>
      <c r="B105" t="s">
        <v>836</v>
      </c>
      <c r="C105" t="s">
        <v>837</v>
      </c>
      <c r="D105" t="s">
        <v>838</v>
      </c>
      <c r="F105" t="s">
        <v>851</v>
      </c>
      <c r="G105" t="s">
        <v>852</v>
      </c>
    </row>
    <row r="106" spans="1:7" x14ac:dyDescent="0.25">
      <c r="A106" t="s">
        <v>1368</v>
      </c>
      <c r="B106" t="s">
        <v>839</v>
      </c>
      <c r="C106" t="s">
        <v>840</v>
      </c>
      <c r="D106" t="s">
        <v>841</v>
      </c>
      <c r="F106" t="s">
        <v>837</v>
      </c>
      <c r="G106" t="s">
        <v>838</v>
      </c>
    </row>
    <row r="107" spans="1:7" x14ac:dyDescent="0.25">
      <c r="A107" t="s">
        <v>1369</v>
      </c>
      <c r="B107" t="s">
        <v>842</v>
      </c>
      <c r="C107" t="s">
        <v>843</v>
      </c>
      <c r="D107" t="s">
        <v>844</v>
      </c>
      <c r="F107" t="s">
        <v>631</v>
      </c>
      <c r="G107" t="s">
        <v>632</v>
      </c>
    </row>
    <row r="108" spans="1:7" x14ac:dyDescent="0.25">
      <c r="A108" t="s">
        <v>1370</v>
      </c>
      <c r="B108" t="s">
        <v>845</v>
      </c>
      <c r="C108" t="s">
        <v>846</v>
      </c>
      <c r="D108" t="s">
        <v>847</v>
      </c>
      <c r="F108" t="s">
        <v>846</v>
      </c>
      <c r="G108" t="s">
        <v>847</v>
      </c>
    </row>
    <row r="109" spans="1:7" x14ac:dyDescent="0.25">
      <c r="A109" t="s">
        <v>1372</v>
      </c>
      <c r="B109" t="s">
        <v>850</v>
      </c>
      <c r="C109" t="s">
        <v>851</v>
      </c>
      <c r="D109" t="s">
        <v>852</v>
      </c>
      <c r="F109" t="s">
        <v>843</v>
      </c>
      <c r="G109" t="s">
        <v>844</v>
      </c>
    </row>
    <row r="110" spans="1:7" x14ac:dyDescent="0.25">
      <c r="A110" t="s">
        <v>1373</v>
      </c>
      <c r="B110" t="s">
        <v>853</v>
      </c>
      <c r="C110" t="s">
        <v>854</v>
      </c>
      <c r="D110" t="s">
        <v>855</v>
      </c>
      <c r="F110" t="s">
        <v>834</v>
      </c>
      <c r="G110" t="s">
        <v>835</v>
      </c>
    </row>
    <row r="111" spans="1:7" x14ac:dyDescent="0.25">
      <c r="A111" t="s">
        <v>1374</v>
      </c>
      <c r="B111" t="s">
        <v>856</v>
      </c>
      <c r="C111" t="s">
        <v>857</v>
      </c>
      <c r="D111" t="s">
        <v>858</v>
      </c>
      <c r="F111" t="s">
        <v>857</v>
      </c>
      <c r="G111" t="s">
        <v>858</v>
      </c>
    </row>
    <row r="112" spans="1:7" x14ac:dyDescent="0.25">
      <c r="A112" t="s">
        <v>1317</v>
      </c>
      <c r="B112" t="s">
        <v>694</v>
      </c>
      <c r="C112" t="s">
        <v>695</v>
      </c>
      <c r="D112" t="s">
        <v>696</v>
      </c>
      <c r="F112" t="s">
        <v>864</v>
      </c>
      <c r="G112" t="s">
        <v>865</v>
      </c>
    </row>
    <row r="113" spans="1:7" x14ac:dyDescent="0.25">
      <c r="A113" t="s">
        <v>1375</v>
      </c>
      <c r="B113" t="s">
        <v>419</v>
      </c>
      <c r="C113" t="s">
        <v>859</v>
      </c>
      <c r="D113" t="s">
        <v>860</v>
      </c>
      <c r="F113" t="s">
        <v>859</v>
      </c>
      <c r="G113" t="s">
        <v>860</v>
      </c>
    </row>
    <row r="114" spans="1:7" x14ac:dyDescent="0.25">
      <c r="A114" t="s">
        <v>1376</v>
      </c>
      <c r="B114" t="s">
        <v>375</v>
      </c>
      <c r="C114" t="s">
        <v>861</v>
      </c>
      <c r="D114" t="s">
        <v>862</v>
      </c>
      <c r="F114" t="s">
        <v>867</v>
      </c>
      <c r="G114" t="s">
        <v>868</v>
      </c>
    </row>
    <row r="115" spans="1:7" x14ac:dyDescent="0.25">
      <c r="A115" t="s">
        <v>1377</v>
      </c>
      <c r="B115" t="s">
        <v>863</v>
      </c>
      <c r="C115" t="s">
        <v>864</v>
      </c>
      <c r="D115" t="s">
        <v>865</v>
      </c>
      <c r="F115" t="s">
        <v>861</v>
      </c>
      <c r="G115" t="s">
        <v>862</v>
      </c>
    </row>
    <row r="116" spans="1:7" x14ac:dyDescent="0.25">
      <c r="A116" t="s">
        <v>1378</v>
      </c>
      <c r="B116" t="s">
        <v>866</v>
      </c>
      <c r="C116" t="s">
        <v>867</v>
      </c>
      <c r="D116" t="s">
        <v>868</v>
      </c>
      <c r="F116" t="s">
        <v>873</v>
      </c>
      <c r="G116" t="s">
        <v>874</v>
      </c>
    </row>
    <row r="117" spans="1:7" x14ac:dyDescent="0.25">
      <c r="A117" t="s">
        <v>1379</v>
      </c>
      <c r="B117" t="s">
        <v>869</v>
      </c>
      <c r="C117" t="s">
        <v>870</v>
      </c>
      <c r="D117" t="s">
        <v>871</v>
      </c>
      <c r="F117" t="s">
        <v>888</v>
      </c>
      <c r="G117" t="s">
        <v>889</v>
      </c>
    </row>
    <row r="118" spans="1:7" x14ac:dyDescent="0.25">
      <c r="A118" t="s">
        <v>1380</v>
      </c>
      <c r="B118" t="s">
        <v>872</v>
      </c>
      <c r="C118" t="s">
        <v>873</v>
      </c>
      <c r="D118" t="s">
        <v>874</v>
      </c>
      <c r="F118" t="s">
        <v>648</v>
      </c>
      <c r="G118" t="s">
        <v>649</v>
      </c>
    </row>
    <row r="119" spans="1:7" x14ac:dyDescent="0.25">
      <c r="A119" t="s">
        <v>1381</v>
      </c>
      <c r="B119" t="s">
        <v>875</v>
      </c>
      <c r="C119" t="s">
        <v>876</v>
      </c>
      <c r="D119" t="s">
        <v>877</v>
      </c>
      <c r="F119" t="s">
        <v>876</v>
      </c>
      <c r="G119" t="s">
        <v>877</v>
      </c>
    </row>
    <row r="120" spans="1:7" x14ac:dyDescent="0.25">
      <c r="A120" t="s">
        <v>1384</v>
      </c>
      <c r="B120" t="s">
        <v>884</v>
      </c>
      <c r="C120" t="s">
        <v>885</v>
      </c>
      <c r="D120" t="s">
        <v>886</v>
      </c>
      <c r="F120" t="s">
        <v>680</v>
      </c>
      <c r="G120" t="s">
        <v>681</v>
      </c>
    </row>
    <row r="121" spans="1:7" x14ac:dyDescent="0.25">
      <c r="A121" t="s">
        <v>1385</v>
      </c>
      <c r="B121" t="s">
        <v>887</v>
      </c>
      <c r="C121" t="s">
        <v>888</v>
      </c>
      <c r="D121" t="s">
        <v>889</v>
      </c>
      <c r="F121" t="s">
        <v>1080</v>
      </c>
      <c r="G121" t="s">
        <v>1081</v>
      </c>
    </row>
    <row r="122" spans="1:7" x14ac:dyDescent="0.25">
      <c r="A122" t="s">
        <v>1386</v>
      </c>
      <c r="B122" t="s">
        <v>890</v>
      </c>
      <c r="C122" t="s">
        <v>891</v>
      </c>
      <c r="D122" t="s">
        <v>892</v>
      </c>
      <c r="F122" t="s">
        <v>879</v>
      </c>
      <c r="G122" t="s">
        <v>880</v>
      </c>
    </row>
    <row r="123" spans="1:7" x14ac:dyDescent="0.25">
      <c r="A123" t="s">
        <v>1387</v>
      </c>
      <c r="B123" t="s">
        <v>893</v>
      </c>
      <c r="C123" t="s">
        <v>894</v>
      </c>
      <c r="D123" t="s">
        <v>895</v>
      </c>
      <c r="F123" t="s">
        <v>882</v>
      </c>
      <c r="G123" t="s">
        <v>883</v>
      </c>
    </row>
    <row r="124" spans="1:7" x14ac:dyDescent="0.25">
      <c r="A124" t="s">
        <v>1388</v>
      </c>
      <c r="B124" t="s">
        <v>896</v>
      </c>
      <c r="C124" t="s">
        <v>897</v>
      </c>
      <c r="D124" t="s">
        <v>898</v>
      </c>
      <c r="F124" t="s">
        <v>885</v>
      </c>
      <c r="G124" t="s">
        <v>886</v>
      </c>
    </row>
    <row r="125" spans="1:7" x14ac:dyDescent="0.25">
      <c r="A125" t="s">
        <v>1389</v>
      </c>
      <c r="B125" t="s">
        <v>899</v>
      </c>
      <c r="C125" t="s">
        <v>900</v>
      </c>
      <c r="D125" t="s">
        <v>901</v>
      </c>
      <c r="F125" t="s">
        <v>656</v>
      </c>
      <c r="G125" t="s">
        <v>657</v>
      </c>
    </row>
    <row r="126" spans="1:7" x14ac:dyDescent="0.25">
      <c r="A126" t="s">
        <v>1390</v>
      </c>
      <c r="B126" t="s">
        <v>902</v>
      </c>
      <c r="C126" t="s">
        <v>903</v>
      </c>
      <c r="D126" t="s">
        <v>904</v>
      </c>
      <c r="F126" t="s">
        <v>870</v>
      </c>
      <c r="G126" t="s">
        <v>871</v>
      </c>
    </row>
    <row r="127" spans="1:7" x14ac:dyDescent="0.25">
      <c r="A127" t="s">
        <v>1391</v>
      </c>
      <c r="B127" t="s">
        <v>905</v>
      </c>
      <c r="C127" t="s">
        <v>906</v>
      </c>
      <c r="D127" t="s">
        <v>907</v>
      </c>
      <c r="F127" t="s">
        <v>891</v>
      </c>
      <c r="G127" t="s">
        <v>892</v>
      </c>
    </row>
    <row r="128" spans="1:7" x14ac:dyDescent="0.25">
      <c r="A128" t="s">
        <v>1392</v>
      </c>
      <c r="B128" t="s">
        <v>908</v>
      </c>
      <c r="C128" t="s">
        <v>909</v>
      </c>
      <c r="D128" t="s">
        <v>910</v>
      </c>
      <c r="F128" t="s">
        <v>897</v>
      </c>
      <c r="G128" t="s">
        <v>898</v>
      </c>
    </row>
    <row r="129" spans="1:7" x14ac:dyDescent="0.25">
      <c r="A129" t="s">
        <v>1393</v>
      </c>
      <c r="B129" t="s">
        <v>911</v>
      </c>
      <c r="C129" t="s">
        <v>912</v>
      </c>
      <c r="D129" t="s">
        <v>913</v>
      </c>
      <c r="F129" t="s">
        <v>1083</v>
      </c>
      <c r="G129" t="s">
        <v>1084</v>
      </c>
    </row>
    <row r="130" spans="1:7" x14ac:dyDescent="0.25">
      <c r="A130" t="s">
        <v>1394</v>
      </c>
      <c r="B130" t="s">
        <v>914</v>
      </c>
      <c r="C130" t="s">
        <v>915</v>
      </c>
      <c r="D130" t="s">
        <v>916</v>
      </c>
      <c r="F130" t="s">
        <v>909</v>
      </c>
      <c r="G130" t="s">
        <v>910</v>
      </c>
    </row>
    <row r="131" spans="1:7" x14ac:dyDescent="0.25">
      <c r="A131" t="s">
        <v>1395</v>
      </c>
      <c r="B131" t="s">
        <v>1396</v>
      </c>
      <c r="C131" t="s">
        <v>917</v>
      </c>
      <c r="D131" t="s">
        <v>918</v>
      </c>
      <c r="F131" t="s">
        <v>1149</v>
      </c>
      <c r="G131" t="s">
        <v>1150</v>
      </c>
    </row>
    <row r="132" spans="1:7" x14ac:dyDescent="0.25">
      <c r="A132" t="s">
        <v>1399</v>
      </c>
      <c r="B132" t="s">
        <v>921</v>
      </c>
      <c r="C132" t="s">
        <v>922</v>
      </c>
      <c r="D132" t="s">
        <v>923</v>
      </c>
      <c r="F132" t="s">
        <v>903</v>
      </c>
      <c r="G132" t="s">
        <v>904</v>
      </c>
    </row>
    <row r="133" spans="1:7" x14ac:dyDescent="0.25">
      <c r="A133" t="s">
        <v>1400</v>
      </c>
      <c r="B133" t="s">
        <v>924</v>
      </c>
      <c r="C133" t="s">
        <v>925</v>
      </c>
      <c r="D133" t="s">
        <v>926</v>
      </c>
      <c r="F133" t="s">
        <v>900</v>
      </c>
      <c r="G133" t="s">
        <v>901</v>
      </c>
    </row>
    <row r="134" spans="1:7" x14ac:dyDescent="0.25">
      <c r="A134" t="s">
        <v>1401</v>
      </c>
      <c r="B134" t="s">
        <v>498</v>
      </c>
      <c r="C134" t="s">
        <v>927</v>
      </c>
      <c r="D134" t="s">
        <v>928</v>
      </c>
      <c r="F134" t="s">
        <v>912</v>
      </c>
      <c r="G134" t="s">
        <v>913</v>
      </c>
    </row>
    <row r="135" spans="1:7" x14ac:dyDescent="0.25">
      <c r="A135" t="s">
        <v>1402</v>
      </c>
      <c r="B135" t="s">
        <v>929</v>
      </c>
      <c r="C135" t="s">
        <v>930</v>
      </c>
      <c r="D135" t="s">
        <v>931</v>
      </c>
      <c r="F135" t="s">
        <v>915</v>
      </c>
      <c r="G135" t="s">
        <v>916</v>
      </c>
    </row>
    <row r="136" spans="1:7" x14ac:dyDescent="0.25">
      <c r="A136" t="s">
        <v>1403</v>
      </c>
      <c r="B136" t="s">
        <v>932</v>
      </c>
      <c r="C136" t="s">
        <v>933</v>
      </c>
      <c r="D136" t="s">
        <v>934</v>
      </c>
      <c r="F136" t="s">
        <v>894</v>
      </c>
      <c r="G136" t="s">
        <v>895</v>
      </c>
    </row>
    <row r="137" spans="1:7" x14ac:dyDescent="0.25">
      <c r="A137" t="s">
        <v>1404</v>
      </c>
      <c r="B137" t="s">
        <v>935</v>
      </c>
      <c r="C137" t="s">
        <v>936</v>
      </c>
      <c r="D137" t="s">
        <v>937</v>
      </c>
      <c r="F137" t="s">
        <v>906</v>
      </c>
      <c r="G137" t="s">
        <v>907</v>
      </c>
    </row>
    <row r="138" spans="1:7" x14ac:dyDescent="0.25">
      <c r="A138" t="s">
        <v>1405</v>
      </c>
      <c r="B138" t="s">
        <v>938</v>
      </c>
      <c r="C138" t="s">
        <v>939</v>
      </c>
      <c r="D138" t="s">
        <v>940</v>
      </c>
      <c r="F138" t="s">
        <v>974</v>
      </c>
      <c r="G138" t="s">
        <v>975</v>
      </c>
    </row>
    <row r="139" spans="1:7" x14ac:dyDescent="0.25">
      <c r="A139" t="s">
        <v>1406</v>
      </c>
      <c r="B139" t="s">
        <v>941</v>
      </c>
      <c r="C139" t="s">
        <v>942</v>
      </c>
      <c r="D139" t="s">
        <v>943</v>
      </c>
      <c r="F139" t="s">
        <v>963</v>
      </c>
      <c r="G139" t="s">
        <v>964</v>
      </c>
    </row>
    <row r="140" spans="1:7" x14ac:dyDescent="0.25">
      <c r="A140" t="s">
        <v>1407</v>
      </c>
      <c r="B140" t="s">
        <v>944</v>
      </c>
      <c r="C140" t="s">
        <v>945</v>
      </c>
      <c r="D140" t="s">
        <v>946</v>
      </c>
      <c r="F140" t="s">
        <v>960</v>
      </c>
      <c r="G140" t="s">
        <v>961</v>
      </c>
    </row>
    <row r="141" spans="1:7" x14ac:dyDescent="0.25">
      <c r="A141" t="s">
        <v>1408</v>
      </c>
      <c r="B141" t="s">
        <v>947</v>
      </c>
      <c r="C141" t="s">
        <v>948</v>
      </c>
      <c r="D141" t="s">
        <v>949</v>
      </c>
      <c r="F141" t="s">
        <v>968</v>
      </c>
      <c r="G141" t="s">
        <v>969</v>
      </c>
    </row>
    <row r="142" spans="1:7" x14ac:dyDescent="0.25">
      <c r="A142" t="s">
        <v>1409</v>
      </c>
      <c r="B142" t="s">
        <v>950</v>
      </c>
      <c r="C142" t="s">
        <v>951</v>
      </c>
      <c r="D142" t="s">
        <v>952</v>
      </c>
      <c r="F142" t="s">
        <v>1086</v>
      </c>
      <c r="G142" t="s">
        <v>1087</v>
      </c>
    </row>
    <row r="143" spans="1:7" x14ac:dyDescent="0.25">
      <c r="A143" t="s">
        <v>1410</v>
      </c>
      <c r="B143" t="s">
        <v>953</v>
      </c>
      <c r="C143" t="s">
        <v>954</v>
      </c>
      <c r="D143" t="s">
        <v>955</v>
      </c>
      <c r="F143" t="s">
        <v>922</v>
      </c>
      <c r="G143" t="s">
        <v>923</v>
      </c>
    </row>
    <row r="144" spans="1:7" x14ac:dyDescent="0.25">
      <c r="A144" t="s">
        <v>1412</v>
      </c>
      <c r="B144" t="s">
        <v>959</v>
      </c>
      <c r="C144" t="s">
        <v>960</v>
      </c>
      <c r="D144" t="s">
        <v>961</v>
      </c>
      <c r="F144" t="s">
        <v>939</v>
      </c>
      <c r="G144" t="s">
        <v>940</v>
      </c>
    </row>
    <row r="145" spans="1:7" x14ac:dyDescent="0.25">
      <c r="A145" t="s">
        <v>1413</v>
      </c>
      <c r="B145" t="s">
        <v>962</v>
      </c>
      <c r="C145" t="s">
        <v>963</v>
      </c>
      <c r="D145" t="s">
        <v>964</v>
      </c>
      <c r="F145" t="s">
        <v>919</v>
      </c>
      <c r="G145" t="s">
        <v>920</v>
      </c>
    </row>
    <row r="146" spans="1:7" x14ac:dyDescent="0.25">
      <c r="A146" t="s">
        <v>1414</v>
      </c>
      <c r="B146" t="s">
        <v>965</v>
      </c>
      <c r="C146" t="s">
        <v>966</v>
      </c>
      <c r="D146" t="s">
        <v>967</v>
      </c>
      <c r="F146" t="s">
        <v>933</v>
      </c>
      <c r="G146" t="s">
        <v>934</v>
      </c>
    </row>
    <row r="147" spans="1:7" x14ac:dyDescent="0.25">
      <c r="A147" t="s">
        <v>1415</v>
      </c>
      <c r="B147" t="s">
        <v>463</v>
      </c>
      <c r="C147" t="s">
        <v>968</v>
      </c>
      <c r="D147" t="s">
        <v>969</v>
      </c>
      <c r="F147" t="s">
        <v>980</v>
      </c>
      <c r="G147" t="s">
        <v>981</v>
      </c>
    </row>
    <row r="148" spans="1:7" x14ac:dyDescent="0.25">
      <c r="A148" t="s">
        <v>1416</v>
      </c>
      <c r="B148" t="s">
        <v>970</v>
      </c>
      <c r="C148" t="s">
        <v>971</v>
      </c>
      <c r="D148" t="s">
        <v>972</v>
      </c>
      <c r="F148" t="s">
        <v>966</v>
      </c>
      <c r="G148" t="s">
        <v>967</v>
      </c>
    </row>
    <row r="149" spans="1:7" x14ac:dyDescent="0.25">
      <c r="A149" t="s">
        <v>1417</v>
      </c>
      <c r="B149" t="s">
        <v>973</v>
      </c>
      <c r="C149" t="s">
        <v>974</v>
      </c>
      <c r="D149" t="s">
        <v>975</v>
      </c>
      <c r="F149" t="s">
        <v>917</v>
      </c>
      <c r="G149" t="s">
        <v>918</v>
      </c>
    </row>
    <row r="150" spans="1:7" x14ac:dyDescent="0.25">
      <c r="A150" t="s">
        <v>1418</v>
      </c>
      <c r="B150" t="s">
        <v>976</v>
      </c>
      <c r="C150" t="s">
        <v>977</v>
      </c>
      <c r="D150" t="s">
        <v>978</v>
      </c>
      <c r="F150" t="s">
        <v>1015</v>
      </c>
      <c r="G150" t="s">
        <v>1016</v>
      </c>
    </row>
    <row r="151" spans="1:7" x14ac:dyDescent="0.25">
      <c r="A151" t="s">
        <v>1419</v>
      </c>
      <c r="B151" t="s">
        <v>979</v>
      </c>
      <c r="C151" t="s">
        <v>980</v>
      </c>
      <c r="D151" t="s">
        <v>981</v>
      </c>
      <c r="F151" t="s">
        <v>942</v>
      </c>
      <c r="G151" t="s">
        <v>943</v>
      </c>
    </row>
    <row r="152" spans="1:7" x14ac:dyDescent="0.25">
      <c r="A152" t="s">
        <v>1420</v>
      </c>
      <c r="B152" t="s">
        <v>982</v>
      </c>
      <c r="C152" t="s">
        <v>983</v>
      </c>
      <c r="D152" t="s">
        <v>984</v>
      </c>
      <c r="F152" t="s">
        <v>945</v>
      </c>
      <c r="G152" t="s">
        <v>946</v>
      </c>
    </row>
    <row r="153" spans="1:7" x14ac:dyDescent="0.25">
      <c r="A153" t="s">
        <v>1421</v>
      </c>
      <c r="B153" t="s">
        <v>985</v>
      </c>
      <c r="C153" t="s">
        <v>986</v>
      </c>
      <c r="D153" t="s">
        <v>987</v>
      </c>
      <c r="F153" t="s">
        <v>971</v>
      </c>
      <c r="G153" t="s">
        <v>972</v>
      </c>
    </row>
    <row r="154" spans="1:7" x14ac:dyDescent="0.25">
      <c r="A154" t="s">
        <v>1422</v>
      </c>
      <c r="B154" t="s">
        <v>988</v>
      </c>
      <c r="C154" t="s">
        <v>989</v>
      </c>
      <c r="D154" t="s">
        <v>990</v>
      </c>
      <c r="F154" t="s">
        <v>936</v>
      </c>
      <c r="G154" t="s">
        <v>937</v>
      </c>
    </row>
    <row r="155" spans="1:7" x14ac:dyDescent="0.25">
      <c r="A155" t="s">
        <v>1423</v>
      </c>
      <c r="B155" t="s">
        <v>991</v>
      </c>
      <c r="C155" t="s">
        <v>992</v>
      </c>
      <c r="D155" t="s">
        <v>993</v>
      </c>
      <c r="F155" t="s">
        <v>948</v>
      </c>
      <c r="G155" t="s">
        <v>949</v>
      </c>
    </row>
    <row r="156" spans="1:7" x14ac:dyDescent="0.25">
      <c r="A156" t="s">
        <v>1424</v>
      </c>
      <c r="B156" t="s">
        <v>994</v>
      </c>
      <c r="C156" t="s">
        <v>995</v>
      </c>
      <c r="D156" t="s">
        <v>996</v>
      </c>
      <c r="F156" t="s">
        <v>930</v>
      </c>
      <c r="G156" t="s">
        <v>931</v>
      </c>
    </row>
    <row r="157" spans="1:7" x14ac:dyDescent="0.25">
      <c r="A157" t="s">
        <v>1425</v>
      </c>
      <c r="B157" t="s">
        <v>364</v>
      </c>
      <c r="C157" t="s">
        <v>997</v>
      </c>
      <c r="D157" t="s">
        <v>998</v>
      </c>
      <c r="F157" t="s">
        <v>925</v>
      </c>
      <c r="G157" t="s">
        <v>926</v>
      </c>
    </row>
    <row r="158" spans="1:7" x14ac:dyDescent="0.25">
      <c r="A158" t="s">
        <v>1426</v>
      </c>
      <c r="B158" t="s">
        <v>999</v>
      </c>
      <c r="C158" t="s">
        <v>1000</v>
      </c>
      <c r="D158" t="s">
        <v>1001</v>
      </c>
      <c r="F158" t="s">
        <v>954</v>
      </c>
      <c r="G158" t="s">
        <v>955</v>
      </c>
    </row>
    <row r="159" spans="1:7" x14ac:dyDescent="0.25">
      <c r="A159" t="s">
        <v>1427</v>
      </c>
      <c r="B159" t="s">
        <v>1002</v>
      </c>
      <c r="C159" t="s">
        <v>1003</v>
      </c>
      <c r="D159" t="s">
        <v>1004</v>
      </c>
      <c r="F159" t="s">
        <v>927</v>
      </c>
      <c r="G159" t="s">
        <v>928</v>
      </c>
    </row>
    <row r="160" spans="1:7" x14ac:dyDescent="0.25">
      <c r="A160" t="s">
        <v>1428</v>
      </c>
      <c r="B160" t="s">
        <v>1005</v>
      </c>
      <c r="C160" t="s">
        <v>1006</v>
      </c>
      <c r="D160" t="s">
        <v>1007</v>
      </c>
      <c r="F160" t="s">
        <v>977</v>
      </c>
      <c r="G160" t="s">
        <v>978</v>
      </c>
    </row>
    <row r="161" spans="1:7" x14ac:dyDescent="0.25">
      <c r="A161" t="s">
        <v>1429</v>
      </c>
      <c r="B161" t="s">
        <v>1008</v>
      </c>
      <c r="C161" t="s">
        <v>1009</v>
      </c>
      <c r="D161" t="s">
        <v>1010</v>
      </c>
      <c r="F161" t="s">
        <v>983</v>
      </c>
      <c r="G161" t="s">
        <v>984</v>
      </c>
    </row>
    <row r="162" spans="1:7" x14ac:dyDescent="0.25">
      <c r="A162" t="s">
        <v>1430</v>
      </c>
      <c r="B162" t="s">
        <v>1011</v>
      </c>
      <c r="C162" t="s">
        <v>1012</v>
      </c>
      <c r="D162" t="s">
        <v>1013</v>
      </c>
      <c r="F162" t="s">
        <v>995</v>
      </c>
      <c r="G162" t="s">
        <v>996</v>
      </c>
    </row>
    <row r="163" spans="1:7" x14ac:dyDescent="0.25">
      <c r="A163" t="s">
        <v>1382</v>
      </c>
      <c r="B163" t="s">
        <v>878</v>
      </c>
      <c r="C163" t="s">
        <v>879</v>
      </c>
      <c r="D163" t="s">
        <v>880</v>
      </c>
      <c r="F163" t="s">
        <v>1003</v>
      </c>
      <c r="G163" t="s">
        <v>1004</v>
      </c>
    </row>
    <row r="164" spans="1:7" x14ac:dyDescent="0.25">
      <c r="A164" t="s">
        <v>1397</v>
      </c>
      <c r="B164" t="s">
        <v>1398</v>
      </c>
      <c r="C164" t="s">
        <v>919</v>
      </c>
      <c r="D164" t="s">
        <v>920</v>
      </c>
      <c r="F164" t="s">
        <v>1012</v>
      </c>
      <c r="G164" t="s">
        <v>1013</v>
      </c>
    </row>
    <row r="165" spans="1:7" x14ac:dyDescent="0.25">
      <c r="A165" t="s">
        <v>1431</v>
      </c>
      <c r="B165" t="s">
        <v>1014</v>
      </c>
      <c r="C165" t="s">
        <v>1015</v>
      </c>
      <c r="D165" t="s">
        <v>1016</v>
      </c>
      <c r="F165" t="s">
        <v>1006</v>
      </c>
      <c r="G165" t="s">
        <v>1007</v>
      </c>
    </row>
    <row r="166" spans="1:7" x14ac:dyDescent="0.25">
      <c r="A166" t="s">
        <v>1432</v>
      </c>
      <c r="B166" t="s">
        <v>1017</v>
      </c>
      <c r="C166" t="s">
        <v>1018</v>
      </c>
      <c r="D166" t="s">
        <v>1019</v>
      </c>
      <c r="F166" t="s">
        <v>1000</v>
      </c>
      <c r="G166" t="s">
        <v>1001</v>
      </c>
    </row>
    <row r="167" spans="1:7" x14ac:dyDescent="0.25">
      <c r="A167" t="s">
        <v>1433</v>
      </c>
      <c r="B167" t="s">
        <v>1020</v>
      </c>
      <c r="C167" t="s">
        <v>1021</v>
      </c>
      <c r="D167" t="s">
        <v>1022</v>
      </c>
      <c r="F167" t="s">
        <v>992</v>
      </c>
      <c r="G167" t="s">
        <v>993</v>
      </c>
    </row>
    <row r="168" spans="1:7" x14ac:dyDescent="0.25">
      <c r="A168" t="s">
        <v>1434</v>
      </c>
      <c r="B168" t="s">
        <v>1023</v>
      </c>
      <c r="C168" t="s">
        <v>1024</v>
      </c>
      <c r="D168" t="s">
        <v>1025</v>
      </c>
      <c r="F168" t="s">
        <v>1018</v>
      </c>
      <c r="G168" t="s">
        <v>1019</v>
      </c>
    </row>
    <row r="169" spans="1:7" x14ac:dyDescent="0.25">
      <c r="A169" t="s">
        <v>1435</v>
      </c>
      <c r="B169" t="s">
        <v>1026</v>
      </c>
      <c r="C169" t="s">
        <v>1027</v>
      </c>
      <c r="D169" t="s">
        <v>1028</v>
      </c>
      <c r="F169" t="s">
        <v>989</v>
      </c>
      <c r="G169" t="s">
        <v>990</v>
      </c>
    </row>
    <row r="170" spans="1:7" x14ac:dyDescent="0.25">
      <c r="A170" t="s">
        <v>1437</v>
      </c>
      <c r="B170" t="s">
        <v>1032</v>
      </c>
      <c r="C170" t="s">
        <v>1033</v>
      </c>
      <c r="D170" t="s">
        <v>1034</v>
      </c>
      <c r="F170" t="s">
        <v>986</v>
      </c>
      <c r="G170" t="s">
        <v>987</v>
      </c>
    </row>
    <row r="171" spans="1:7" x14ac:dyDescent="0.25">
      <c r="A171" t="s">
        <v>1438</v>
      </c>
      <c r="B171" t="s">
        <v>1035</v>
      </c>
      <c r="C171" t="s">
        <v>1036</v>
      </c>
      <c r="D171" t="s">
        <v>1037</v>
      </c>
      <c r="F171" t="s">
        <v>1009</v>
      </c>
      <c r="G171" t="s">
        <v>1010</v>
      </c>
    </row>
    <row r="172" spans="1:7" x14ac:dyDescent="0.25">
      <c r="A172" t="s">
        <v>1439</v>
      </c>
      <c r="B172" t="s">
        <v>1038</v>
      </c>
      <c r="C172" t="s">
        <v>1039</v>
      </c>
      <c r="D172" t="s">
        <v>1040</v>
      </c>
      <c r="F172" t="s">
        <v>997</v>
      </c>
      <c r="G172" t="s">
        <v>998</v>
      </c>
    </row>
    <row r="173" spans="1:7" x14ac:dyDescent="0.25">
      <c r="A173" t="s">
        <v>1440</v>
      </c>
      <c r="B173" t="s">
        <v>1041</v>
      </c>
      <c r="C173" t="s">
        <v>1042</v>
      </c>
      <c r="D173" t="s">
        <v>1043</v>
      </c>
      <c r="F173" t="s">
        <v>1021</v>
      </c>
      <c r="G173" t="s">
        <v>1022</v>
      </c>
    </row>
    <row r="174" spans="1:7" x14ac:dyDescent="0.25">
      <c r="A174" t="s">
        <v>1441</v>
      </c>
      <c r="B174" t="s">
        <v>1044</v>
      </c>
      <c r="C174" t="s">
        <v>1045</v>
      </c>
      <c r="D174" t="s">
        <v>1046</v>
      </c>
      <c r="F174" t="s">
        <v>1033</v>
      </c>
      <c r="G174" t="s">
        <v>1034</v>
      </c>
    </row>
    <row r="175" spans="1:7" x14ac:dyDescent="0.25">
      <c r="A175" t="s">
        <v>1442</v>
      </c>
      <c r="B175" t="s">
        <v>1047</v>
      </c>
      <c r="C175" t="s">
        <v>1048</v>
      </c>
      <c r="D175" t="s">
        <v>1049</v>
      </c>
      <c r="F175" t="s">
        <v>1042</v>
      </c>
      <c r="G175" t="s">
        <v>1043</v>
      </c>
    </row>
    <row r="176" spans="1:7" x14ac:dyDescent="0.25">
      <c r="A176" t="s">
        <v>1443</v>
      </c>
      <c r="B176" t="s">
        <v>1050</v>
      </c>
      <c r="C176" t="s">
        <v>1051</v>
      </c>
      <c r="D176" t="s">
        <v>1052</v>
      </c>
      <c r="F176" t="s">
        <v>767</v>
      </c>
      <c r="G176" t="s">
        <v>768</v>
      </c>
    </row>
    <row r="177" spans="1:7" x14ac:dyDescent="0.25">
      <c r="A177" t="s">
        <v>1444</v>
      </c>
      <c r="B177" t="s">
        <v>1053</v>
      </c>
      <c r="C177" t="s">
        <v>1054</v>
      </c>
      <c r="D177" t="s">
        <v>1055</v>
      </c>
      <c r="F177" t="s">
        <v>1036</v>
      </c>
      <c r="G177" t="s">
        <v>1037</v>
      </c>
    </row>
    <row r="178" spans="1:7" x14ac:dyDescent="0.25">
      <c r="A178" t="s">
        <v>1445</v>
      </c>
      <c r="B178" t="s">
        <v>1056</v>
      </c>
      <c r="C178" t="s">
        <v>1057</v>
      </c>
      <c r="D178" t="s">
        <v>1058</v>
      </c>
      <c r="F178" t="s">
        <v>1045</v>
      </c>
      <c r="G178" t="s">
        <v>1046</v>
      </c>
    </row>
    <row r="179" spans="1:7" x14ac:dyDescent="0.25">
      <c r="A179" t="s">
        <v>1446</v>
      </c>
      <c r="B179" t="s">
        <v>1059</v>
      </c>
      <c r="C179" t="s">
        <v>1060</v>
      </c>
      <c r="D179" t="s">
        <v>1061</v>
      </c>
      <c r="F179" t="s">
        <v>1024</v>
      </c>
      <c r="G179" t="s">
        <v>1025</v>
      </c>
    </row>
    <row r="180" spans="1:7" x14ac:dyDescent="0.25">
      <c r="A180" t="s">
        <v>1371</v>
      </c>
      <c r="B180" t="s">
        <v>370</v>
      </c>
      <c r="C180" t="s">
        <v>848</v>
      </c>
      <c r="D180" t="s">
        <v>849</v>
      </c>
      <c r="F180" t="s">
        <v>1051</v>
      </c>
      <c r="G180" t="s">
        <v>1052</v>
      </c>
    </row>
    <row r="181" spans="1:7" x14ac:dyDescent="0.25">
      <c r="A181" t="s">
        <v>1314</v>
      </c>
      <c r="B181" t="s">
        <v>685</v>
      </c>
      <c r="C181" t="s">
        <v>686</v>
      </c>
      <c r="D181" t="s">
        <v>687</v>
      </c>
      <c r="F181" t="s">
        <v>1089</v>
      </c>
      <c r="G181" t="s">
        <v>1090</v>
      </c>
    </row>
    <row r="182" spans="1:7" x14ac:dyDescent="0.25">
      <c r="A182" t="s">
        <v>1447</v>
      </c>
      <c r="B182" t="s">
        <v>1062</v>
      </c>
      <c r="C182" t="s">
        <v>1063</v>
      </c>
      <c r="D182" t="s">
        <v>1064</v>
      </c>
      <c r="F182" t="s">
        <v>1048</v>
      </c>
      <c r="G182" t="s">
        <v>1049</v>
      </c>
    </row>
    <row r="183" spans="1:7" x14ac:dyDescent="0.25">
      <c r="A183" t="s">
        <v>1448</v>
      </c>
      <c r="B183" t="s">
        <v>460</v>
      </c>
      <c r="C183" t="s">
        <v>1065</v>
      </c>
      <c r="D183" t="s">
        <v>1066</v>
      </c>
      <c r="F183" t="s">
        <v>1057</v>
      </c>
      <c r="G183" t="s">
        <v>1058</v>
      </c>
    </row>
    <row r="184" spans="1:7" x14ac:dyDescent="0.25">
      <c r="A184" t="s">
        <v>1449</v>
      </c>
      <c r="B184" t="s">
        <v>1067</v>
      </c>
      <c r="C184" t="s">
        <v>1068</v>
      </c>
      <c r="D184" t="s">
        <v>1069</v>
      </c>
      <c r="F184" t="s">
        <v>1030</v>
      </c>
      <c r="G184" t="s">
        <v>1031</v>
      </c>
    </row>
    <row r="185" spans="1:7" x14ac:dyDescent="0.25">
      <c r="A185" t="s">
        <v>1450</v>
      </c>
      <c r="B185" t="s">
        <v>1070</v>
      </c>
      <c r="C185" t="s">
        <v>1071</v>
      </c>
      <c r="D185" t="s">
        <v>1072</v>
      </c>
      <c r="F185" t="s">
        <v>1054</v>
      </c>
      <c r="G185" t="s">
        <v>1055</v>
      </c>
    </row>
    <row r="186" spans="1:7" x14ac:dyDescent="0.25">
      <c r="A186" t="s">
        <v>1451</v>
      </c>
      <c r="B186" t="s">
        <v>1073</v>
      </c>
      <c r="C186" t="s">
        <v>1074</v>
      </c>
      <c r="D186" t="s">
        <v>1075</v>
      </c>
      <c r="F186" t="s">
        <v>1027</v>
      </c>
      <c r="G186" t="s">
        <v>1028</v>
      </c>
    </row>
    <row r="187" spans="1:7" x14ac:dyDescent="0.25">
      <c r="A187" t="s">
        <v>1452</v>
      </c>
      <c r="B187" t="s">
        <v>1076</v>
      </c>
      <c r="C187" t="s">
        <v>1077</v>
      </c>
      <c r="D187" t="s">
        <v>1078</v>
      </c>
      <c r="F187" t="s">
        <v>1039</v>
      </c>
      <c r="G187" t="s">
        <v>1040</v>
      </c>
    </row>
    <row r="188" spans="1:7" x14ac:dyDescent="0.25">
      <c r="A188" t="s">
        <v>1453</v>
      </c>
      <c r="B188" t="s">
        <v>1079</v>
      </c>
      <c r="C188" t="s">
        <v>1080</v>
      </c>
      <c r="D188" t="s">
        <v>1081</v>
      </c>
      <c r="F188" t="s">
        <v>1060</v>
      </c>
      <c r="G188" t="s">
        <v>1061</v>
      </c>
    </row>
    <row r="189" spans="1:7" x14ac:dyDescent="0.25">
      <c r="A189" t="s">
        <v>1454</v>
      </c>
      <c r="B189" t="s">
        <v>1082</v>
      </c>
      <c r="C189" t="s">
        <v>1083</v>
      </c>
      <c r="D189" t="s">
        <v>1084</v>
      </c>
      <c r="F189" t="s">
        <v>1063</v>
      </c>
      <c r="G189" t="s">
        <v>1064</v>
      </c>
    </row>
    <row r="190" spans="1:7" x14ac:dyDescent="0.25">
      <c r="A190" t="s">
        <v>1456</v>
      </c>
      <c r="B190" t="s">
        <v>1088</v>
      </c>
      <c r="C190" t="s">
        <v>1089</v>
      </c>
      <c r="D190" t="s">
        <v>1090</v>
      </c>
      <c r="F190" t="s">
        <v>1065</v>
      </c>
      <c r="G190" t="s">
        <v>1066</v>
      </c>
    </row>
    <row r="191" spans="1:7" x14ac:dyDescent="0.25">
      <c r="A191" t="s">
        <v>1457</v>
      </c>
      <c r="B191" t="s">
        <v>1091</v>
      </c>
      <c r="C191" t="s">
        <v>1092</v>
      </c>
      <c r="D191" t="s">
        <v>1093</v>
      </c>
      <c r="F191" t="s">
        <v>1110</v>
      </c>
      <c r="G191" t="s">
        <v>1111</v>
      </c>
    </row>
    <row r="192" spans="1:7" x14ac:dyDescent="0.25">
      <c r="A192" t="s">
        <v>1458</v>
      </c>
      <c r="B192" t="s">
        <v>1094</v>
      </c>
      <c r="C192" t="s">
        <v>1095</v>
      </c>
      <c r="D192" t="s">
        <v>1096</v>
      </c>
      <c r="F192" t="s">
        <v>1068</v>
      </c>
      <c r="G192" t="s">
        <v>1069</v>
      </c>
    </row>
    <row r="193" spans="1:7" x14ac:dyDescent="0.25">
      <c r="A193" t="s">
        <v>1459</v>
      </c>
      <c r="B193" t="s">
        <v>1097</v>
      </c>
      <c r="C193" t="s">
        <v>1098</v>
      </c>
      <c r="D193" t="s">
        <v>1099</v>
      </c>
      <c r="F193" t="s">
        <v>1071</v>
      </c>
      <c r="G193" t="s">
        <v>1072</v>
      </c>
    </row>
    <row r="194" spans="1:7" x14ac:dyDescent="0.25">
      <c r="A194" t="s">
        <v>1460</v>
      </c>
      <c r="B194" t="s">
        <v>1100</v>
      </c>
      <c r="C194" t="s">
        <v>1101</v>
      </c>
      <c r="D194" t="s">
        <v>1102</v>
      </c>
      <c r="F194" t="s">
        <v>1104</v>
      </c>
      <c r="G194" t="s">
        <v>1105</v>
      </c>
    </row>
    <row r="195" spans="1:7" x14ac:dyDescent="0.25">
      <c r="A195" t="s">
        <v>1461</v>
      </c>
      <c r="B195" t="s">
        <v>1103</v>
      </c>
      <c r="C195" t="s">
        <v>1104</v>
      </c>
      <c r="D195" t="s">
        <v>1105</v>
      </c>
      <c r="F195" t="s">
        <v>1131</v>
      </c>
      <c r="G195" t="s">
        <v>1132</v>
      </c>
    </row>
    <row r="196" spans="1:7" x14ac:dyDescent="0.25">
      <c r="A196" t="s">
        <v>1462</v>
      </c>
      <c r="B196" t="s">
        <v>1106</v>
      </c>
      <c r="C196" t="s">
        <v>1107</v>
      </c>
      <c r="D196" t="s">
        <v>1108</v>
      </c>
      <c r="F196" t="s">
        <v>1113</v>
      </c>
      <c r="G196" t="s">
        <v>1114</v>
      </c>
    </row>
    <row r="197" spans="1:7" x14ac:dyDescent="0.25">
      <c r="A197" t="s">
        <v>1463</v>
      </c>
      <c r="B197" t="s">
        <v>1109</v>
      </c>
      <c r="C197" t="s">
        <v>1110</v>
      </c>
      <c r="D197" t="s">
        <v>1111</v>
      </c>
      <c r="F197" t="s">
        <v>1152</v>
      </c>
      <c r="G197" t="s">
        <v>1153</v>
      </c>
    </row>
    <row r="198" spans="1:7" x14ac:dyDescent="0.25">
      <c r="A198" t="s">
        <v>1464</v>
      </c>
      <c r="B198" t="s">
        <v>1112</v>
      </c>
      <c r="C198" t="s">
        <v>1113</v>
      </c>
      <c r="D198" t="s">
        <v>1114</v>
      </c>
      <c r="F198" t="s">
        <v>1161</v>
      </c>
      <c r="G198" t="s">
        <v>1162</v>
      </c>
    </row>
    <row r="199" spans="1:7" x14ac:dyDescent="0.25">
      <c r="A199" t="s">
        <v>1465</v>
      </c>
      <c r="B199" t="s">
        <v>1115</v>
      </c>
      <c r="C199" t="s">
        <v>1116</v>
      </c>
      <c r="D199" t="s">
        <v>1117</v>
      </c>
      <c r="F199" t="s">
        <v>1119</v>
      </c>
      <c r="G199" t="s">
        <v>1120</v>
      </c>
    </row>
    <row r="200" spans="1:7" x14ac:dyDescent="0.25">
      <c r="A200" t="s">
        <v>1466</v>
      </c>
      <c r="B200" t="s">
        <v>1118</v>
      </c>
      <c r="C200" t="s">
        <v>1119</v>
      </c>
      <c r="D200" t="s">
        <v>1120</v>
      </c>
      <c r="F200" t="s">
        <v>1077</v>
      </c>
      <c r="G200" t="s">
        <v>1078</v>
      </c>
    </row>
    <row r="201" spans="1:7" x14ac:dyDescent="0.25">
      <c r="A201" t="s">
        <v>1467</v>
      </c>
      <c r="B201" t="s">
        <v>1121</v>
      </c>
      <c r="C201" t="s">
        <v>1122</v>
      </c>
      <c r="D201" t="s">
        <v>1123</v>
      </c>
      <c r="F201" t="s">
        <v>1128</v>
      </c>
      <c r="G201" t="s">
        <v>1129</v>
      </c>
    </row>
    <row r="202" spans="1:7" x14ac:dyDescent="0.25">
      <c r="A202" t="s">
        <v>1468</v>
      </c>
      <c r="B202" t="s">
        <v>1124</v>
      </c>
      <c r="C202" t="s">
        <v>1125</v>
      </c>
      <c r="D202" t="s">
        <v>1126</v>
      </c>
      <c r="F202" t="s">
        <v>1158</v>
      </c>
      <c r="G202" t="s">
        <v>1159</v>
      </c>
    </row>
    <row r="203" spans="1:7" x14ac:dyDescent="0.25">
      <c r="A203" t="s">
        <v>1469</v>
      </c>
      <c r="B203" t="s">
        <v>1127</v>
      </c>
      <c r="C203" t="s">
        <v>1128</v>
      </c>
      <c r="D203" t="s">
        <v>1129</v>
      </c>
      <c r="F203" t="s">
        <v>1125</v>
      </c>
      <c r="G203" t="s">
        <v>1126</v>
      </c>
    </row>
    <row r="204" spans="1:7" x14ac:dyDescent="0.25">
      <c r="A204" t="s">
        <v>1470</v>
      </c>
      <c r="B204" t="s">
        <v>1130</v>
      </c>
      <c r="C204" t="s">
        <v>1131</v>
      </c>
      <c r="D204" t="s">
        <v>1132</v>
      </c>
      <c r="F204" t="s">
        <v>1116</v>
      </c>
      <c r="G204" t="s">
        <v>1117</v>
      </c>
    </row>
    <row r="205" spans="1:7" x14ac:dyDescent="0.25">
      <c r="A205" t="s">
        <v>1471</v>
      </c>
      <c r="B205" t="s">
        <v>1133</v>
      </c>
      <c r="C205" t="s">
        <v>1134</v>
      </c>
      <c r="D205" t="s">
        <v>1135</v>
      </c>
      <c r="F205" t="s">
        <v>1098</v>
      </c>
      <c r="G205" t="s">
        <v>1099</v>
      </c>
    </row>
    <row r="206" spans="1:7" x14ac:dyDescent="0.25">
      <c r="A206" t="s">
        <v>1472</v>
      </c>
      <c r="B206" t="s">
        <v>1136</v>
      </c>
      <c r="C206" t="s">
        <v>1137</v>
      </c>
      <c r="D206" t="s">
        <v>1138</v>
      </c>
      <c r="F206" t="s">
        <v>1107</v>
      </c>
      <c r="G206" t="s">
        <v>1108</v>
      </c>
    </row>
    <row r="207" spans="1:7" x14ac:dyDescent="0.25">
      <c r="A207" t="s">
        <v>1473</v>
      </c>
      <c r="B207" t="s">
        <v>1139</v>
      </c>
      <c r="C207" t="s">
        <v>1140</v>
      </c>
      <c r="D207" t="s">
        <v>1141</v>
      </c>
      <c r="F207" t="s">
        <v>1134</v>
      </c>
      <c r="G207" t="s">
        <v>1135</v>
      </c>
    </row>
    <row r="208" spans="1:7" x14ac:dyDescent="0.25">
      <c r="A208" t="s">
        <v>1383</v>
      </c>
      <c r="B208" t="s">
        <v>881</v>
      </c>
      <c r="C208" t="s">
        <v>882</v>
      </c>
      <c r="D208" t="s">
        <v>883</v>
      </c>
      <c r="F208" t="s">
        <v>1155</v>
      </c>
      <c r="G208" t="s">
        <v>1156</v>
      </c>
    </row>
    <row r="209" spans="1:7" x14ac:dyDescent="0.25">
      <c r="A209" t="s">
        <v>1474</v>
      </c>
      <c r="B209" t="s">
        <v>1142</v>
      </c>
      <c r="C209" t="s">
        <v>1143</v>
      </c>
      <c r="D209" t="s">
        <v>1144</v>
      </c>
      <c r="F209" t="s">
        <v>1143</v>
      </c>
      <c r="G209" t="s">
        <v>1144</v>
      </c>
    </row>
    <row r="210" spans="1:7" x14ac:dyDescent="0.25">
      <c r="A210" t="s">
        <v>1475</v>
      </c>
      <c r="B210" t="s">
        <v>1145</v>
      </c>
      <c r="C210" t="s">
        <v>1146</v>
      </c>
      <c r="D210" t="s">
        <v>1147</v>
      </c>
      <c r="F210" t="s">
        <v>1101</v>
      </c>
      <c r="G210" t="s">
        <v>1102</v>
      </c>
    </row>
    <row r="211" spans="1:7" x14ac:dyDescent="0.25">
      <c r="A211" t="s">
        <v>1476</v>
      </c>
      <c r="B211" t="s">
        <v>1148</v>
      </c>
      <c r="C211" t="s">
        <v>1149</v>
      </c>
      <c r="D211" t="s">
        <v>1150</v>
      </c>
      <c r="F211" t="s">
        <v>731</v>
      </c>
      <c r="G211" t="s">
        <v>732</v>
      </c>
    </row>
    <row r="212" spans="1:7" x14ac:dyDescent="0.25">
      <c r="A212" t="s">
        <v>1436</v>
      </c>
      <c r="B212" t="s">
        <v>1029</v>
      </c>
      <c r="C212" t="s">
        <v>1030</v>
      </c>
      <c r="D212" t="s">
        <v>1031</v>
      </c>
      <c r="F212" t="s">
        <v>1122</v>
      </c>
      <c r="G212" t="s">
        <v>1123</v>
      </c>
    </row>
    <row r="213" spans="1:7" x14ac:dyDescent="0.25">
      <c r="A213" t="s">
        <v>1477</v>
      </c>
      <c r="B213" t="s">
        <v>1151</v>
      </c>
      <c r="C213" t="s">
        <v>1152</v>
      </c>
      <c r="D213" t="s">
        <v>1153</v>
      </c>
      <c r="F213" t="s">
        <v>1167</v>
      </c>
      <c r="G213" t="s">
        <v>1168</v>
      </c>
    </row>
    <row r="214" spans="1:7" x14ac:dyDescent="0.25">
      <c r="A214" t="s">
        <v>1478</v>
      </c>
      <c r="B214" t="s">
        <v>1154</v>
      </c>
      <c r="C214" t="s">
        <v>1155</v>
      </c>
      <c r="D214" t="s">
        <v>1156</v>
      </c>
      <c r="F214" t="s">
        <v>743</v>
      </c>
      <c r="G214" t="s">
        <v>744</v>
      </c>
    </row>
    <row r="215" spans="1:7" x14ac:dyDescent="0.25">
      <c r="A215" t="s">
        <v>1479</v>
      </c>
      <c r="B215" t="s">
        <v>1157</v>
      </c>
      <c r="C215" t="s">
        <v>1158</v>
      </c>
      <c r="D215" t="s">
        <v>1159</v>
      </c>
      <c r="F215" t="s">
        <v>1205</v>
      </c>
      <c r="G215" t="s">
        <v>1206</v>
      </c>
    </row>
    <row r="216" spans="1:7" x14ac:dyDescent="0.25">
      <c r="A216" t="s">
        <v>1480</v>
      </c>
      <c r="B216" t="s">
        <v>1160</v>
      </c>
      <c r="C216" t="s">
        <v>1161</v>
      </c>
      <c r="D216" t="s">
        <v>1162</v>
      </c>
      <c r="F216" t="s">
        <v>662</v>
      </c>
      <c r="G216" t="s">
        <v>663</v>
      </c>
    </row>
    <row r="217" spans="1:7" x14ac:dyDescent="0.25">
      <c r="A217" t="s">
        <v>1481</v>
      </c>
      <c r="B217" t="s">
        <v>1163</v>
      </c>
      <c r="C217" t="s">
        <v>1164</v>
      </c>
      <c r="D217" t="s">
        <v>1165</v>
      </c>
      <c r="F217" t="s">
        <v>770</v>
      </c>
      <c r="G217" t="s">
        <v>771</v>
      </c>
    </row>
    <row r="218" spans="1:7" x14ac:dyDescent="0.25">
      <c r="A218" t="s">
        <v>1482</v>
      </c>
      <c r="B218" t="s">
        <v>1166</v>
      </c>
      <c r="C218" t="s">
        <v>1167</v>
      </c>
      <c r="D218" t="s">
        <v>1168</v>
      </c>
      <c r="F218" t="s">
        <v>1185</v>
      </c>
      <c r="G218" t="s">
        <v>1186</v>
      </c>
    </row>
    <row r="219" spans="1:7" x14ac:dyDescent="0.25">
      <c r="A219" t="s">
        <v>1483</v>
      </c>
      <c r="B219" t="s">
        <v>1169</v>
      </c>
      <c r="C219" t="s">
        <v>1170</v>
      </c>
      <c r="D219" t="s">
        <v>1171</v>
      </c>
      <c r="F219" t="s">
        <v>1179</v>
      </c>
      <c r="G219" t="s">
        <v>1180</v>
      </c>
    </row>
    <row r="220" spans="1:7" x14ac:dyDescent="0.25">
      <c r="A220" t="s">
        <v>1484</v>
      </c>
      <c r="B220" t="s">
        <v>1172</v>
      </c>
      <c r="C220" t="s">
        <v>1173</v>
      </c>
      <c r="D220" t="s">
        <v>1174</v>
      </c>
      <c r="F220" t="s">
        <v>1173</v>
      </c>
      <c r="G220" t="s">
        <v>1174</v>
      </c>
    </row>
    <row r="221" spans="1:7" x14ac:dyDescent="0.25">
      <c r="A221" t="s">
        <v>1485</v>
      </c>
      <c r="B221" t="s">
        <v>1175</v>
      </c>
      <c r="C221" t="s">
        <v>1176</v>
      </c>
      <c r="D221" t="s">
        <v>1177</v>
      </c>
      <c r="F221" t="s">
        <v>1188</v>
      </c>
      <c r="G221" t="s">
        <v>1189</v>
      </c>
    </row>
    <row r="222" spans="1:7" x14ac:dyDescent="0.25">
      <c r="A222" t="s">
        <v>1486</v>
      </c>
      <c r="B222" t="s">
        <v>1178</v>
      </c>
      <c r="C222" t="s">
        <v>1179</v>
      </c>
      <c r="D222" t="s">
        <v>1180</v>
      </c>
      <c r="F222" t="s">
        <v>1182</v>
      </c>
      <c r="G222" t="s">
        <v>1183</v>
      </c>
    </row>
    <row r="223" spans="1:7" x14ac:dyDescent="0.25">
      <c r="A223" t="s">
        <v>1279</v>
      </c>
      <c r="B223" t="s">
        <v>585</v>
      </c>
      <c r="C223" t="s">
        <v>586</v>
      </c>
      <c r="D223" t="s">
        <v>587</v>
      </c>
      <c r="F223" t="s">
        <v>1202</v>
      </c>
      <c r="G223" t="s">
        <v>1203</v>
      </c>
    </row>
    <row r="224" spans="1:7" x14ac:dyDescent="0.25">
      <c r="A224" t="s">
        <v>1344</v>
      </c>
      <c r="B224" t="s">
        <v>775</v>
      </c>
      <c r="C224" t="s">
        <v>776</v>
      </c>
      <c r="D224" t="s">
        <v>777</v>
      </c>
      <c r="F224" t="s">
        <v>1197</v>
      </c>
      <c r="G224" t="s">
        <v>1198</v>
      </c>
    </row>
    <row r="225" spans="1:7" x14ac:dyDescent="0.25">
      <c r="A225" t="s">
        <v>1488</v>
      </c>
      <c r="B225" t="s">
        <v>1184</v>
      </c>
      <c r="C225" t="s">
        <v>1185</v>
      </c>
      <c r="D225" t="s">
        <v>1186</v>
      </c>
      <c r="F225" t="s">
        <v>1191</v>
      </c>
      <c r="G225" t="s">
        <v>1192</v>
      </c>
    </row>
    <row r="226" spans="1:7" x14ac:dyDescent="0.25">
      <c r="A226" t="s">
        <v>1489</v>
      </c>
      <c r="B226" t="s">
        <v>1187</v>
      </c>
      <c r="C226" t="s">
        <v>1188</v>
      </c>
      <c r="D226" t="s">
        <v>1189</v>
      </c>
      <c r="F226" t="s">
        <v>1200</v>
      </c>
      <c r="G226" t="s">
        <v>1201</v>
      </c>
    </row>
    <row r="227" spans="1:7" x14ac:dyDescent="0.25">
      <c r="A227" t="s">
        <v>1490</v>
      </c>
      <c r="B227" t="s">
        <v>1190</v>
      </c>
      <c r="C227" t="s">
        <v>1191</v>
      </c>
      <c r="D227" t="s">
        <v>1192</v>
      </c>
      <c r="F227" t="s">
        <v>1194</v>
      </c>
      <c r="G227" t="s">
        <v>1195</v>
      </c>
    </row>
    <row r="228" spans="1:7" x14ac:dyDescent="0.25">
      <c r="A228" t="s">
        <v>1491</v>
      </c>
      <c r="B228" t="s">
        <v>1193</v>
      </c>
      <c r="C228" t="s">
        <v>1194</v>
      </c>
      <c r="D228" t="s">
        <v>1195</v>
      </c>
      <c r="F228" t="s">
        <v>1207</v>
      </c>
      <c r="G228" t="s">
        <v>1208</v>
      </c>
    </row>
    <row r="229" spans="1:7" x14ac:dyDescent="0.25">
      <c r="A229" t="s">
        <v>1492</v>
      </c>
      <c r="B229" t="s">
        <v>1196</v>
      </c>
      <c r="C229" t="s">
        <v>1197</v>
      </c>
      <c r="D229" t="s">
        <v>1198</v>
      </c>
      <c r="F229" t="s">
        <v>1170</v>
      </c>
      <c r="G229" t="s">
        <v>1171</v>
      </c>
    </row>
    <row r="230" spans="1:7" x14ac:dyDescent="0.25">
      <c r="A230" t="s">
        <v>1493</v>
      </c>
      <c r="B230" t="s">
        <v>1199</v>
      </c>
      <c r="C230" t="s">
        <v>1200</v>
      </c>
      <c r="D230" t="s">
        <v>1201</v>
      </c>
      <c r="F230" t="s">
        <v>1176</v>
      </c>
      <c r="G230" t="s">
        <v>1177</v>
      </c>
    </row>
    <row r="231" spans="1:7" x14ac:dyDescent="0.25">
      <c r="A231" t="s">
        <v>1494</v>
      </c>
      <c r="B231" t="s">
        <v>496</v>
      </c>
      <c r="C231" t="s">
        <v>1202</v>
      </c>
      <c r="D231" t="s">
        <v>1203</v>
      </c>
      <c r="F231" t="s">
        <v>1212</v>
      </c>
      <c r="G231" t="s">
        <v>1213</v>
      </c>
    </row>
    <row r="232" spans="1:7" x14ac:dyDescent="0.25">
      <c r="A232" t="s">
        <v>1495</v>
      </c>
      <c r="B232" t="s">
        <v>1204</v>
      </c>
      <c r="C232" t="s">
        <v>1205</v>
      </c>
      <c r="D232" t="s">
        <v>1206</v>
      </c>
      <c r="F232" t="s">
        <v>1210</v>
      </c>
      <c r="G232" t="s">
        <v>1211</v>
      </c>
    </row>
    <row r="233" spans="1:7" x14ac:dyDescent="0.25">
      <c r="A233" t="s">
        <v>1496</v>
      </c>
      <c r="B233" t="s">
        <v>377</v>
      </c>
      <c r="C233" t="s">
        <v>1207</v>
      </c>
      <c r="D233" t="s">
        <v>1208</v>
      </c>
      <c r="F233" t="s">
        <v>1220</v>
      </c>
      <c r="G233" t="s">
        <v>1221</v>
      </c>
    </row>
    <row r="234" spans="1:7" x14ac:dyDescent="0.25">
      <c r="A234" t="s">
        <v>1497</v>
      </c>
      <c r="B234" t="s">
        <v>1209</v>
      </c>
      <c r="C234" t="s">
        <v>1210</v>
      </c>
      <c r="D234" t="s">
        <v>1211</v>
      </c>
      <c r="F234" t="s">
        <v>1223</v>
      </c>
      <c r="G234" t="s">
        <v>1224</v>
      </c>
    </row>
    <row r="235" spans="1:7" x14ac:dyDescent="0.25">
      <c r="A235" t="s">
        <v>1498</v>
      </c>
      <c r="B235" t="s">
        <v>509</v>
      </c>
      <c r="C235" t="s">
        <v>1212</v>
      </c>
      <c r="D235" t="s">
        <v>1213</v>
      </c>
      <c r="F235" t="s">
        <v>1226</v>
      </c>
      <c r="G235" t="s">
        <v>1227</v>
      </c>
    </row>
    <row r="236" spans="1:7" x14ac:dyDescent="0.25">
      <c r="A236" t="s">
        <v>1499</v>
      </c>
      <c r="B236" t="s">
        <v>1214</v>
      </c>
      <c r="C236" t="s">
        <v>1215</v>
      </c>
      <c r="D236" t="s">
        <v>1216</v>
      </c>
      <c r="F236" t="s">
        <v>1229</v>
      </c>
      <c r="G236" t="s">
        <v>1230</v>
      </c>
    </row>
    <row r="237" spans="1:7" x14ac:dyDescent="0.25">
      <c r="A237" t="s">
        <v>1500</v>
      </c>
      <c r="B237" t="s">
        <v>1217</v>
      </c>
      <c r="C237" t="s">
        <v>1218</v>
      </c>
      <c r="D237" t="s">
        <v>1219</v>
      </c>
      <c r="F237" t="s">
        <v>825</v>
      </c>
      <c r="G237" t="s">
        <v>826</v>
      </c>
    </row>
    <row r="238" spans="1:7" x14ac:dyDescent="0.25">
      <c r="A238" t="s">
        <v>1510</v>
      </c>
      <c r="B238" t="s">
        <v>1243</v>
      </c>
      <c r="C238" t="s">
        <v>1244</v>
      </c>
      <c r="D238" t="s">
        <v>1245</v>
      </c>
      <c r="F238" t="s">
        <v>1092</v>
      </c>
      <c r="G238" t="s">
        <v>1093</v>
      </c>
    </row>
    <row r="239" spans="1:7" x14ac:dyDescent="0.25">
      <c r="A239" t="s">
        <v>1501</v>
      </c>
      <c r="B239" t="s">
        <v>1502</v>
      </c>
      <c r="C239" t="s">
        <v>1220</v>
      </c>
      <c r="D239" t="s">
        <v>1221</v>
      </c>
      <c r="F239" t="s">
        <v>1235</v>
      </c>
      <c r="G239" t="s">
        <v>1236</v>
      </c>
    </row>
    <row r="240" spans="1:7" x14ac:dyDescent="0.25">
      <c r="A240" t="s">
        <v>1503</v>
      </c>
      <c r="B240" t="s">
        <v>1222</v>
      </c>
      <c r="C240" t="s">
        <v>1223</v>
      </c>
      <c r="D240" t="s">
        <v>1224</v>
      </c>
      <c r="F240" t="s">
        <v>1241</v>
      </c>
      <c r="G240" t="s">
        <v>1242</v>
      </c>
    </row>
    <row r="241" spans="1:7" x14ac:dyDescent="0.25">
      <c r="A241" t="s">
        <v>1504</v>
      </c>
      <c r="B241" t="s">
        <v>1225</v>
      </c>
      <c r="C241" t="s">
        <v>1226</v>
      </c>
      <c r="D241" t="s">
        <v>1227</v>
      </c>
      <c r="F241" t="s">
        <v>1244</v>
      </c>
      <c r="G241" t="s">
        <v>1245</v>
      </c>
    </row>
    <row r="242" spans="1:7" x14ac:dyDescent="0.25">
      <c r="A242" t="s">
        <v>1505</v>
      </c>
      <c r="B242" t="s">
        <v>1228</v>
      </c>
      <c r="C242" t="s">
        <v>1229</v>
      </c>
      <c r="D242" t="s">
        <v>1230</v>
      </c>
      <c r="F242" t="s">
        <v>1238</v>
      </c>
      <c r="G242" t="s">
        <v>1239</v>
      </c>
    </row>
    <row r="243" spans="1:7" x14ac:dyDescent="0.25">
      <c r="A243" t="s">
        <v>1506</v>
      </c>
      <c r="B243" t="s">
        <v>1231</v>
      </c>
      <c r="C243" t="s">
        <v>1232</v>
      </c>
      <c r="D243" t="s">
        <v>1233</v>
      </c>
      <c r="F243" t="s">
        <v>1232</v>
      </c>
      <c r="G243" t="s">
        <v>1233</v>
      </c>
    </row>
    <row r="244" spans="1:7" x14ac:dyDescent="0.25">
      <c r="A244" t="s">
        <v>1507</v>
      </c>
      <c r="B244" t="s">
        <v>1234</v>
      </c>
      <c r="C244" t="s">
        <v>1235</v>
      </c>
      <c r="D244" t="s">
        <v>1236</v>
      </c>
      <c r="F244" t="s">
        <v>1247</v>
      </c>
      <c r="G244" t="s">
        <v>1248</v>
      </c>
    </row>
    <row r="245" spans="1:7" x14ac:dyDescent="0.25">
      <c r="A245" t="s">
        <v>1508</v>
      </c>
      <c r="B245" t="s">
        <v>1237</v>
      </c>
      <c r="C245" t="s">
        <v>1238</v>
      </c>
      <c r="D245" t="s">
        <v>1239</v>
      </c>
      <c r="F245" t="s">
        <v>1095</v>
      </c>
      <c r="G245" t="s">
        <v>1096</v>
      </c>
    </row>
    <row r="246" spans="1:7" x14ac:dyDescent="0.25">
      <c r="A246" t="s">
        <v>1511</v>
      </c>
      <c r="B246" t="s">
        <v>1246</v>
      </c>
      <c r="C246" t="s">
        <v>1247</v>
      </c>
      <c r="D246" t="s">
        <v>1248</v>
      </c>
      <c r="F246" t="s">
        <v>1253</v>
      </c>
      <c r="G246" t="s">
        <v>1254</v>
      </c>
    </row>
    <row r="247" spans="1:7" x14ac:dyDescent="0.25">
      <c r="A247" t="s">
        <v>1512</v>
      </c>
      <c r="B247" t="s">
        <v>1249</v>
      </c>
      <c r="C247" t="s">
        <v>1250</v>
      </c>
      <c r="D247" t="s">
        <v>1251</v>
      </c>
      <c r="F247" t="s">
        <v>951</v>
      </c>
      <c r="G247" t="s">
        <v>952</v>
      </c>
    </row>
    <row r="248" spans="1:7" x14ac:dyDescent="0.25">
      <c r="A248" t="s">
        <v>1513</v>
      </c>
      <c r="B248" t="s">
        <v>1252</v>
      </c>
      <c r="C248" t="s">
        <v>1253</v>
      </c>
      <c r="D248" t="s">
        <v>1254</v>
      </c>
      <c r="F248" t="s">
        <v>1137</v>
      </c>
      <c r="G248" t="s">
        <v>1138</v>
      </c>
    </row>
    <row r="249" spans="1:7" x14ac:dyDescent="0.25">
      <c r="A249" t="s">
        <v>1514</v>
      </c>
      <c r="B249" t="s">
        <v>1255</v>
      </c>
      <c r="C249" t="s">
        <v>1256</v>
      </c>
      <c r="D249" t="s">
        <v>1257</v>
      </c>
      <c r="F249" t="s">
        <v>1256</v>
      </c>
      <c r="G249" t="s">
        <v>1257</v>
      </c>
    </row>
    <row r="250" spans="1:7" x14ac:dyDescent="0.25">
      <c r="A250" t="s">
        <v>1515</v>
      </c>
      <c r="B250" t="s">
        <v>1258</v>
      </c>
      <c r="C250" t="s">
        <v>1259</v>
      </c>
      <c r="D250" t="s">
        <v>1260</v>
      </c>
      <c r="F250" t="s">
        <v>1259</v>
      </c>
      <c r="G250" t="s">
        <v>1260</v>
      </c>
    </row>
  </sheetData>
  <autoFilter ref="A1:D250" xr:uid="{00000000-0009-0000-0000-000004000000}">
    <sortState xmlns:xlrd2="http://schemas.microsoft.com/office/spreadsheetml/2017/richdata2" ref="A2:D250">
      <sortCondition ref="A1:A250"/>
    </sortState>
  </autoFilter>
  <sortState xmlns:xlrd2="http://schemas.microsoft.com/office/spreadsheetml/2017/richdata2" ref="F3:G250">
    <sortCondition ref="F3:F2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4AC3-0199-4DE6-A4E3-986C4AFADA1C}">
  <dimension ref="A1:D190"/>
  <sheetViews>
    <sheetView topLeftCell="A46" workbookViewId="0">
      <selection activeCell="E2" sqref="E2"/>
    </sheetView>
  </sheetViews>
  <sheetFormatPr defaultRowHeight="15" x14ac:dyDescent="0.25"/>
  <sheetData>
    <row r="1" spans="1:4" x14ac:dyDescent="0.25">
      <c r="A1" t="s">
        <v>179</v>
      </c>
      <c r="C1" t="s">
        <v>1593</v>
      </c>
    </row>
    <row r="2" spans="1:4" x14ac:dyDescent="0.25">
      <c r="A2" t="s">
        <v>528</v>
      </c>
      <c r="B2">
        <v>55</v>
      </c>
      <c r="C2">
        <f>B2/100</f>
        <v>0.55000000000000004</v>
      </c>
      <c r="D2" t="s">
        <v>540</v>
      </c>
    </row>
    <row r="3" spans="1:4" x14ac:dyDescent="0.25">
      <c r="A3" t="s">
        <v>475</v>
      </c>
      <c r="B3">
        <v>68</v>
      </c>
      <c r="C3">
        <f t="shared" ref="C3:C63" si="0">B3/100</f>
        <v>0.68</v>
      </c>
      <c r="D3" t="str">
        <f>LOOKUP(A3,country_codes!A$2:A$250,country_codes!D$3:D$251)</f>
        <v>ALB</v>
      </c>
    </row>
    <row r="4" spans="1:4" x14ac:dyDescent="0.25">
      <c r="A4" t="s">
        <v>531</v>
      </c>
      <c r="B4">
        <v>63</v>
      </c>
      <c r="C4">
        <f t="shared" si="0"/>
        <v>0.63</v>
      </c>
      <c r="D4" t="str">
        <f>LOOKUP(A4,country_codes!A$2:A$250,country_codes!D$3:D$251)</f>
        <v>DZA</v>
      </c>
    </row>
    <row r="5" spans="1:4" x14ac:dyDescent="0.25">
      <c r="A5" t="s">
        <v>434</v>
      </c>
      <c r="B5">
        <v>51</v>
      </c>
      <c r="C5">
        <f t="shared" si="0"/>
        <v>0.51</v>
      </c>
      <c r="D5" t="str">
        <f>LOOKUP(A5,country_codes!A$2:A$250,country_codes!D$3:D$251)</f>
        <v>AGO</v>
      </c>
    </row>
    <row r="6" spans="1:4" x14ac:dyDescent="0.25">
      <c r="A6" t="s">
        <v>408</v>
      </c>
      <c r="B6">
        <v>69</v>
      </c>
      <c r="C6">
        <f t="shared" si="0"/>
        <v>0.69</v>
      </c>
      <c r="D6" t="str">
        <f>LOOKUP(A6,country_codes!A$2:A$250,country_codes!D$3:D$251)</f>
        <v>ATG</v>
      </c>
    </row>
    <row r="7" spans="1:4" x14ac:dyDescent="0.25">
      <c r="A7" t="s">
        <v>421</v>
      </c>
      <c r="B7">
        <v>64</v>
      </c>
      <c r="C7">
        <f t="shared" si="0"/>
        <v>0.64</v>
      </c>
      <c r="D7" t="str">
        <f>LOOKUP(A7,country_codes!A$2:A$250,country_codes!D$3:D$251)</f>
        <v>ARG</v>
      </c>
    </row>
    <row r="8" spans="1:4" x14ac:dyDescent="0.25">
      <c r="A8" t="s">
        <v>470</v>
      </c>
      <c r="B8">
        <v>68</v>
      </c>
      <c r="C8">
        <f t="shared" si="0"/>
        <v>0.68</v>
      </c>
      <c r="D8" t="str">
        <f>LOOKUP(A8,country_codes!A$2:A$250,country_codes!D$3:D$251)</f>
        <v>ARM</v>
      </c>
    </row>
    <row r="9" spans="1:4" x14ac:dyDescent="0.25">
      <c r="A9" t="s">
        <v>573</v>
      </c>
      <c r="B9">
        <v>68</v>
      </c>
      <c r="C9">
        <f t="shared" si="0"/>
        <v>0.68</v>
      </c>
      <c r="D9" t="str">
        <f>LOOKUP(A9,country_codes!A$2:A$250,country_codes!D$3:D$251)</f>
        <v>ABW</v>
      </c>
    </row>
    <row r="10" spans="1:4" x14ac:dyDescent="0.25">
      <c r="A10" t="s">
        <v>358</v>
      </c>
      <c r="B10">
        <v>65</v>
      </c>
      <c r="C10">
        <f t="shared" si="0"/>
        <v>0.65</v>
      </c>
      <c r="D10" t="str">
        <f>LOOKUP(A10,country_codes!A$2:A$250,country_codes!D$3:D$251)</f>
        <v>AUS</v>
      </c>
    </row>
    <row r="11" spans="1:4" x14ac:dyDescent="0.25">
      <c r="A11" t="s">
        <v>373</v>
      </c>
      <c r="B11">
        <v>67</v>
      </c>
      <c r="C11">
        <f t="shared" si="0"/>
        <v>0.67</v>
      </c>
      <c r="D11" t="str">
        <f>LOOKUP(A11,country_codes!A$2:A$250,country_codes!D$3:D$251)</f>
        <v>AUT</v>
      </c>
    </row>
    <row r="12" spans="1:4" x14ac:dyDescent="0.25">
      <c r="A12" t="s">
        <v>532</v>
      </c>
      <c r="B12">
        <v>70</v>
      </c>
      <c r="C12">
        <f t="shared" si="0"/>
        <v>0.7</v>
      </c>
      <c r="D12" t="str">
        <f>LOOKUP(A12,country_codes!A$2:A$250,country_codes!D$3:D$251)</f>
        <v>AZE</v>
      </c>
    </row>
    <row r="13" spans="1:4" x14ac:dyDescent="0.25">
      <c r="A13" t="s">
        <v>438</v>
      </c>
      <c r="B13">
        <v>79</v>
      </c>
      <c r="C13">
        <f t="shared" si="0"/>
        <v>0.79</v>
      </c>
      <c r="D13" t="str">
        <f>LOOKUP(A13,country_codes!A$2:A$250,country_codes!D$3:D$251)</f>
        <v>BHR</v>
      </c>
    </row>
    <row r="14" spans="1:4" x14ac:dyDescent="0.25">
      <c r="A14" t="s">
        <v>481</v>
      </c>
      <c r="B14">
        <v>68</v>
      </c>
      <c r="C14">
        <f t="shared" si="0"/>
        <v>0.68</v>
      </c>
      <c r="D14" t="str">
        <f>LOOKUP(A14,country_codes!A$2:A$250,country_codes!D$3:D$251)</f>
        <v>BGD</v>
      </c>
    </row>
    <row r="15" spans="1:4" x14ac:dyDescent="0.25">
      <c r="A15" t="s">
        <v>368</v>
      </c>
      <c r="B15">
        <v>67</v>
      </c>
      <c r="C15">
        <f t="shared" si="0"/>
        <v>0.67</v>
      </c>
      <c r="D15" t="str">
        <f>LOOKUP(A15,country_codes!A$2:A$250,country_codes!D$3:D$251)</f>
        <v>BRB</v>
      </c>
    </row>
    <row r="16" spans="1:4" x14ac:dyDescent="0.25">
      <c r="A16" t="s">
        <v>517</v>
      </c>
      <c r="B16">
        <v>68</v>
      </c>
      <c r="C16">
        <f t="shared" si="0"/>
        <v>0.68</v>
      </c>
      <c r="D16" t="str">
        <f>LOOKUP(A16,country_codes!A$2:A$250,country_codes!D$3:D$251)</f>
        <v>BLR</v>
      </c>
    </row>
    <row r="17" spans="1:4" x14ac:dyDescent="0.25">
      <c r="A17" t="s">
        <v>374</v>
      </c>
      <c r="B17">
        <v>64</v>
      </c>
      <c r="C17">
        <f t="shared" si="0"/>
        <v>0.64</v>
      </c>
      <c r="D17" t="str">
        <f>LOOKUP(A17,country_codes!A$2:A$250,country_codes!D$3:D$251)</f>
        <v>BEL</v>
      </c>
    </row>
    <row r="18" spans="1:4" x14ac:dyDescent="0.25">
      <c r="A18" t="s">
        <v>422</v>
      </c>
      <c r="B18">
        <v>65</v>
      </c>
      <c r="C18">
        <f t="shared" si="0"/>
        <v>0.65</v>
      </c>
      <c r="D18" t="str">
        <f>LOOKUP(A18,country_codes!A$2:A$250,country_codes!D$3:D$251)</f>
        <v>BLZ</v>
      </c>
    </row>
    <row r="19" spans="1:4" x14ac:dyDescent="0.25">
      <c r="A19" t="s">
        <v>490</v>
      </c>
      <c r="B19">
        <v>55</v>
      </c>
      <c r="C19">
        <f t="shared" si="0"/>
        <v>0.55000000000000004</v>
      </c>
      <c r="D19" t="str">
        <f>LOOKUP(A19,country_codes!A$2:A$250,country_codes!D$3:D$251)</f>
        <v>BEN</v>
      </c>
    </row>
    <row r="20" spans="1:4" x14ac:dyDescent="0.25">
      <c r="A20" t="s">
        <v>515</v>
      </c>
      <c r="B20">
        <v>69</v>
      </c>
      <c r="C20">
        <f t="shared" si="0"/>
        <v>0.69</v>
      </c>
      <c r="D20" t="str">
        <f>LOOKUP(A20,country_codes!A$2:A$250,country_codes!D$3:D$251)</f>
        <v>BTN</v>
      </c>
    </row>
    <row r="21" spans="1:4" x14ac:dyDescent="0.25">
      <c r="A21" t="s">
        <v>454</v>
      </c>
      <c r="B21">
        <v>62</v>
      </c>
      <c r="C21">
        <f t="shared" si="0"/>
        <v>0.62</v>
      </c>
      <c r="D21" t="str">
        <f>LOOKUP(A21,country_codes!A$2:A$250,country_codes!D$3:D$251)</f>
        <v>BOL</v>
      </c>
    </row>
    <row r="22" spans="1:4" x14ac:dyDescent="0.25">
      <c r="A22" t="s">
        <v>467</v>
      </c>
      <c r="B22">
        <v>68</v>
      </c>
      <c r="C22">
        <f t="shared" si="0"/>
        <v>0.68</v>
      </c>
      <c r="D22" t="str">
        <f>LOOKUP(A22,country_codes!A$2:A$250,country_codes!D$3:D$251)</f>
        <v>BIH</v>
      </c>
    </row>
    <row r="23" spans="1:4" x14ac:dyDescent="0.25">
      <c r="A23" t="s">
        <v>459</v>
      </c>
      <c r="B23">
        <v>62</v>
      </c>
      <c r="C23">
        <f t="shared" si="0"/>
        <v>0.62</v>
      </c>
      <c r="D23" t="str">
        <f>LOOKUP(A23,country_codes!A$2:A$250,country_codes!D$3:D$251)</f>
        <v>BWA</v>
      </c>
    </row>
    <row r="24" spans="1:4" x14ac:dyDescent="0.25">
      <c r="A24" t="s">
        <v>423</v>
      </c>
      <c r="B24">
        <v>70</v>
      </c>
      <c r="C24">
        <f t="shared" si="0"/>
        <v>0.7</v>
      </c>
      <c r="D24" t="str">
        <f>LOOKUP(A24,country_codes!A$2:A$250,country_codes!D$3:D$251)</f>
        <v>BRA</v>
      </c>
    </row>
    <row r="25" spans="1:4" x14ac:dyDescent="0.25">
      <c r="A25" t="s">
        <v>1578</v>
      </c>
      <c r="B25">
        <v>72</v>
      </c>
      <c r="C25">
        <f t="shared" si="0"/>
        <v>0.72</v>
      </c>
      <c r="D25" t="str">
        <f>LOOKUP(A25,country_codes!A$2:A$250,country_codes!D$3:D$251)</f>
        <v>BRN</v>
      </c>
    </row>
    <row r="26" spans="1:4" x14ac:dyDescent="0.25">
      <c r="A26" t="s">
        <v>464</v>
      </c>
      <c r="B26">
        <v>64</v>
      </c>
      <c r="C26">
        <f t="shared" si="0"/>
        <v>0.64</v>
      </c>
      <c r="D26" t="str">
        <f>LOOKUP(A26,country_codes!A$2:A$250,country_codes!D$3:D$251)</f>
        <v>BGR</v>
      </c>
    </row>
    <row r="27" spans="1:4" x14ac:dyDescent="0.25">
      <c r="A27" t="s">
        <v>497</v>
      </c>
      <c r="B27">
        <v>53</v>
      </c>
      <c r="C27">
        <f t="shared" si="0"/>
        <v>0.53</v>
      </c>
      <c r="D27" t="str">
        <f>LOOKUP(A27,country_codes!A$2:A$250,country_codes!D$3:D$251)</f>
        <v>BFA</v>
      </c>
    </row>
    <row r="28" spans="1:4" x14ac:dyDescent="0.25">
      <c r="A28" t="s">
        <v>494</v>
      </c>
      <c r="B28">
        <v>52</v>
      </c>
      <c r="C28">
        <f t="shared" si="0"/>
        <v>0.52</v>
      </c>
      <c r="D28" t="str">
        <f>LOOKUP(A28,country_codes!A$2:A$250,country_codes!D$3:D$251)</f>
        <v>BDI</v>
      </c>
    </row>
    <row r="29" spans="1:4" x14ac:dyDescent="0.25">
      <c r="A29" t="s">
        <v>503</v>
      </c>
      <c r="B29">
        <v>64</v>
      </c>
      <c r="C29">
        <f t="shared" si="0"/>
        <v>0.64</v>
      </c>
      <c r="D29" t="str">
        <f>LOOKUP(A29,country_codes!A$2:A$250,country_codes!D$3:D$251)</f>
        <v>KHM</v>
      </c>
    </row>
    <row r="30" spans="1:4" x14ac:dyDescent="0.25">
      <c r="A30" t="s">
        <v>471</v>
      </c>
      <c r="B30">
        <v>55</v>
      </c>
      <c r="C30">
        <f t="shared" si="0"/>
        <v>0.55000000000000004</v>
      </c>
      <c r="D30" t="str">
        <f>LOOKUP(A30,country_codes!A$2:A$250,country_codes!D$3:D$251)</f>
        <v>CMR</v>
      </c>
    </row>
    <row r="31" spans="1:4" x14ac:dyDescent="0.25">
      <c r="A31" t="s">
        <v>369</v>
      </c>
      <c r="B31">
        <v>67</v>
      </c>
      <c r="C31">
        <f t="shared" si="0"/>
        <v>0.67</v>
      </c>
      <c r="D31" t="str">
        <f>LOOKUP(A31,country_codes!A$2:A$250,country_codes!D$3:D$251)</f>
        <v>CAN</v>
      </c>
    </row>
    <row r="32" spans="1:4" x14ac:dyDescent="0.25">
      <c r="A32" t="s">
        <v>424</v>
      </c>
      <c r="B32">
        <v>53</v>
      </c>
      <c r="C32">
        <f t="shared" si="0"/>
        <v>0.53</v>
      </c>
      <c r="D32" t="str">
        <f>LOOKUP(A32,country_codes!A$2:A$250,country_codes!D$3:D$251)</f>
        <v>CAF</v>
      </c>
    </row>
    <row r="33" spans="1:4" x14ac:dyDescent="0.25">
      <c r="A33" t="s">
        <v>491</v>
      </c>
      <c r="B33">
        <v>51</v>
      </c>
      <c r="C33">
        <f t="shared" si="0"/>
        <v>0.51</v>
      </c>
      <c r="D33" t="str">
        <f>LOOKUP(A33,country_codes!A$2:A$250,country_codes!D$3:D$251)</f>
        <v>TCD</v>
      </c>
    </row>
    <row r="34" spans="1:4" x14ac:dyDescent="0.25">
      <c r="A34" t="s">
        <v>406</v>
      </c>
      <c r="B34">
        <v>69</v>
      </c>
      <c r="C34">
        <f t="shared" si="0"/>
        <v>0.69</v>
      </c>
      <c r="D34" t="str">
        <f>LOOKUP(A34,country_codes!A$2:A$250,country_codes!D$3:D$251)</f>
        <v>CHL</v>
      </c>
    </row>
    <row r="35" spans="1:4" x14ac:dyDescent="0.25">
      <c r="A35" t="s">
        <v>431</v>
      </c>
      <c r="B35">
        <v>71</v>
      </c>
      <c r="C35">
        <f t="shared" si="0"/>
        <v>0.71</v>
      </c>
      <c r="D35" t="str">
        <f>LOOKUP(A35,country_codes!A$2:A$250,country_codes!D$3:D$251)</f>
        <v>CHN</v>
      </c>
    </row>
    <row r="36" spans="1:4" x14ac:dyDescent="0.25">
      <c r="A36" t="s">
        <v>457</v>
      </c>
      <c r="B36">
        <v>69</v>
      </c>
      <c r="C36">
        <f t="shared" si="0"/>
        <v>0.69</v>
      </c>
      <c r="D36" t="str">
        <f>LOOKUP(A36,country_codes!A$2:A$250,country_codes!D$3:D$251)</f>
        <v>COL</v>
      </c>
    </row>
    <row r="37" spans="1:4" x14ac:dyDescent="0.25">
      <c r="A37" t="s">
        <v>445</v>
      </c>
      <c r="B37">
        <v>58</v>
      </c>
      <c r="C37">
        <f t="shared" si="0"/>
        <v>0.57999999999999996</v>
      </c>
      <c r="D37" t="str">
        <f>LOOKUP(A37,country_codes!A$2:A$250,country_codes!D$3:D$251)</f>
        <v>COM</v>
      </c>
    </row>
    <row r="38" spans="1:4" x14ac:dyDescent="0.25">
      <c r="A38" t="s">
        <v>1596</v>
      </c>
      <c r="B38">
        <v>51</v>
      </c>
      <c r="C38">
        <f t="shared" si="0"/>
        <v>0.51</v>
      </c>
      <c r="D38" t="str">
        <f>LOOKUP(A38,country_codes!A$2:A$250,country_codes!D$3:D$251)</f>
        <v>COD</v>
      </c>
    </row>
    <row r="39" spans="1:4" x14ac:dyDescent="0.25">
      <c r="A39" t="s">
        <v>1597</v>
      </c>
      <c r="B39">
        <v>56</v>
      </c>
      <c r="C39">
        <f t="shared" si="0"/>
        <v>0.56000000000000005</v>
      </c>
      <c r="D39" t="str">
        <f>LOOKUP(A39,country_codes!A$2:A$250,country_codes!D$3:D$251)</f>
        <v>COG</v>
      </c>
    </row>
    <row r="40" spans="1:4" x14ac:dyDescent="0.25">
      <c r="A40" t="s">
        <v>399</v>
      </c>
      <c r="B40">
        <v>69</v>
      </c>
      <c r="C40">
        <f t="shared" si="0"/>
        <v>0.69</v>
      </c>
      <c r="D40" t="str">
        <f>LOOKUP(A40,country_codes!A$2:A$250,country_codes!D$3:D$251)</f>
        <v>CRI</v>
      </c>
    </row>
    <row r="41" spans="1:4" x14ac:dyDescent="0.25">
      <c r="A41" t="s">
        <v>1595</v>
      </c>
      <c r="B41">
        <v>55</v>
      </c>
      <c r="C41">
        <f t="shared" si="0"/>
        <v>0.55000000000000004</v>
      </c>
      <c r="D41" t="str">
        <f>LOOKUP(A41,country_codes!A$2:A$250,country_codes!D$3:D$251)</f>
        <v>CIV</v>
      </c>
    </row>
    <row r="42" spans="1:4" x14ac:dyDescent="0.25">
      <c r="A42" t="s">
        <v>427</v>
      </c>
      <c r="B42">
        <v>65</v>
      </c>
      <c r="C42">
        <f t="shared" si="0"/>
        <v>0.65</v>
      </c>
      <c r="D42" t="str">
        <f>LOOKUP(A42,country_codes!A$2:A$250,country_codes!D$3:D$251)</f>
        <v>HRV</v>
      </c>
    </row>
    <row r="43" spans="1:4" x14ac:dyDescent="0.25">
      <c r="A43" t="s">
        <v>1573</v>
      </c>
      <c r="B43">
        <v>68</v>
      </c>
      <c r="C43">
        <f t="shared" si="0"/>
        <v>0.68</v>
      </c>
      <c r="D43" t="str">
        <f>LOOKUP(A43,country_codes!A$2:A$250,country_codes!D$3:D$251)</f>
        <v>CUB</v>
      </c>
    </row>
    <row r="44" spans="1:4" x14ac:dyDescent="0.25">
      <c r="A44" t="s">
        <v>1579</v>
      </c>
      <c r="B44">
        <v>64</v>
      </c>
      <c r="C44">
        <f t="shared" si="0"/>
        <v>0.64</v>
      </c>
      <c r="D44" t="str">
        <f>LOOKUP(A44,country_codes!A$2:A$250,country_codes!D$3:D$251)</f>
        <v>CUW</v>
      </c>
    </row>
    <row r="45" spans="1:4" x14ac:dyDescent="0.25">
      <c r="A45" t="s">
        <v>388</v>
      </c>
      <c r="B45">
        <v>69</v>
      </c>
      <c r="C45">
        <f t="shared" si="0"/>
        <v>0.69</v>
      </c>
      <c r="D45" t="str">
        <f>LOOKUP(A45,country_codes!A$2:A$250,country_codes!D$3:D$251)</f>
        <v>CYP</v>
      </c>
    </row>
    <row r="46" spans="1:4" x14ac:dyDescent="0.25">
      <c r="A46" t="s">
        <v>415</v>
      </c>
      <c r="B46">
        <v>64</v>
      </c>
      <c r="C46">
        <f t="shared" si="0"/>
        <v>0.64</v>
      </c>
      <c r="D46" t="str">
        <f>LOOKUP(A46,country_codes!A$2:A$250,country_codes!D$3:D$251)</f>
        <v>CZE</v>
      </c>
    </row>
    <row r="47" spans="1:4" x14ac:dyDescent="0.25">
      <c r="A47" t="s">
        <v>359</v>
      </c>
      <c r="B47">
        <v>64</v>
      </c>
      <c r="C47">
        <f t="shared" si="0"/>
        <v>0.64</v>
      </c>
      <c r="D47" t="str">
        <f>LOOKUP(A47,country_codes!A$2:A$250,country_codes!D$3:D$251)</f>
        <v>DNK</v>
      </c>
    </row>
    <row r="48" spans="1:4" x14ac:dyDescent="0.25">
      <c r="A48" t="s">
        <v>435</v>
      </c>
      <c r="B48">
        <v>66</v>
      </c>
      <c r="C48">
        <f t="shared" si="0"/>
        <v>0.66</v>
      </c>
      <c r="D48" t="str">
        <f>LOOKUP(A48,country_codes!A$2:A$250,country_codes!D$3:D$251)</f>
        <v>DJI</v>
      </c>
    </row>
    <row r="49" spans="1:4" x14ac:dyDescent="0.25">
      <c r="A49" t="s">
        <v>452</v>
      </c>
      <c r="B49">
        <v>65</v>
      </c>
      <c r="C49">
        <f t="shared" si="0"/>
        <v>0.65</v>
      </c>
      <c r="D49" t="str">
        <f>LOOKUP(A49,country_codes!A$2:A$250,country_codes!D$3:D$251)</f>
        <v>DOM</v>
      </c>
    </row>
    <row r="50" spans="1:4" x14ac:dyDescent="0.25">
      <c r="A50" t="s">
        <v>426</v>
      </c>
      <c r="B50">
        <v>65</v>
      </c>
      <c r="C50">
        <f t="shared" si="0"/>
        <v>0.65</v>
      </c>
      <c r="D50" t="str">
        <f>LOOKUP(A50,country_codes!A$2:A$250,country_codes!D$3:D$251)</f>
        <v>ECU</v>
      </c>
    </row>
    <row r="51" spans="1:4" x14ac:dyDescent="0.25">
      <c r="A51" t="s">
        <v>535</v>
      </c>
      <c r="B51">
        <v>61</v>
      </c>
      <c r="C51">
        <f t="shared" si="0"/>
        <v>0.61</v>
      </c>
      <c r="D51" t="str">
        <f>LOOKUP(A51,country_codes!A$2:A$250,country_codes!D$3:D$251)</f>
        <v>EGY</v>
      </c>
    </row>
    <row r="52" spans="1:4" x14ac:dyDescent="0.25">
      <c r="A52" t="s">
        <v>443</v>
      </c>
      <c r="B52">
        <v>65</v>
      </c>
      <c r="C52">
        <f t="shared" si="0"/>
        <v>0.65</v>
      </c>
      <c r="D52" t="str">
        <f>LOOKUP(A52,country_codes!A$2:A$250,country_codes!D$3:D$251)</f>
        <v>SLV</v>
      </c>
    </row>
    <row r="53" spans="1:4" x14ac:dyDescent="0.25">
      <c r="A53" t="s">
        <v>453</v>
      </c>
      <c r="B53">
        <v>61</v>
      </c>
      <c r="C53">
        <f t="shared" si="0"/>
        <v>0.61</v>
      </c>
      <c r="D53" t="str">
        <f>LOOKUP(A53,country_codes!A$2:A$250,country_codes!D$3:D$251)</f>
        <v>GNQ</v>
      </c>
    </row>
    <row r="54" spans="1:4" x14ac:dyDescent="0.25">
      <c r="A54" t="s">
        <v>483</v>
      </c>
      <c r="B54">
        <v>56</v>
      </c>
      <c r="C54">
        <f t="shared" si="0"/>
        <v>0.56000000000000005</v>
      </c>
      <c r="D54" t="str">
        <f>LOOKUP(A54,country_codes!A$2:A$250,country_codes!D$3:D$251)</f>
        <v>ERI</v>
      </c>
    </row>
    <row r="55" spans="1:4" x14ac:dyDescent="0.25">
      <c r="A55" t="s">
        <v>401</v>
      </c>
      <c r="B55">
        <v>64</v>
      </c>
      <c r="C55">
        <f t="shared" si="0"/>
        <v>0.64</v>
      </c>
      <c r="D55" t="str">
        <f>LOOKUP(A55,country_codes!A$2:A$250,country_codes!D$3:D$251)</f>
        <v>EST</v>
      </c>
    </row>
    <row r="56" spans="1:4" x14ac:dyDescent="0.25">
      <c r="A56" t="s">
        <v>479</v>
      </c>
      <c r="B56">
        <v>58</v>
      </c>
      <c r="C56">
        <f t="shared" si="0"/>
        <v>0.57999999999999996</v>
      </c>
      <c r="D56" t="str">
        <f>LOOKUP(A56,country_codes!A$2:A$250,country_codes!D$3:D$251)</f>
        <v>SWZ</v>
      </c>
    </row>
    <row r="57" spans="1:4" x14ac:dyDescent="0.25">
      <c r="A57" t="s">
        <v>485</v>
      </c>
      <c r="B57">
        <v>56</v>
      </c>
      <c r="C57">
        <f t="shared" si="0"/>
        <v>0.56000000000000005</v>
      </c>
      <c r="D57" t="str">
        <f>LOOKUP(A57,country_codes!A$2:A$250,country_codes!D$3:D$251)</f>
        <v>ETH</v>
      </c>
    </row>
    <row r="58" spans="1:4" x14ac:dyDescent="0.25">
      <c r="A58" t="s">
        <v>418</v>
      </c>
      <c r="B58">
        <v>65</v>
      </c>
      <c r="C58">
        <f t="shared" si="0"/>
        <v>0.65</v>
      </c>
      <c r="D58" t="str">
        <f>LOOKUP(A58,country_codes!A$2:A$250,country_codes!D$3:D$251)</f>
        <v>FJI</v>
      </c>
    </row>
    <row r="59" spans="1:4" x14ac:dyDescent="0.25">
      <c r="A59" t="s">
        <v>361</v>
      </c>
      <c r="B59">
        <v>62</v>
      </c>
      <c r="C59">
        <f t="shared" si="0"/>
        <v>0.62</v>
      </c>
      <c r="D59" t="str">
        <f>LOOKUP(A59,country_codes!A$2:A$250,country_codes!D$3:D$251)</f>
        <v>FIN</v>
      </c>
    </row>
    <row r="60" spans="1:4" x14ac:dyDescent="0.25">
      <c r="A60" t="s">
        <v>376</v>
      </c>
      <c r="B60">
        <v>62</v>
      </c>
      <c r="C60">
        <f t="shared" si="0"/>
        <v>0.62</v>
      </c>
      <c r="D60" t="str">
        <f>LOOKUP(A60,country_codes!A$2:A$250,country_codes!D$3:D$251)</f>
        <v>FRA</v>
      </c>
    </row>
    <row r="61" spans="1:4" x14ac:dyDescent="0.25">
      <c r="A61" t="s">
        <v>766</v>
      </c>
      <c r="B61">
        <v>69</v>
      </c>
      <c r="C61">
        <f t="shared" si="0"/>
        <v>0.69</v>
      </c>
      <c r="D61" t="str">
        <f>LOOKUP(A61,country_codes!A$2:A$250,country_codes!D$3:D$251)</f>
        <v>PYF</v>
      </c>
    </row>
    <row r="62" spans="1:4" x14ac:dyDescent="0.25">
      <c r="A62" t="s">
        <v>456</v>
      </c>
      <c r="B62">
        <v>59</v>
      </c>
      <c r="C62">
        <f t="shared" si="0"/>
        <v>0.59</v>
      </c>
      <c r="D62" t="str">
        <f>LOOKUP(A62,country_codes!A$2:A$250,country_codes!D$3:D$251)</f>
        <v>GAB</v>
      </c>
    </row>
    <row r="63" spans="1:4" x14ac:dyDescent="0.25">
      <c r="A63" t="s">
        <v>526</v>
      </c>
      <c r="B63">
        <v>53</v>
      </c>
      <c r="C63">
        <f t="shared" si="0"/>
        <v>0.53</v>
      </c>
      <c r="D63" t="str">
        <f>LOOKUP(A63,country_codes!A$2:A$250,country_codes!D$3:D$251)</f>
        <v>GMB</v>
      </c>
    </row>
    <row r="64" spans="1:4" x14ac:dyDescent="0.25">
      <c r="A64" t="s">
        <v>476</v>
      </c>
      <c r="B64">
        <v>65</v>
      </c>
      <c r="C64">
        <f t="shared" ref="C64:C127" si="1">B64/100</f>
        <v>0.65</v>
      </c>
      <c r="D64" t="str">
        <f>LOOKUP(A64,country_codes!A$2:A$250,country_codes!D$3:D$251)</f>
        <v>GEO</v>
      </c>
    </row>
    <row r="65" spans="1:4" x14ac:dyDescent="0.25">
      <c r="A65" t="s">
        <v>378</v>
      </c>
      <c r="B65">
        <v>65</v>
      </c>
      <c r="C65">
        <f t="shared" si="1"/>
        <v>0.65</v>
      </c>
      <c r="D65" t="str">
        <f>LOOKUP(A65,country_codes!A$2:A$250,country_codes!D$3:D$251)</f>
        <v>DEU</v>
      </c>
    </row>
    <row r="66" spans="1:4" x14ac:dyDescent="0.25">
      <c r="A66" t="s">
        <v>451</v>
      </c>
      <c r="B66">
        <v>60</v>
      </c>
      <c r="C66">
        <f t="shared" si="1"/>
        <v>0.6</v>
      </c>
      <c r="D66" t="str">
        <f>LOOKUP(A66,country_codes!A$2:A$250,country_codes!D$3:D$251)</f>
        <v>GHA</v>
      </c>
    </row>
    <row r="67" spans="1:4" x14ac:dyDescent="0.25">
      <c r="A67" t="s">
        <v>396</v>
      </c>
      <c r="B67">
        <v>64</v>
      </c>
      <c r="C67">
        <f t="shared" si="1"/>
        <v>0.64</v>
      </c>
      <c r="D67" t="str">
        <f>LOOKUP(A67,country_codes!A$2:A$250,country_codes!D$3:D$251)</f>
        <v>GRC</v>
      </c>
    </row>
    <row r="68" spans="1:4" x14ac:dyDescent="0.25">
      <c r="A68" t="s">
        <v>398</v>
      </c>
      <c r="B68">
        <v>67</v>
      </c>
      <c r="C68">
        <f t="shared" si="1"/>
        <v>0.67</v>
      </c>
      <c r="D68" t="str">
        <f>LOOKUP(A68,country_codes!A$2:A$250,country_codes!D$3:D$251)</f>
        <v>GRD</v>
      </c>
    </row>
    <row r="69" spans="1:4" x14ac:dyDescent="0.25">
      <c r="A69" t="s">
        <v>1581</v>
      </c>
      <c r="B69">
        <v>66</v>
      </c>
      <c r="C69">
        <f t="shared" si="1"/>
        <v>0.66</v>
      </c>
      <c r="D69" t="str">
        <f>LOOKUP(A69,country_codes!A$2:A$250,country_codes!D$3:D$251)</f>
        <v>GUM</v>
      </c>
    </row>
    <row r="70" spans="1:4" x14ac:dyDescent="0.25">
      <c r="A70" t="s">
        <v>430</v>
      </c>
      <c r="B70">
        <v>61</v>
      </c>
      <c r="C70">
        <f t="shared" si="1"/>
        <v>0.61</v>
      </c>
      <c r="D70" t="str">
        <f>LOOKUP(A70,country_codes!A$2:A$250,country_codes!D$3:D$251)</f>
        <v>GTM</v>
      </c>
    </row>
    <row r="71" spans="1:4" x14ac:dyDescent="0.25">
      <c r="A71" t="s">
        <v>500</v>
      </c>
      <c r="B71">
        <v>54</v>
      </c>
      <c r="C71">
        <f t="shared" si="1"/>
        <v>0.54</v>
      </c>
      <c r="D71" t="str">
        <f>LOOKUP(A71,country_codes!A$2:A$250,country_codes!D$3:D$251)</f>
        <v>GIN</v>
      </c>
    </row>
    <row r="72" spans="1:4" x14ac:dyDescent="0.25">
      <c r="A72" t="s">
        <v>461</v>
      </c>
      <c r="B72">
        <v>55</v>
      </c>
      <c r="C72">
        <f t="shared" si="1"/>
        <v>0.55000000000000004</v>
      </c>
      <c r="D72" t="str">
        <f>LOOKUP(A72,country_codes!A$2:A$250,country_codes!D$3:D$251)</f>
        <v>GNB</v>
      </c>
    </row>
    <row r="73" spans="1:4" x14ac:dyDescent="0.25">
      <c r="A73" t="s">
        <v>417</v>
      </c>
      <c r="B73">
        <v>65</v>
      </c>
      <c r="C73">
        <f t="shared" si="1"/>
        <v>0.65</v>
      </c>
      <c r="D73" t="str">
        <f>LOOKUP(A73,country_codes!A$2:A$250,country_codes!D$3:D$251)</f>
        <v>GUY</v>
      </c>
    </row>
    <row r="74" spans="1:4" x14ac:dyDescent="0.25">
      <c r="A74" t="s">
        <v>450</v>
      </c>
      <c r="B74">
        <v>62</v>
      </c>
      <c r="C74">
        <f t="shared" si="1"/>
        <v>0.62</v>
      </c>
      <c r="D74" t="str">
        <f>LOOKUP(A74,country_codes!A$2:A$250,country_codes!D$3:D$251)</f>
        <v>HTI</v>
      </c>
    </row>
    <row r="75" spans="1:4" x14ac:dyDescent="0.25">
      <c r="A75" t="s">
        <v>444</v>
      </c>
      <c r="B75">
        <v>64</v>
      </c>
      <c r="C75">
        <f t="shared" si="1"/>
        <v>0.64</v>
      </c>
      <c r="D75" t="str">
        <f>LOOKUP(A75,country_codes!A$2:A$250,country_codes!D$3:D$251)</f>
        <v>HND</v>
      </c>
    </row>
    <row r="76" spans="1:4" x14ac:dyDescent="0.25">
      <c r="A76" t="s">
        <v>387</v>
      </c>
      <c r="B76">
        <v>70</v>
      </c>
      <c r="C76">
        <f t="shared" si="1"/>
        <v>0.7</v>
      </c>
      <c r="D76" t="str">
        <f>LOOKUP(A76,country_codes!A$2:A$250,country_codes!D$3:D$251)</f>
        <v>HKG</v>
      </c>
    </row>
    <row r="77" spans="1:4" x14ac:dyDescent="0.25">
      <c r="A77" t="s">
        <v>436</v>
      </c>
      <c r="B77">
        <v>66</v>
      </c>
      <c r="C77">
        <f t="shared" si="1"/>
        <v>0.66</v>
      </c>
      <c r="D77" t="str">
        <f>LOOKUP(A77,country_codes!A$2:A$250,country_codes!D$3:D$251)</f>
        <v>HUN</v>
      </c>
    </row>
    <row r="78" spans="1:4" x14ac:dyDescent="0.25">
      <c r="A78" t="s">
        <v>354</v>
      </c>
      <c r="B78">
        <v>65</v>
      </c>
      <c r="C78">
        <f t="shared" si="1"/>
        <v>0.65</v>
      </c>
      <c r="D78" t="str">
        <f>LOOKUP(A78,country_codes!A$2:A$250,country_codes!D$3:D$251)</f>
        <v>ISL</v>
      </c>
    </row>
    <row r="79" spans="1:4" x14ac:dyDescent="0.25">
      <c r="A79" t="s">
        <v>533</v>
      </c>
      <c r="B79">
        <v>67</v>
      </c>
      <c r="C79">
        <f t="shared" si="1"/>
        <v>0.67</v>
      </c>
      <c r="D79" t="str">
        <f>LOOKUP(A79,country_codes!A$2:A$250,country_codes!D$3:D$251)</f>
        <v>IND</v>
      </c>
    </row>
    <row r="80" spans="1:4" x14ac:dyDescent="0.25">
      <c r="A80" t="s">
        <v>520</v>
      </c>
      <c r="B80">
        <v>68</v>
      </c>
      <c r="C80">
        <f t="shared" si="1"/>
        <v>0.68</v>
      </c>
      <c r="D80" t="str">
        <f>LOOKUP(A80,country_codes!A$2:A$250,country_codes!D$3:D$251)</f>
        <v>IDN</v>
      </c>
    </row>
    <row r="81" spans="1:4" x14ac:dyDescent="0.25">
      <c r="A81" t="s">
        <v>527</v>
      </c>
      <c r="B81">
        <v>69</v>
      </c>
      <c r="C81">
        <f t="shared" si="1"/>
        <v>0.69</v>
      </c>
      <c r="D81" t="str">
        <f>LOOKUP(A81,country_codes!A$2:A$250,country_codes!D$3:D$251)</f>
        <v>IRN</v>
      </c>
    </row>
    <row r="82" spans="1:4" x14ac:dyDescent="0.25">
      <c r="A82" t="s">
        <v>510</v>
      </c>
      <c r="B82">
        <v>59</v>
      </c>
      <c r="C82">
        <f t="shared" si="1"/>
        <v>0.59</v>
      </c>
      <c r="D82" t="str">
        <f>LOOKUP(A82,country_codes!A$2:A$250,country_codes!D$3:D$251)</f>
        <v>IRQ</v>
      </c>
    </row>
    <row r="83" spans="1:4" x14ac:dyDescent="0.25">
      <c r="A83" t="s">
        <v>370</v>
      </c>
      <c r="B83">
        <v>65</v>
      </c>
      <c r="C83">
        <f t="shared" si="1"/>
        <v>0.65</v>
      </c>
      <c r="D83" t="str">
        <f>LOOKUP(A83,country_codes!A$2:A$250,country_codes!D$3:D$251)</f>
        <v>IMN</v>
      </c>
    </row>
    <row r="84" spans="1:4" x14ac:dyDescent="0.25">
      <c r="A84" t="s">
        <v>360</v>
      </c>
      <c r="B84">
        <v>60</v>
      </c>
      <c r="C84">
        <f t="shared" si="1"/>
        <v>0.6</v>
      </c>
      <c r="D84" t="str">
        <f>LOOKUP(A84,country_codes!A$2:A$250,country_codes!D$3:D$251)</f>
        <v>ISR</v>
      </c>
    </row>
    <row r="85" spans="1:4" x14ac:dyDescent="0.25">
      <c r="A85" t="s">
        <v>382</v>
      </c>
      <c r="B85">
        <v>64</v>
      </c>
      <c r="C85">
        <f t="shared" si="1"/>
        <v>0.64</v>
      </c>
      <c r="D85" t="str">
        <f>LOOKUP(A85,country_codes!A$2:A$250,country_codes!D$3:D$251)</f>
        <v>ITA</v>
      </c>
    </row>
    <row r="86" spans="1:4" x14ac:dyDescent="0.25">
      <c r="A86" t="s">
        <v>419</v>
      </c>
      <c r="B86">
        <v>68</v>
      </c>
      <c r="C86">
        <f t="shared" si="1"/>
        <v>0.68</v>
      </c>
      <c r="D86" t="str">
        <f>LOOKUP(A86,country_codes!A$2:A$250,country_codes!D$3:D$251)</f>
        <v>JAM</v>
      </c>
    </row>
    <row r="87" spans="1:4" x14ac:dyDescent="0.25">
      <c r="A87" t="s">
        <v>375</v>
      </c>
      <c r="B87">
        <v>59</v>
      </c>
      <c r="C87">
        <f t="shared" si="1"/>
        <v>0.59</v>
      </c>
      <c r="D87" t="str">
        <f>LOOKUP(A87,country_codes!A$2:A$250,country_codes!D$3:D$251)</f>
        <v>JPN</v>
      </c>
    </row>
    <row r="88" spans="1:4" x14ac:dyDescent="0.25">
      <c r="A88" t="s">
        <v>455</v>
      </c>
      <c r="B88">
        <v>63</v>
      </c>
      <c r="C88">
        <f t="shared" si="1"/>
        <v>0.63</v>
      </c>
      <c r="D88" t="str">
        <f>LOOKUP(A88,country_codes!A$2:A$250,country_codes!D$3:D$251)</f>
        <v>JOR</v>
      </c>
    </row>
    <row r="89" spans="1:4" x14ac:dyDescent="0.25">
      <c r="A89" t="s">
        <v>499</v>
      </c>
      <c r="B89">
        <v>63</v>
      </c>
      <c r="C89">
        <f t="shared" si="1"/>
        <v>0.63</v>
      </c>
      <c r="D89" t="str">
        <f>LOOKUP(A89,country_codes!A$2:A$250,country_codes!D$3:D$251)</f>
        <v>KAZ</v>
      </c>
    </row>
    <row r="90" spans="1:4" x14ac:dyDescent="0.25">
      <c r="A90" t="s">
        <v>439</v>
      </c>
      <c r="B90">
        <v>58</v>
      </c>
      <c r="C90">
        <f t="shared" si="1"/>
        <v>0.57999999999999996</v>
      </c>
      <c r="D90" t="str">
        <f>LOOKUP(A90,country_codes!A$2:A$250,country_codes!D$3:D$251)</f>
        <v>KEN</v>
      </c>
    </row>
    <row r="91" spans="1:4" x14ac:dyDescent="0.25">
      <c r="A91" t="s">
        <v>391</v>
      </c>
      <c r="B91">
        <v>60</v>
      </c>
      <c r="C91">
        <f t="shared" si="1"/>
        <v>0.6</v>
      </c>
      <c r="D91" t="str">
        <f>LOOKUP(A91,country_codes!A$2:A$250,country_codes!D$3:D$251)</f>
        <v>KIR</v>
      </c>
    </row>
    <row r="92" spans="1:4" x14ac:dyDescent="0.25">
      <c r="A92" t="s">
        <v>1572</v>
      </c>
      <c r="B92">
        <v>71</v>
      </c>
      <c r="C92">
        <f t="shared" si="1"/>
        <v>0.71</v>
      </c>
      <c r="D92" t="str">
        <f>LOOKUP(A92,country_codes!A$2:A$250,country_codes!D$3:D$251)</f>
        <v>PRK</v>
      </c>
    </row>
    <row r="93" spans="1:4" x14ac:dyDescent="0.25">
      <c r="A93" t="s">
        <v>1517</v>
      </c>
      <c r="B93">
        <v>72</v>
      </c>
      <c r="C93">
        <f t="shared" si="1"/>
        <v>0.72</v>
      </c>
      <c r="D93" t="str">
        <f>LOOKUP(A93,country_codes!A$2:A$250,country_codes!D$3:D$251)</f>
        <v>KOR</v>
      </c>
    </row>
    <row r="94" spans="1:4" x14ac:dyDescent="0.25">
      <c r="A94" t="s">
        <v>448</v>
      </c>
      <c r="B94">
        <v>76</v>
      </c>
      <c r="C94">
        <f t="shared" si="1"/>
        <v>0.76</v>
      </c>
      <c r="D94" t="str">
        <f>LOOKUP(A94,country_codes!A$2:A$250,country_codes!D$3:D$251)</f>
        <v>KWT</v>
      </c>
    </row>
    <row r="95" spans="1:4" x14ac:dyDescent="0.25">
      <c r="A95" t="s">
        <v>513</v>
      </c>
      <c r="B95">
        <v>63</v>
      </c>
      <c r="C95">
        <f t="shared" si="1"/>
        <v>0.63</v>
      </c>
      <c r="D95" t="str">
        <f>LOOKUP(A95,country_codes!A$2:A$250,country_codes!D$3:D$251)</f>
        <v>KGZ</v>
      </c>
    </row>
    <row r="96" spans="1:4" x14ac:dyDescent="0.25">
      <c r="A96" t="s">
        <v>1582</v>
      </c>
      <c r="B96">
        <v>64</v>
      </c>
      <c r="C96">
        <f t="shared" si="1"/>
        <v>0.64</v>
      </c>
      <c r="D96" t="str">
        <f>LOOKUP(A96,country_codes!A$2:A$250,country_codes!D$3:D$251)</f>
        <v>LAO</v>
      </c>
    </row>
    <row r="97" spans="1:4" x14ac:dyDescent="0.25">
      <c r="A97" t="s">
        <v>413</v>
      </c>
      <c r="B97">
        <v>63</v>
      </c>
      <c r="C97">
        <f t="shared" si="1"/>
        <v>0.63</v>
      </c>
      <c r="D97" t="str">
        <f>LOOKUP(A97,country_codes!A$2:A$250,country_codes!D$3:D$251)</f>
        <v>LVA</v>
      </c>
    </row>
    <row r="98" spans="1:4" x14ac:dyDescent="0.25">
      <c r="A98" t="s">
        <v>405</v>
      </c>
      <c r="B98">
        <v>67</v>
      </c>
      <c r="C98">
        <f t="shared" si="1"/>
        <v>0.67</v>
      </c>
      <c r="D98" t="str">
        <f>LOOKUP(A98,country_codes!A$2:A$250,country_codes!D$3:D$251)</f>
        <v>LBN</v>
      </c>
    </row>
    <row r="99" spans="1:4" x14ac:dyDescent="0.25">
      <c r="A99" t="s">
        <v>472</v>
      </c>
      <c r="B99">
        <v>63</v>
      </c>
      <c r="C99">
        <f t="shared" si="1"/>
        <v>0.63</v>
      </c>
      <c r="D99" t="str">
        <f>LOOKUP(A99,country_codes!A$2:A$250,country_codes!D$3:D$251)</f>
        <v>LSO</v>
      </c>
    </row>
    <row r="100" spans="1:4" x14ac:dyDescent="0.25">
      <c r="A100" t="s">
        <v>437</v>
      </c>
      <c r="B100">
        <v>56</v>
      </c>
      <c r="C100">
        <f t="shared" si="1"/>
        <v>0.56000000000000005</v>
      </c>
      <c r="D100" t="str">
        <f>LOOKUP(A100,country_codes!A$2:A$250,country_codes!D$3:D$251)</f>
        <v>LBR</v>
      </c>
    </row>
    <row r="101" spans="1:4" x14ac:dyDescent="0.25">
      <c r="A101" t="s">
        <v>501</v>
      </c>
      <c r="B101">
        <v>67</v>
      </c>
      <c r="C101">
        <f t="shared" si="1"/>
        <v>0.67</v>
      </c>
      <c r="D101" t="str">
        <f>LOOKUP(A101,country_codes!A$2:A$250,country_codes!D$3:D$251)</f>
        <v>LBY</v>
      </c>
    </row>
    <row r="102" spans="1:4" x14ac:dyDescent="0.25">
      <c r="A102" t="s">
        <v>428</v>
      </c>
      <c r="B102">
        <v>65</v>
      </c>
      <c r="C102">
        <f t="shared" si="1"/>
        <v>0.65</v>
      </c>
      <c r="D102" t="str">
        <f>LOOKUP(A102,country_codes!A$2:A$250,country_codes!D$3:D$251)</f>
        <v>LTU</v>
      </c>
    </row>
    <row r="103" spans="1:4" x14ac:dyDescent="0.25">
      <c r="A103" t="s">
        <v>362</v>
      </c>
      <c r="B103">
        <v>70</v>
      </c>
      <c r="C103">
        <f t="shared" si="1"/>
        <v>0.7</v>
      </c>
      <c r="D103" t="str">
        <f>LOOKUP(A103,country_codes!A$2:A$250,country_codes!D$3:D$251)</f>
        <v>LUX</v>
      </c>
    </row>
    <row r="104" spans="1:4" x14ac:dyDescent="0.25">
      <c r="A104" t="s">
        <v>393</v>
      </c>
      <c r="B104">
        <v>75</v>
      </c>
      <c r="C104">
        <f t="shared" si="1"/>
        <v>0.75</v>
      </c>
      <c r="D104" t="str">
        <f>LOOKUP(A104,country_codes!A$2:A$250,country_codes!D$3:D$251)</f>
        <v>MAC</v>
      </c>
    </row>
    <row r="105" spans="1:4" x14ac:dyDescent="0.25">
      <c r="A105" t="s">
        <v>524</v>
      </c>
      <c r="B105">
        <v>57</v>
      </c>
      <c r="C105">
        <f t="shared" si="1"/>
        <v>0.56999999999999995</v>
      </c>
      <c r="D105" t="str">
        <f>LOOKUP(A105,country_codes!A$2:A$250,country_codes!D$3:D$251)</f>
        <v>MDG</v>
      </c>
    </row>
    <row r="106" spans="1:4" x14ac:dyDescent="0.25">
      <c r="A106" t="s">
        <v>521</v>
      </c>
      <c r="B106">
        <v>54</v>
      </c>
      <c r="C106">
        <f t="shared" si="1"/>
        <v>0.54</v>
      </c>
      <c r="D106" t="str">
        <f>LOOKUP(A106,country_codes!A$2:A$250,country_codes!D$3:D$251)</f>
        <v>MWI</v>
      </c>
    </row>
    <row r="107" spans="1:4" x14ac:dyDescent="0.25">
      <c r="A107" t="s">
        <v>498</v>
      </c>
      <c r="B107">
        <v>69</v>
      </c>
      <c r="C107">
        <f t="shared" si="1"/>
        <v>0.69</v>
      </c>
      <c r="D107" t="str">
        <f>LOOKUP(A107,country_codes!A$2:A$250,country_codes!D$3:D$251)</f>
        <v>MYS</v>
      </c>
    </row>
    <row r="108" spans="1:4" x14ac:dyDescent="0.25">
      <c r="A108" t="s">
        <v>1584</v>
      </c>
      <c r="B108">
        <v>76</v>
      </c>
      <c r="C108">
        <f t="shared" si="1"/>
        <v>0.76</v>
      </c>
      <c r="D108" t="str">
        <f>LOOKUP(A108,country_codes!A$2:A$250,country_codes!D$3:D$251)</f>
        <v>MDV</v>
      </c>
    </row>
    <row r="109" spans="1:4" x14ac:dyDescent="0.25">
      <c r="A109" t="s">
        <v>482</v>
      </c>
      <c r="B109">
        <v>50</v>
      </c>
      <c r="C109">
        <f t="shared" si="1"/>
        <v>0.5</v>
      </c>
      <c r="D109" t="str">
        <f>LOOKUP(A109,country_codes!A$2:A$250,country_codes!D$3:D$251)</f>
        <v>MLI</v>
      </c>
    </row>
    <row r="110" spans="1:4" x14ac:dyDescent="0.25">
      <c r="A110" t="s">
        <v>392</v>
      </c>
      <c r="B110">
        <v>65</v>
      </c>
      <c r="C110">
        <f t="shared" si="1"/>
        <v>0.65</v>
      </c>
      <c r="D110" t="str">
        <f>LOOKUP(A110,country_codes!A$2:A$250,country_codes!D$3:D$251)</f>
        <v>MLT</v>
      </c>
    </row>
    <row r="111" spans="1:4" x14ac:dyDescent="0.25">
      <c r="A111" t="s">
        <v>523</v>
      </c>
      <c r="B111">
        <v>57</v>
      </c>
      <c r="C111">
        <f t="shared" si="1"/>
        <v>0.56999999999999995</v>
      </c>
      <c r="D111" t="str">
        <f>LOOKUP(A111,country_codes!A$2:A$250,country_codes!D$3:D$251)</f>
        <v>MRT</v>
      </c>
    </row>
    <row r="112" spans="1:4" x14ac:dyDescent="0.25">
      <c r="A112" t="s">
        <v>447</v>
      </c>
      <c r="B112">
        <v>71</v>
      </c>
      <c r="C112">
        <f t="shared" si="1"/>
        <v>0.71</v>
      </c>
      <c r="D112" t="str">
        <f>LOOKUP(A112,country_codes!A$2:A$250,country_codes!D$3:D$251)</f>
        <v>MUS</v>
      </c>
    </row>
    <row r="113" spans="1:4" x14ac:dyDescent="0.25">
      <c r="A113" t="s">
        <v>442</v>
      </c>
      <c r="B113">
        <v>66</v>
      </c>
      <c r="C113">
        <f t="shared" si="1"/>
        <v>0.66</v>
      </c>
      <c r="D113" t="str">
        <f>LOOKUP(A113,country_codes!A$2:A$250,country_codes!D$3:D$251)</f>
        <v>MEX</v>
      </c>
    </row>
    <row r="114" spans="1:4" x14ac:dyDescent="0.25">
      <c r="A114" t="s">
        <v>1594</v>
      </c>
      <c r="B114">
        <v>64</v>
      </c>
      <c r="C114">
        <f t="shared" si="1"/>
        <v>0.64</v>
      </c>
      <c r="D114" t="str">
        <f>LOOKUP(A114,country_codes!A$2:A$250,country_codes!D$3:D$251)</f>
        <v>FSM</v>
      </c>
    </row>
    <row r="115" spans="1:4" x14ac:dyDescent="0.25">
      <c r="A115" t="s">
        <v>458</v>
      </c>
      <c r="B115">
        <v>72</v>
      </c>
      <c r="C115">
        <f t="shared" si="1"/>
        <v>0.72</v>
      </c>
      <c r="D115" t="str">
        <f>LOOKUP(A115,country_codes!A$2:A$250,country_codes!D$3:D$251)</f>
        <v>MDA</v>
      </c>
    </row>
    <row r="116" spans="1:4" x14ac:dyDescent="0.25">
      <c r="A116" t="s">
        <v>519</v>
      </c>
      <c r="B116">
        <v>65</v>
      </c>
      <c r="C116">
        <f t="shared" si="1"/>
        <v>0.65</v>
      </c>
      <c r="D116" t="str">
        <f>LOOKUP(A116,country_codes!A$2:A$250,country_codes!D$3:D$251)</f>
        <v>MNG</v>
      </c>
    </row>
    <row r="117" spans="1:4" x14ac:dyDescent="0.25">
      <c r="A117" t="s">
        <v>463</v>
      </c>
      <c r="B117">
        <v>66</v>
      </c>
      <c r="C117">
        <f t="shared" si="1"/>
        <v>0.66</v>
      </c>
      <c r="D117" t="str">
        <f>LOOKUP(A117,country_codes!A$2:A$250,country_codes!D$3:D$251)</f>
        <v>MNE</v>
      </c>
    </row>
    <row r="118" spans="1:4" x14ac:dyDescent="0.25">
      <c r="A118" t="s">
        <v>488</v>
      </c>
      <c r="B118">
        <v>66</v>
      </c>
      <c r="C118">
        <f t="shared" si="1"/>
        <v>0.66</v>
      </c>
      <c r="D118" t="str">
        <f>LOOKUP(A118,country_codes!A$2:A$250,country_codes!D$3:D$251)</f>
        <v>MAR</v>
      </c>
    </row>
    <row r="119" spans="1:4" x14ac:dyDescent="0.25">
      <c r="A119" t="s">
        <v>506</v>
      </c>
      <c r="B119">
        <v>53</v>
      </c>
      <c r="C119">
        <f t="shared" si="1"/>
        <v>0.53</v>
      </c>
      <c r="D119" t="str">
        <f>LOOKUP(A119,country_codes!A$2:A$250,country_codes!D$3:D$251)</f>
        <v>MOZ</v>
      </c>
    </row>
    <row r="120" spans="1:4" x14ac:dyDescent="0.25">
      <c r="A120" t="s">
        <v>522</v>
      </c>
      <c r="B120">
        <v>68</v>
      </c>
      <c r="C120">
        <f t="shared" si="1"/>
        <v>0.68</v>
      </c>
      <c r="D120" t="str">
        <f>LOOKUP(A120,country_codes!A$2:A$250,country_codes!D$3:D$251)</f>
        <v>MMR</v>
      </c>
    </row>
    <row r="121" spans="1:4" x14ac:dyDescent="0.25">
      <c r="A121" t="s">
        <v>433</v>
      </c>
      <c r="B121">
        <v>59</v>
      </c>
      <c r="C121">
        <f t="shared" si="1"/>
        <v>0.59</v>
      </c>
      <c r="D121" t="str">
        <f>LOOKUP(A121,country_codes!A$2:A$250,country_codes!D$3:D$251)</f>
        <v>NAM</v>
      </c>
    </row>
    <row r="122" spans="1:4" x14ac:dyDescent="0.25">
      <c r="A122" t="s">
        <v>508</v>
      </c>
      <c r="B122">
        <v>65</v>
      </c>
      <c r="C122">
        <f t="shared" si="1"/>
        <v>0.65</v>
      </c>
      <c r="D122" t="str">
        <f>LOOKUP(A122,country_codes!A$2:A$250,country_codes!D$3:D$251)</f>
        <v>NPL</v>
      </c>
    </row>
    <row r="123" spans="1:4" x14ac:dyDescent="0.25">
      <c r="A123" t="s">
        <v>371</v>
      </c>
      <c r="B123">
        <v>65</v>
      </c>
      <c r="C123">
        <f t="shared" si="1"/>
        <v>0.65</v>
      </c>
      <c r="D123" t="str">
        <f>LOOKUP(A123,country_codes!A$2:A$250,country_codes!D$3:D$251)</f>
        <v>NLD</v>
      </c>
    </row>
    <row r="124" spans="1:4" x14ac:dyDescent="0.25">
      <c r="A124" t="s">
        <v>994</v>
      </c>
      <c r="B124">
        <v>68</v>
      </c>
      <c r="C124">
        <f t="shared" si="1"/>
        <v>0.68</v>
      </c>
      <c r="D124" t="str">
        <f>LOOKUP(A124,country_codes!A$2:A$250,country_codes!D$3:D$251)</f>
        <v>NCL</v>
      </c>
    </row>
    <row r="125" spans="1:4" x14ac:dyDescent="0.25">
      <c r="A125" t="s">
        <v>364</v>
      </c>
      <c r="B125">
        <v>64</v>
      </c>
      <c r="C125">
        <f t="shared" si="1"/>
        <v>0.64</v>
      </c>
      <c r="D125" t="str">
        <f>LOOKUP(A125,country_codes!A$2:A$250,country_codes!D$3:D$251)</f>
        <v>NZL</v>
      </c>
    </row>
    <row r="126" spans="1:4" x14ac:dyDescent="0.25">
      <c r="A126" t="s">
        <v>493</v>
      </c>
      <c r="B126">
        <v>65</v>
      </c>
      <c r="C126">
        <f t="shared" si="1"/>
        <v>0.65</v>
      </c>
      <c r="D126" t="str">
        <f>LOOKUP(A126,country_codes!A$2:A$250,country_codes!D$3:D$251)</f>
        <v>NIC</v>
      </c>
    </row>
    <row r="127" spans="1:4" x14ac:dyDescent="0.25">
      <c r="A127" t="s">
        <v>480</v>
      </c>
      <c r="B127">
        <v>48</v>
      </c>
      <c r="C127">
        <f t="shared" si="1"/>
        <v>0.48</v>
      </c>
      <c r="D127" t="str">
        <f>LOOKUP(A127,country_codes!A$2:A$250,country_codes!D$3:D$251)</f>
        <v>NER</v>
      </c>
    </row>
    <row r="128" spans="1:4" x14ac:dyDescent="0.25">
      <c r="A128" t="s">
        <v>507</v>
      </c>
      <c r="B128">
        <v>54</v>
      </c>
      <c r="C128">
        <f t="shared" ref="C128:C189" si="2">B128/100</f>
        <v>0.54</v>
      </c>
      <c r="D128" t="str">
        <f>LOOKUP(A128,country_codes!A$2:A$250,country_codes!D$3:D$251)</f>
        <v>NGA</v>
      </c>
    </row>
    <row r="129" spans="1:4" x14ac:dyDescent="0.25">
      <c r="A129" t="s">
        <v>489</v>
      </c>
      <c r="B129">
        <v>70</v>
      </c>
      <c r="C129">
        <f t="shared" si="2"/>
        <v>0.7</v>
      </c>
      <c r="D129" t="str">
        <f>LOOKUP(A129,country_codes!A$2:A$250,country_codes!D$3:D$251)</f>
        <v>MKD</v>
      </c>
    </row>
    <row r="130" spans="1:4" x14ac:dyDescent="0.25">
      <c r="A130" t="s">
        <v>355</v>
      </c>
      <c r="B130">
        <v>65</v>
      </c>
      <c r="C130">
        <f t="shared" si="2"/>
        <v>0.65</v>
      </c>
      <c r="D130" t="str">
        <f>LOOKUP(A130,country_codes!A$2:A$250,country_codes!D$3:D$251)</f>
        <v>NOR</v>
      </c>
    </row>
    <row r="131" spans="1:4" x14ac:dyDescent="0.25">
      <c r="A131" t="s">
        <v>477</v>
      </c>
      <c r="B131">
        <v>75</v>
      </c>
      <c r="C131">
        <f t="shared" si="2"/>
        <v>0.75</v>
      </c>
      <c r="D131" t="str">
        <f>LOOKUP(A131,country_codes!A$2:A$250,country_codes!D$3:D$251)</f>
        <v>OMN</v>
      </c>
    </row>
    <row r="132" spans="1:4" x14ac:dyDescent="0.25">
      <c r="A132" t="s">
        <v>529</v>
      </c>
      <c r="B132">
        <v>61</v>
      </c>
      <c r="C132">
        <f t="shared" si="2"/>
        <v>0.61</v>
      </c>
      <c r="D132" t="str">
        <f>LOOKUP(A132,country_codes!A$2:A$250,country_codes!D$3:D$251)</f>
        <v>PAK</v>
      </c>
    </row>
    <row r="133" spans="1:4" x14ac:dyDescent="0.25">
      <c r="A133" t="s">
        <v>409</v>
      </c>
      <c r="B133">
        <v>65</v>
      </c>
      <c r="C133">
        <f t="shared" si="2"/>
        <v>0.65</v>
      </c>
      <c r="D133" t="str">
        <f>LOOKUP(A133,country_codes!A$2:A$250,country_codes!D$3:D$251)</f>
        <v>PAN</v>
      </c>
    </row>
    <row r="134" spans="1:4" x14ac:dyDescent="0.25">
      <c r="A134" t="s">
        <v>407</v>
      </c>
      <c r="B134">
        <v>61</v>
      </c>
      <c r="C134">
        <f t="shared" si="2"/>
        <v>0.61</v>
      </c>
      <c r="D134" t="str">
        <f>LOOKUP(A134,country_codes!A$2:A$250,country_codes!D$3:D$251)</f>
        <v>PNG</v>
      </c>
    </row>
    <row r="135" spans="1:4" x14ac:dyDescent="0.25">
      <c r="A135" t="s">
        <v>462</v>
      </c>
      <c r="B135">
        <v>64</v>
      </c>
      <c r="C135">
        <f t="shared" si="2"/>
        <v>0.64</v>
      </c>
      <c r="D135" t="str">
        <f>LOOKUP(A135,country_codes!A$2:A$250,country_codes!D$3:D$251)</f>
        <v>PRY</v>
      </c>
    </row>
    <row r="136" spans="1:4" x14ac:dyDescent="0.25">
      <c r="A136" t="s">
        <v>446</v>
      </c>
      <c r="B136">
        <v>66</v>
      </c>
      <c r="C136">
        <f t="shared" si="2"/>
        <v>0.66</v>
      </c>
      <c r="D136" t="str">
        <f>LOOKUP(A136,country_codes!A$2:A$250,country_codes!D$3:D$251)</f>
        <v>PER</v>
      </c>
    </row>
    <row r="137" spans="1:4" x14ac:dyDescent="0.25">
      <c r="A137" t="s">
        <v>502</v>
      </c>
      <c r="B137">
        <v>64</v>
      </c>
      <c r="C137">
        <f t="shared" si="2"/>
        <v>0.64</v>
      </c>
      <c r="D137" t="str">
        <f>LOOKUP(A137,country_codes!A$2:A$250,country_codes!D$3:D$251)</f>
        <v>PHL</v>
      </c>
    </row>
    <row r="138" spans="1:4" x14ac:dyDescent="0.25">
      <c r="A138" t="s">
        <v>440</v>
      </c>
      <c r="B138">
        <v>67</v>
      </c>
      <c r="C138">
        <f t="shared" si="2"/>
        <v>0.67</v>
      </c>
      <c r="D138" t="str">
        <f>LOOKUP(A138,country_codes!A$2:A$250,country_codes!D$3:D$251)</f>
        <v>POL</v>
      </c>
    </row>
    <row r="139" spans="1:4" x14ac:dyDescent="0.25">
      <c r="A139" t="s">
        <v>394</v>
      </c>
      <c r="B139">
        <v>64</v>
      </c>
      <c r="C139">
        <f t="shared" si="2"/>
        <v>0.64</v>
      </c>
      <c r="D139" t="str">
        <f>LOOKUP(A139,country_codes!A$2:A$250,country_codes!D$3:D$251)</f>
        <v>PRT</v>
      </c>
    </row>
    <row r="140" spans="1:4" x14ac:dyDescent="0.25">
      <c r="A140" t="s">
        <v>383</v>
      </c>
      <c r="B140">
        <v>64</v>
      </c>
      <c r="C140">
        <f t="shared" si="2"/>
        <v>0.64</v>
      </c>
      <c r="D140" t="str">
        <f>LOOKUP(A140,country_codes!A$2:A$250,country_codes!D$3:D$251)</f>
        <v>PRI</v>
      </c>
    </row>
    <row r="141" spans="1:4" x14ac:dyDescent="0.25">
      <c r="A141" t="s">
        <v>425</v>
      </c>
      <c r="B141">
        <v>85</v>
      </c>
      <c r="C141">
        <f t="shared" si="2"/>
        <v>0.85</v>
      </c>
      <c r="D141" t="str">
        <f>LOOKUP(A141,country_codes!A$2:A$250,country_codes!D$3:D$251)</f>
        <v>QAT</v>
      </c>
    </row>
    <row r="142" spans="1:4" x14ac:dyDescent="0.25">
      <c r="A142" t="s">
        <v>460</v>
      </c>
      <c r="B142">
        <v>66</v>
      </c>
      <c r="C142">
        <f t="shared" si="2"/>
        <v>0.66</v>
      </c>
      <c r="D142" t="str">
        <f>LOOKUP(A142,country_codes!A$2:A$250,country_codes!D$3:D$251)</f>
        <v>ROU</v>
      </c>
    </row>
    <row r="143" spans="1:4" x14ac:dyDescent="0.25">
      <c r="A143" t="s">
        <v>468</v>
      </c>
      <c r="B143">
        <v>67</v>
      </c>
      <c r="C143">
        <f t="shared" si="2"/>
        <v>0.67</v>
      </c>
      <c r="D143" t="str">
        <f>LOOKUP(A143,country_codes!A$2:A$250,country_codes!D$3:D$251)</f>
        <v>RUS</v>
      </c>
    </row>
    <row r="144" spans="1:4" x14ac:dyDescent="0.25">
      <c r="A144" t="s">
        <v>505</v>
      </c>
      <c r="B144">
        <v>57</v>
      </c>
      <c r="C144">
        <f t="shared" si="2"/>
        <v>0.56999999999999995</v>
      </c>
      <c r="D144" t="str">
        <f>LOOKUP(A144,country_codes!A$2:A$250,country_codes!D$3:D$251)</f>
        <v>RWA</v>
      </c>
    </row>
    <row r="145" spans="1:4" x14ac:dyDescent="0.25">
      <c r="A145" t="s">
        <v>402</v>
      </c>
      <c r="B145">
        <v>57</v>
      </c>
      <c r="C145">
        <f t="shared" si="2"/>
        <v>0.56999999999999995</v>
      </c>
      <c r="D145" t="str">
        <f>LOOKUP(A145,country_codes!A$2:A$250,country_codes!D$3:D$251)</f>
        <v>WSM</v>
      </c>
    </row>
    <row r="146" spans="1:4" x14ac:dyDescent="0.25">
      <c r="A146" t="s">
        <v>1588</v>
      </c>
      <c r="B146">
        <v>55</v>
      </c>
      <c r="C146">
        <f t="shared" si="2"/>
        <v>0.55000000000000004</v>
      </c>
      <c r="D146" t="str">
        <f>LOOKUP(A146,country_codes!A$2:A$250,country_codes!D$3:D$251)</f>
        <v>STP</v>
      </c>
    </row>
    <row r="147" spans="1:4" x14ac:dyDescent="0.25">
      <c r="A147" t="s">
        <v>465</v>
      </c>
      <c r="B147">
        <v>72</v>
      </c>
      <c r="C147">
        <f t="shared" si="2"/>
        <v>0.72</v>
      </c>
      <c r="D147" t="str">
        <f>LOOKUP(A147,country_codes!A$2:A$250,country_codes!D$3:D$251)</f>
        <v>SAU</v>
      </c>
    </row>
    <row r="148" spans="1:4" x14ac:dyDescent="0.25">
      <c r="A148" t="s">
        <v>473</v>
      </c>
      <c r="B148">
        <v>54</v>
      </c>
      <c r="C148">
        <f t="shared" si="2"/>
        <v>0.54</v>
      </c>
      <c r="D148" t="str">
        <f>LOOKUP(A148,country_codes!A$2:A$250,country_codes!D$3:D$251)</f>
        <v>SEN</v>
      </c>
    </row>
    <row r="149" spans="1:4" x14ac:dyDescent="0.25">
      <c r="A149" t="s">
        <v>466</v>
      </c>
      <c r="B149">
        <v>66</v>
      </c>
      <c r="C149">
        <f t="shared" si="2"/>
        <v>0.66</v>
      </c>
      <c r="D149" t="str">
        <f>LOOKUP(A149,country_codes!A$2:A$250,country_codes!D$3:D$251)</f>
        <v>SRB</v>
      </c>
    </row>
    <row r="150" spans="1:4" x14ac:dyDescent="0.25">
      <c r="A150" t="s">
        <v>429</v>
      </c>
      <c r="B150">
        <v>68</v>
      </c>
      <c r="C150">
        <f t="shared" si="2"/>
        <v>0.68</v>
      </c>
      <c r="D150" t="str">
        <f>LOOKUP(A150,country_codes!A$2:A$250,country_codes!D$3:D$251)</f>
        <v>SYC</v>
      </c>
    </row>
    <row r="151" spans="1:4" x14ac:dyDescent="0.25">
      <c r="A151" t="s">
        <v>512</v>
      </c>
      <c r="B151">
        <v>56</v>
      </c>
      <c r="C151">
        <f t="shared" si="2"/>
        <v>0.56000000000000005</v>
      </c>
      <c r="D151" t="str">
        <f>LOOKUP(A151,country_codes!A$2:A$250,country_codes!D$3:D$251)</f>
        <v>SLE</v>
      </c>
    </row>
    <row r="152" spans="1:4" x14ac:dyDescent="0.25">
      <c r="A152" t="s">
        <v>404</v>
      </c>
      <c r="B152">
        <v>75</v>
      </c>
      <c r="C152">
        <f t="shared" si="2"/>
        <v>0.75</v>
      </c>
      <c r="D152" t="str">
        <f>LOOKUP(A152,country_codes!A$2:A$250,country_codes!D$3:D$251)</f>
        <v>SGP</v>
      </c>
    </row>
    <row r="153" spans="1:4" x14ac:dyDescent="0.25">
      <c r="A153" t="s">
        <v>416</v>
      </c>
      <c r="B153">
        <v>68</v>
      </c>
      <c r="C153">
        <f t="shared" si="2"/>
        <v>0.68</v>
      </c>
      <c r="D153" t="str">
        <f>LOOKUP(A153,country_codes!A$2:A$250,country_codes!D$3:D$251)</f>
        <v>SVK</v>
      </c>
    </row>
    <row r="154" spans="1:4" x14ac:dyDescent="0.25">
      <c r="A154" t="s">
        <v>397</v>
      </c>
      <c r="B154">
        <v>65</v>
      </c>
      <c r="C154">
        <f t="shared" si="2"/>
        <v>0.65</v>
      </c>
      <c r="D154" t="str">
        <f>LOOKUP(A154,country_codes!A$2:A$250,country_codes!D$3:D$251)</f>
        <v>SVN</v>
      </c>
    </row>
    <row r="155" spans="1:4" x14ac:dyDescent="0.25">
      <c r="A155" t="s">
        <v>380</v>
      </c>
      <c r="B155">
        <v>56</v>
      </c>
      <c r="C155">
        <f t="shared" si="2"/>
        <v>0.56000000000000005</v>
      </c>
      <c r="D155" t="str">
        <f>LOOKUP(A155,country_codes!A$2:A$250,country_codes!D$3:D$251)</f>
        <v>SLB</v>
      </c>
    </row>
    <row r="156" spans="1:4" x14ac:dyDescent="0.25">
      <c r="A156" t="s">
        <v>1571</v>
      </c>
      <c r="B156">
        <v>51</v>
      </c>
      <c r="C156">
        <f t="shared" si="2"/>
        <v>0.51</v>
      </c>
      <c r="D156" t="str">
        <f>LOOKUP(A156,country_codes!A$2:A$250,country_codes!D$3:D$251)</f>
        <v>SOM</v>
      </c>
    </row>
    <row r="157" spans="1:4" x14ac:dyDescent="0.25">
      <c r="A157" t="s">
        <v>449</v>
      </c>
      <c r="B157">
        <v>66</v>
      </c>
      <c r="C157">
        <f t="shared" si="2"/>
        <v>0.66</v>
      </c>
      <c r="D157" t="str">
        <f>LOOKUP(A157,country_codes!A$2:A$250,country_codes!D$3:D$251)</f>
        <v>ZAF</v>
      </c>
    </row>
    <row r="158" spans="1:4" x14ac:dyDescent="0.25">
      <c r="A158" t="s">
        <v>1589</v>
      </c>
      <c r="B158">
        <v>55</v>
      </c>
      <c r="C158">
        <f t="shared" si="2"/>
        <v>0.55000000000000004</v>
      </c>
      <c r="D158" t="str">
        <f>LOOKUP(A158,country_codes!A$2:A$250,country_codes!D$3:D$251)</f>
        <v>SSD</v>
      </c>
    </row>
    <row r="159" spans="1:4" x14ac:dyDescent="0.25">
      <c r="A159" t="s">
        <v>385</v>
      </c>
      <c r="B159">
        <v>66</v>
      </c>
      <c r="C159">
        <f t="shared" si="2"/>
        <v>0.66</v>
      </c>
      <c r="D159" t="str">
        <f>LOOKUP(A159,country_codes!A$2:A$250,country_codes!D$3:D$251)</f>
        <v>ESP</v>
      </c>
    </row>
    <row r="160" spans="1:4" x14ac:dyDescent="0.25">
      <c r="A160" t="s">
        <v>518</v>
      </c>
      <c r="B160">
        <v>65</v>
      </c>
      <c r="C160">
        <f t="shared" si="2"/>
        <v>0.65</v>
      </c>
      <c r="D160" t="str">
        <f>LOOKUP(A160,country_codes!A$2:A$250,country_codes!D$3:D$251)</f>
        <v>LKA</v>
      </c>
    </row>
    <row r="161" spans="1:4" x14ac:dyDescent="0.25">
      <c r="A161" t="s">
        <v>412</v>
      </c>
      <c r="B161">
        <v>68</v>
      </c>
      <c r="C161">
        <f t="shared" si="2"/>
        <v>0.68</v>
      </c>
      <c r="D161" t="str">
        <f>LOOKUP(A161,country_codes!A$2:A$250,country_codes!D$3:D$251)</f>
        <v>PSE</v>
      </c>
    </row>
    <row r="162" spans="1:4" x14ac:dyDescent="0.25">
      <c r="A162" t="s">
        <v>536</v>
      </c>
      <c r="B162">
        <v>56</v>
      </c>
      <c r="C162">
        <f t="shared" si="2"/>
        <v>0.56000000000000005</v>
      </c>
      <c r="D162" t="str">
        <f>LOOKUP(A162,country_codes!A$2:A$250,country_codes!D$3:D$251)</f>
        <v>SDN</v>
      </c>
    </row>
    <row r="163" spans="1:4" x14ac:dyDescent="0.25">
      <c r="A163" t="s">
        <v>474</v>
      </c>
      <c r="B163">
        <v>66</v>
      </c>
      <c r="C163">
        <f t="shared" si="2"/>
        <v>0.66</v>
      </c>
      <c r="D163" t="str">
        <f>LOOKUP(A163,country_codes!A$2:A$250,country_codes!D$3:D$251)</f>
        <v>SUR</v>
      </c>
    </row>
    <row r="164" spans="1:4" x14ac:dyDescent="0.25">
      <c r="A164" t="s">
        <v>363</v>
      </c>
      <c r="B164">
        <v>62</v>
      </c>
      <c r="C164">
        <f t="shared" si="2"/>
        <v>0.62</v>
      </c>
      <c r="D164" t="str">
        <f>LOOKUP(A164,country_codes!A$2:A$250,country_codes!D$3:D$251)</f>
        <v>SWE</v>
      </c>
    </row>
    <row r="165" spans="1:4" x14ac:dyDescent="0.25">
      <c r="A165" t="s">
        <v>356</v>
      </c>
      <c r="B165">
        <v>66</v>
      </c>
      <c r="C165">
        <f t="shared" si="2"/>
        <v>0.66</v>
      </c>
      <c r="D165" t="str">
        <f>LOOKUP(A165,country_codes!A$2:A$250,country_codes!D$3:D$251)</f>
        <v>CHE</v>
      </c>
    </row>
    <row r="166" spans="1:4" x14ac:dyDescent="0.25">
      <c r="A166" t="s">
        <v>1590</v>
      </c>
      <c r="B166">
        <v>64</v>
      </c>
      <c r="C166">
        <f t="shared" si="2"/>
        <v>0.64</v>
      </c>
      <c r="D166" t="str">
        <f>LOOKUP(A166,country_codes!A$2:A$250,country_codes!D$3:D$251)</f>
        <v>TWN</v>
      </c>
    </row>
    <row r="167" spans="1:4" x14ac:dyDescent="0.25">
      <c r="A167" t="s">
        <v>534</v>
      </c>
      <c r="B167">
        <v>60</v>
      </c>
      <c r="C167">
        <f t="shared" si="2"/>
        <v>0.6</v>
      </c>
      <c r="D167" t="str">
        <f>LOOKUP(A167,country_codes!A$2:A$250,country_codes!D$3:D$251)</f>
        <v>TJK</v>
      </c>
    </row>
    <row r="168" spans="1:4" x14ac:dyDescent="0.25">
      <c r="A168" t="s">
        <v>514</v>
      </c>
      <c r="B168">
        <v>54</v>
      </c>
      <c r="C168">
        <f t="shared" si="2"/>
        <v>0.54</v>
      </c>
      <c r="D168" t="str">
        <f>LOOKUP(A168,country_codes!A$2:A$250,country_codes!D$3:D$251)</f>
        <v>TZA</v>
      </c>
    </row>
    <row r="169" spans="1:4" x14ac:dyDescent="0.25">
      <c r="A169" t="s">
        <v>486</v>
      </c>
      <c r="B169">
        <v>71</v>
      </c>
      <c r="C169">
        <f t="shared" si="2"/>
        <v>0.71</v>
      </c>
      <c r="D169" t="str">
        <f>LOOKUP(A169,country_codes!A$2:A$250,country_codes!D$3:D$251)</f>
        <v>THA</v>
      </c>
    </row>
    <row r="170" spans="1:4" x14ac:dyDescent="0.25">
      <c r="A170" t="s">
        <v>484</v>
      </c>
      <c r="B170">
        <v>56</v>
      </c>
      <c r="C170">
        <f t="shared" si="2"/>
        <v>0.56000000000000005</v>
      </c>
      <c r="D170" t="str">
        <f>LOOKUP(A170,country_codes!A$2:A$250,country_codes!D$3:D$251)</f>
        <v>TGO</v>
      </c>
    </row>
    <row r="171" spans="1:4" x14ac:dyDescent="0.25">
      <c r="A171" t="s">
        <v>400</v>
      </c>
      <c r="B171">
        <v>59</v>
      </c>
      <c r="C171">
        <f t="shared" si="2"/>
        <v>0.59</v>
      </c>
      <c r="D171" t="str">
        <f>LOOKUP(A171,country_codes!A$2:A$250,country_codes!D$3:D$251)</f>
        <v>TON</v>
      </c>
    </row>
    <row r="172" spans="1:4" x14ac:dyDescent="0.25">
      <c r="A172" t="s">
        <v>432</v>
      </c>
      <c r="B172">
        <v>69</v>
      </c>
      <c r="C172">
        <f t="shared" si="2"/>
        <v>0.69</v>
      </c>
      <c r="D172" t="str">
        <f>LOOKUP(A172,country_codes!A$2:A$250,country_codes!D$3:D$251)</f>
        <v>TTO</v>
      </c>
    </row>
    <row r="173" spans="1:4" x14ac:dyDescent="0.25">
      <c r="A173" t="s">
        <v>525</v>
      </c>
      <c r="B173">
        <v>67</v>
      </c>
      <c r="C173">
        <f t="shared" si="2"/>
        <v>0.67</v>
      </c>
      <c r="D173" t="str">
        <f>LOOKUP(A173,country_codes!A$2:A$250,country_codes!D$3:D$251)</f>
        <v>TUN</v>
      </c>
    </row>
    <row r="174" spans="1:4" x14ac:dyDescent="0.25">
      <c r="A174" t="s">
        <v>511</v>
      </c>
      <c r="B174">
        <v>67</v>
      </c>
      <c r="C174">
        <f t="shared" si="2"/>
        <v>0.67</v>
      </c>
      <c r="D174" t="str">
        <f>LOOKUP(A174,country_codes!A$2:A$250,country_codes!D$3:D$251)</f>
        <v>TUR</v>
      </c>
    </row>
    <row r="175" spans="1:4" x14ac:dyDescent="0.25">
      <c r="A175" t="s">
        <v>496</v>
      </c>
      <c r="B175">
        <v>65</v>
      </c>
      <c r="C175">
        <f t="shared" si="2"/>
        <v>0.65</v>
      </c>
      <c r="D175" t="str">
        <f>LOOKUP(A175,country_codes!A$2:A$250,country_codes!D$3:D$251)</f>
        <v>TKM</v>
      </c>
    </row>
    <row r="176" spans="1:4" x14ac:dyDescent="0.25">
      <c r="A176" t="s">
        <v>516</v>
      </c>
      <c r="B176">
        <v>52</v>
      </c>
      <c r="C176">
        <f t="shared" si="2"/>
        <v>0.52</v>
      </c>
      <c r="D176" t="str">
        <f>LOOKUP(A176,country_codes!A$2:A$250,country_codes!D$3:D$251)</f>
        <v>UGA</v>
      </c>
    </row>
    <row r="177" spans="1:4" x14ac:dyDescent="0.25">
      <c r="A177" t="s">
        <v>509</v>
      </c>
      <c r="B177">
        <v>67</v>
      </c>
      <c r="C177">
        <f t="shared" si="2"/>
        <v>0.67</v>
      </c>
      <c r="D177" t="str">
        <f>LOOKUP(A177,country_codes!A$2:A$250,country_codes!D$3:D$251)</f>
        <v>UKR</v>
      </c>
    </row>
    <row r="178" spans="1:4" x14ac:dyDescent="0.25">
      <c r="A178" t="s">
        <v>420</v>
      </c>
      <c r="B178">
        <v>84</v>
      </c>
      <c r="C178">
        <f t="shared" si="2"/>
        <v>0.84</v>
      </c>
      <c r="D178" t="str">
        <f>LOOKUP(A178,country_codes!A$2:A$250,country_codes!D$3:D$251)</f>
        <v>ARE</v>
      </c>
    </row>
    <row r="179" spans="1:4" x14ac:dyDescent="0.25">
      <c r="A179" t="s">
        <v>372</v>
      </c>
      <c r="B179">
        <v>64</v>
      </c>
      <c r="C179">
        <f t="shared" si="2"/>
        <v>0.64</v>
      </c>
      <c r="D179" t="str">
        <f>LOOKUP(A179,country_codes!A$2:A$250,country_codes!D$3:D$251)</f>
        <v>GBR</v>
      </c>
    </row>
    <row r="180" spans="1:4" x14ac:dyDescent="0.25">
      <c r="A180" t="s">
        <v>366</v>
      </c>
      <c r="B180">
        <v>65</v>
      </c>
      <c r="C180">
        <f t="shared" si="2"/>
        <v>0.65</v>
      </c>
      <c r="D180" t="str">
        <f>LOOKUP(A180,country_codes!A$2:A$250,country_codes!D$3:D$251)</f>
        <v>VIR</v>
      </c>
    </row>
    <row r="181" spans="1:4" x14ac:dyDescent="0.25">
      <c r="A181" t="s">
        <v>389</v>
      </c>
      <c r="B181">
        <v>65</v>
      </c>
      <c r="C181">
        <f t="shared" si="2"/>
        <v>0.65</v>
      </c>
      <c r="D181" t="str">
        <f>LOOKUP(A181,country_codes!A$2:A$250,country_codes!D$3:D$251)</f>
        <v>URY</v>
      </c>
    </row>
    <row r="182" spans="1:4" x14ac:dyDescent="0.25">
      <c r="A182" t="s">
        <v>537</v>
      </c>
      <c r="B182">
        <v>67</v>
      </c>
      <c r="C182">
        <f t="shared" si="2"/>
        <v>0.67</v>
      </c>
      <c r="D182" t="str">
        <f>LOOKUP(A182,country_codes!A$2:A$250,country_codes!D$3:D$251)</f>
        <v>UZB</v>
      </c>
    </row>
    <row r="183" spans="1:4" x14ac:dyDescent="0.25">
      <c r="A183" t="s">
        <v>367</v>
      </c>
      <c r="B183">
        <v>58</v>
      </c>
      <c r="C183">
        <f t="shared" si="2"/>
        <v>0.57999999999999996</v>
      </c>
      <c r="D183" t="str">
        <f>LOOKUP(A183,country_codes!A$2:A$250,country_codes!D$3:D$251)</f>
        <v>VUT</v>
      </c>
    </row>
    <row r="184" spans="1:4" x14ac:dyDescent="0.25">
      <c r="A184" t="s">
        <v>379</v>
      </c>
      <c r="B184">
        <v>65</v>
      </c>
      <c r="C184">
        <f t="shared" si="2"/>
        <v>0.65</v>
      </c>
      <c r="D184" t="str">
        <f>LOOKUP(A184,country_codes!A$2:A$250,country_codes!D$3:D$251)</f>
        <v>VEN</v>
      </c>
    </row>
    <row r="185" spans="1:4" x14ac:dyDescent="0.25">
      <c r="A185" t="s">
        <v>504</v>
      </c>
      <c r="B185">
        <v>69</v>
      </c>
      <c r="C185">
        <f t="shared" si="2"/>
        <v>0.69</v>
      </c>
      <c r="D185" t="str">
        <f>LOOKUP(A185,country_codes!A$2:A$250,country_codes!D$3:D$251)</f>
        <v>VNM</v>
      </c>
    </row>
    <row r="186" spans="1:4" x14ac:dyDescent="0.25">
      <c r="A186" t="s">
        <v>1591</v>
      </c>
      <c r="B186">
        <v>61</v>
      </c>
      <c r="C186">
        <f t="shared" si="2"/>
        <v>0.61</v>
      </c>
      <c r="D186" t="str">
        <f>LOOKUP(A186,country_codes!A$2:A$250,country_codes!D$3:D$251)</f>
        <v>WLF</v>
      </c>
    </row>
    <row r="187" spans="1:4" x14ac:dyDescent="0.25">
      <c r="A187" t="s">
        <v>1592</v>
      </c>
      <c r="B187">
        <v>58</v>
      </c>
      <c r="C187">
        <f t="shared" si="2"/>
        <v>0.57999999999999996</v>
      </c>
      <c r="D187" t="str">
        <f>LOOKUP(A187,country_codes!A$2:A$250,country_codes!D$3:D$251)</f>
        <v>ESH</v>
      </c>
    </row>
    <row r="188" spans="1:4" x14ac:dyDescent="0.25">
      <c r="A188" t="s">
        <v>492</v>
      </c>
      <c r="B188">
        <v>58</v>
      </c>
      <c r="C188">
        <f t="shared" si="2"/>
        <v>0.57999999999999996</v>
      </c>
      <c r="D188" t="str">
        <f>LOOKUP(A188,country_codes!A$2:A$250,country_codes!D$3:D$251)</f>
        <v>YEM</v>
      </c>
    </row>
    <row r="189" spans="1:4" x14ac:dyDescent="0.25">
      <c r="A189" t="s">
        <v>495</v>
      </c>
      <c r="B189">
        <v>53</v>
      </c>
      <c r="C189">
        <f t="shared" si="2"/>
        <v>0.53</v>
      </c>
      <c r="D189" t="str">
        <f>LOOKUP(A189,country_codes!A$2:A$250,country_codes!D$3:D$251)</f>
        <v>ZMB</v>
      </c>
    </row>
    <row r="190" spans="1:4" x14ac:dyDescent="0.25">
      <c r="A190" t="s">
        <v>390</v>
      </c>
      <c r="B190">
        <v>55</v>
      </c>
      <c r="C190">
        <f t="shared" ref="C190" si="3">B190/100</f>
        <v>0.55000000000000004</v>
      </c>
      <c r="D190" t="str">
        <f>LOOKUP(A190,country_codes!A$2:A$250,country_codes!D$3:D$251)</f>
        <v>ZWE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1E84-57A9-4321-B46C-73740CCFB242}">
  <dimension ref="A1:Q229"/>
  <sheetViews>
    <sheetView workbookViewId="0">
      <selection activeCell="F1" sqref="F1"/>
    </sheetView>
  </sheetViews>
  <sheetFormatPr defaultRowHeight="15" x14ac:dyDescent="0.25"/>
  <cols>
    <col min="2" max="2" width="15.5703125" customWidth="1"/>
    <col min="3" max="3" width="9.5703125" customWidth="1"/>
    <col min="4" max="9" width="15.5703125" customWidth="1"/>
  </cols>
  <sheetData>
    <row r="1" spans="1:17" x14ac:dyDescent="0.25">
      <c r="D1" t="s">
        <v>1621</v>
      </c>
      <c r="E1">
        <f>SUM(E6:E229)</f>
        <v>923119235081.76953</v>
      </c>
      <c r="G1">
        <f>SUM(G6:G229)</f>
        <v>675617777265.20068</v>
      </c>
      <c r="H1">
        <f>SUM(H6:H229)</f>
        <v>775261685317.80347</v>
      </c>
      <c r="I1">
        <f>SUM(I6:I229)</f>
        <v>903546647147.80151</v>
      </c>
    </row>
    <row r="2" spans="1:17" x14ac:dyDescent="0.25">
      <c r="D2" t="s">
        <v>1622</v>
      </c>
      <c r="E2">
        <f>E1/7674000000*0.74</f>
        <v>89.015928324278008</v>
      </c>
      <c r="G2">
        <f>G1/7674000000*0.74</f>
        <v>65.149485949472052</v>
      </c>
      <c r="H2">
        <f>H1/7674000000*0.74</f>
        <v>74.758098401768905</v>
      </c>
      <c r="I2">
        <f>I1/7674000000*0.74</f>
        <v>87.128553412740828</v>
      </c>
    </row>
    <row r="3" spans="1:17" x14ac:dyDescent="0.25">
      <c r="D3" t="s">
        <v>1623</v>
      </c>
      <c r="E3">
        <f>E1/1900000000*0.74</f>
        <v>359.5306494528997</v>
      </c>
      <c r="G3">
        <f>G1/1900000000*0.74</f>
        <v>263.13534482960449</v>
      </c>
      <c r="H3">
        <f>H1/1900000000*0.74</f>
        <v>301.94402480798664</v>
      </c>
      <c r="I3">
        <f>I1/1900000000*0.74</f>
        <v>351.90764152072273</v>
      </c>
    </row>
    <row r="4" spans="1:17" x14ac:dyDescent="0.25">
      <c r="F4" t="s">
        <v>1620</v>
      </c>
      <c r="G4">
        <v>10000</v>
      </c>
      <c r="H4">
        <v>15000</v>
      </c>
      <c r="I4">
        <v>20000</v>
      </c>
    </row>
    <row r="6" spans="1:17" x14ac:dyDescent="0.25">
      <c r="A6" t="s">
        <v>431</v>
      </c>
      <c r="B6">
        <v>1439323776</v>
      </c>
      <c r="C6" t="str">
        <f>LOOKUP(A6,country_codes!A$2:A$250,country_codes!D$3:D$251)</f>
        <v>CHN</v>
      </c>
      <c r="D6">
        <f>_xlfn.XLOOKUP(C6,K$9:K$182,P$9:P$182, 0)</f>
        <v>77.263200000000012</v>
      </c>
      <c r="E6">
        <f>B6*D6</f>
        <v>111206760769.84322</v>
      </c>
      <c r="F6">
        <f>_xlfn.XLOOKUP(C6,K$9:K$182,Q$9:Q$182, 0)</f>
        <v>17206</v>
      </c>
      <c r="G6">
        <f>IF($F6&lt;G$4,$E6,0)</f>
        <v>0</v>
      </c>
      <c r="H6">
        <f>IF($F6&lt;H$4,$E6,0)</f>
        <v>0</v>
      </c>
      <c r="I6">
        <f>IF($F6&lt;I$4,$E6,0)</f>
        <v>111206760769.84322</v>
      </c>
    </row>
    <row r="7" spans="1:17" x14ac:dyDescent="0.25">
      <c r="A7" t="s">
        <v>533</v>
      </c>
      <c r="B7">
        <v>1380004385</v>
      </c>
      <c r="C7" t="str">
        <f>LOOKUP(A7,country_codes!A$2:A$250,country_codes!D$3:D$251)</f>
        <v>IND</v>
      </c>
      <c r="D7">
        <f>_xlfn.XLOOKUP(C7,K$9:K$182,P$9:P$182, 0)</f>
        <v>18.942040000000002</v>
      </c>
      <c r="E7">
        <f t="shared" ref="E7:E70" si="0">B7*D7</f>
        <v>26140098260.845402</v>
      </c>
      <c r="F7">
        <f>_xlfn.XLOOKUP(C7,K$9:K$182,Q$9:Q$182, 0)</f>
        <v>6284</v>
      </c>
      <c r="G7">
        <f t="shared" ref="G7:I70" si="1">IF($F7&lt;G$4,$E7,0)</f>
        <v>26140098260.845402</v>
      </c>
      <c r="H7">
        <f t="shared" si="1"/>
        <v>26140098260.845402</v>
      </c>
      <c r="I7">
        <f t="shared" si="1"/>
        <v>26140098260.845402</v>
      </c>
    </row>
    <row r="8" spans="1:17" x14ac:dyDescent="0.25">
      <c r="A8" t="s">
        <v>366</v>
      </c>
      <c r="B8">
        <v>331002651</v>
      </c>
      <c r="C8" t="s">
        <v>1224</v>
      </c>
      <c r="D8">
        <f>_xlfn.XLOOKUP(C8,K$9:K$182,P$9:P$182, 0)</f>
        <v>19.855999999999998</v>
      </c>
      <c r="E8">
        <f t="shared" si="0"/>
        <v>6572388638.2559996</v>
      </c>
      <c r="F8">
        <f>_xlfn.XLOOKUP(C8,K$9:K$182,Q$9:Q$182, 0)</f>
        <v>63051</v>
      </c>
      <c r="G8">
        <f t="shared" si="1"/>
        <v>0</v>
      </c>
      <c r="H8">
        <f t="shared" si="1"/>
        <v>0</v>
      </c>
      <c r="I8">
        <f t="shared" si="1"/>
        <v>0</v>
      </c>
      <c r="K8" t="s">
        <v>1598</v>
      </c>
      <c r="L8" t="s">
        <v>180</v>
      </c>
      <c r="M8" t="s">
        <v>181</v>
      </c>
      <c r="N8" t="s">
        <v>182</v>
      </c>
      <c r="O8" t="s">
        <v>1521</v>
      </c>
    </row>
    <row r="9" spans="1:17" x14ac:dyDescent="0.25">
      <c r="A9" t="s">
        <v>520</v>
      </c>
      <c r="B9">
        <v>273523615</v>
      </c>
      <c r="C9" t="str">
        <f>LOOKUP(A9,country_codes!A$2:A$250,country_codes!D$3:D$251)</f>
        <v>IDN</v>
      </c>
      <c r="D9">
        <f>_xlfn.XLOOKUP(C9,K$9:K$182,P$9:P$182, 0)</f>
        <v>118.58849999999998</v>
      </c>
      <c r="E9">
        <f t="shared" si="0"/>
        <v>32436755217.427494</v>
      </c>
      <c r="F9">
        <f>_xlfn.XLOOKUP(C9,K$9:K$182,Q$9:Q$182, 0)</f>
        <v>12345</v>
      </c>
      <c r="G9">
        <f t="shared" si="1"/>
        <v>0</v>
      </c>
      <c r="H9">
        <f t="shared" si="1"/>
        <v>32436755217.427494</v>
      </c>
      <c r="I9">
        <f t="shared" si="1"/>
        <v>32436755217.427494</v>
      </c>
      <c r="K9" t="s">
        <v>558</v>
      </c>
      <c r="L9">
        <v>0.51800000000000002</v>
      </c>
      <c r="M9">
        <v>0.73199999999999998</v>
      </c>
      <c r="N9">
        <v>0.89300000000000002</v>
      </c>
      <c r="O9">
        <v>0.53</v>
      </c>
      <c r="P9">
        <f>(5.5*N9-(0.9*L9+2.5*(M9-L9)+4.3*(N9-M9)))*365*O9</f>
        <v>622.52210000000002</v>
      </c>
      <c r="Q9">
        <v>6978</v>
      </c>
    </row>
    <row r="10" spans="1:17" x14ac:dyDescent="0.25">
      <c r="A10" t="s">
        <v>529</v>
      </c>
      <c r="B10">
        <v>220892340</v>
      </c>
      <c r="C10" t="str">
        <f>LOOKUP(A10,country_codes!A$2:A$250,country_codes!D$3:D$251)</f>
        <v>PAK</v>
      </c>
      <c r="D10">
        <f>_xlfn.XLOOKUP(C10,K$9:K$182,P$9:P$182, 0)</f>
        <v>158.27129999999997</v>
      </c>
      <c r="E10">
        <f t="shared" si="0"/>
        <v>34960917811.841995</v>
      </c>
      <c r="F10">
        <f>_xlfn.XLOOKUP(C10,K$9:K$182,Q$9:Q$182, 0)</f>
        <v>5160</v>
      </c>
      <c r="G10">
        <f t="shared" si="1"/>
        <v>34960917811.841995</v>
      </c>
      <c r="H10">
        <f t="shared" si="1"/>
        <v>34960917811.841995</v>
      </c>
      <c r="I10">
        <f t="shared" si="1"/>
        <v>34960917811.841995</v>
      </c>
      <c r="K10" t="s">
        <v>546</v>
      </c>
      <c r="L10">
        <v>1.2999999999999999E-2</v>
      </c>
      <c r="M10">
        <v>8.2000000000000003E-2</v>
      </c>
      <c r="N10">
        <v>0.33800000000000002</v>
      </c>
      <c r="O10">
        <v>0.39</v>
      </c>
      <c r="P10">
        <f>(5.5*N10-(0.9*L10+2.5*(M10-L10)+4.3*(N10-M10)))*365*O10</f>
        <v>81.708900000000042</v>
      </c>
      <c r="Q10">
        <v>13651</v>
      </c>
    </row>
    <row r="11" spans="1:17" x14ac:dyDescent="0.25">
      <c r="A11" t="s">
        <v>423</v>
      </c>
      <c r="B11">
        <v>212559417</v>
      </c>
      <c r="C11" t="str">
        <f>LOOKUP(A11,country_codes!A$2:A$250,country_codes!D$3:D$251)</f>
        <v>BRA</v>
      </c>
      <c r="D11">
        <f>_xlfn.XLOOKUP(C11,K$9:K$182,P$9:P$182, 0)</f>
        <v>29.630700000000001</v>
      </c>
      <c r="E11">
        <f t="shared" si="0"/>
        <v>6298284317.3018999</v>
      </c>
      <c r="F11">
        <f>_xlfn.XLOOKUP(C11,K$9:K$182,Q$9:Q$182, 0)</f>
        <v>14563</v>
      </c>
      <c r="G11">
        <f t="shared" si="1"/>
        <v>0</v>
      </c>
      <c r="H11">
        <f t="shared" si="1"/>
        <v>6298284317.3018999</v>
      </c>
      <c r="I11">
        <f t="shared" si="1"/>
        <v>6298284317.3018999</v>
      </c>
      <c r="K11" t="s">
        <v>1216</v>
      </c>
      <c r="L11">
        <v>0</v>
      </c>
      <c r="M11">
        <v>0</v>
      </c>
      <c r="N11">
        <v>0</v>
      </c>
      <c r="O11">
        <v>0.56999999999999995</v>
      </c>
      <c r="P11">
        <f>(5.5*N11-(0.9*L11+2.5*(M11-L11)+4.3*(N11-M11)))*365*O11</f>
        <v>0</v>
      </c>
      <c r="Q11">
        <v>58466</v>
      </c>
    </row>
    <row r="12" spans="1:17" x14ac:dyDescent="0.25">
      <c r="A12" t="s">
        <v>507</v>
      </c>
      <c r="B12">
        <v>206139589</v>
      </c>
      <c r="C12" t="str">
        <f>LOOKUP(A12,country_codes!A$2:A$250,country_codes!D$3:D$251)</f>
        <v>NGA</v>
      </c>
      <c r="D12">
        <f>_xlfn.XLOOKUP(C12,K$9:K$182,P$9:P$182, 0)</f>
        <v>373.24316000000005</v>
      </c>
      <c r="E12">
        <f t="shared" si="0"/>
        <v>76940191599.461243</v>
      </c>
      <c r="F12">
        <f>_xlfn.XLOOKUP(C12,K$9:K$182,Q$9:Q$182, 0)</f>
        <v>5066</v>
      </c>
      <c r="G12">
        <f t="shared" si="1"/>
        <v>76940191599.461243</v>
      </c>
      <c r="H12">
        <f t="shared" si="1"/>
        <v>76940191599.461243</v>
      </c>
      <c r="I12">
        <f t="shared" si="1"/>
        <v>76940191599.461243</v>
      </c>
      <c r="K12" t="s">
        <v>569</v>
      </c>
      <c r="L12">
        <v>1.2999999999999999E-2</v>
      </c>
      <c r="M12">
        <v>3.9E-2</v>
      </c>
      <c r="N12">
        <v>0.122</v>
      </c>
      <c r="O12">
        <v>0.56999999999999995</v>
      </c>
      <c r="P12">
        <f>(5.5*N12-(0.9*L12+2.5*(M12-L12)+4.3*(N12-M12)))*365*O12</f>
        <v>49.39107000000002</v>
      </c>
      <c r="Q12">
        <v>20370</v>
      </c>
    </row>
    <row r="13" spans="1:17" x14ac:dyDescent="0.25">
      <c r="A13" t="s">
        <v>481</v>
      </c>
      <c r="B13">
        <v>164689383</v>
      </c>
      <c r="C13" t="str">
        <f>LOOKUP(A13,country_codes!A$2:A$250,country_codes!D$3:D$251)</f>
        <v>BGD</v>
      </c>
      <c r="D13">
        <f>_xlfn.XLOOKUP(C13,K$9:K$182,P$9:P$182, 0)</f>
        <v>313.59705000000008</v>
      </c>
      <c r="E13">
        <f t="shared" si="0"/>
        <v>51646104675.120163</v>
      </c>
      <c r="F13">
        <f>_xlfn.XLOOKUP(C13,K$9:K$182,Q$9:Q$182, 0)</f>
        <v>5139</v>
      </c>
      <c r="G13">
        <f t="shared" si="1"/>
        <v>51646104675.120163</v>
      </c>
      <c r="H13">
        <f t="shared" si="1"/>
        <v>51646104675.120163</v>
      </c>
      <c r="I13">
        <f t="shared" si="1"/>
        <v>51646104675.120163</v>
      </c>
      <c r="K13" t="s">
        <v>572</v>
      </c>
      <c r="L13">
        <v>1.4E-2</v>
      </c>
      <c r="M13">
        <v>9.4E-2</v>
      </c>
      <c r="N13">
        <v>0.42499999999999999</v>
      </c>
      <c r="O13">
        <v>0.41</v>
      </c>
      <c r="P13">
        <f>(5.5*N13-(0.9*L13+2.5*(M13-L13)+4.3*(N13-M13)))*365*O13</f>
        <v>104.99444</v>
      </c>
      <c r="Q13">
        <v>13735</v>
      </c>
    </row>
    <row r="14" spans="1:17" x14ac:dyDescent="0.25">
      <c r="A14" t="s">
        <v>468</v>
      </c>
      <c r="B14">
        <v>145934462</v>
      </c>
      <c r="C14" t="str">
        <f>LOOKUP(A14,country_codes!A$2:A$250,country_codes!D$3:D$251)</f>
        <v>RUS</v>
      </c>
      <c r="D14">
        <f>_xlfn.XLOOKUP(C14,K$9:K$182,P$9:P$182, 0)</f>
        <v>4.6690800000000001</v>
      </c>
      <c r="E14">
        <f t="shared" si="0"/>
        <v>681379677.83495998</v>
      </c>
      <c r="F14">
        <f>_xlfn.XLOOKUP(C14,K$9:K$182,Q$9:Q$182, 0)</f>
        <v>27394</v>
      </c>
      <c r="G14">
        <f t="shared" si="1"/>
        <v>0</v>
      </c>
      <c r="H14">
        <f t="shared" si="1"/>
        <v>0</v>
      </c>
      <c r="I14">
        <f t="shared" si="1"/>
        <v>0</v>
      </c>
      <c r="K14" t="s">
        <v>578</v>
      </c>
      <c r="L14">
        <v>5.0000000000000001E-3</v>
      </c>
      <c r="M14">
        <v>7.0000000000000001E-3</v>
      </c>
      <c r="N14">
        <v>7.0000000000000001E-3</v>
      </c>
      <c r="O14">
        <v>1.1100000000000001</v>
      </c>
      <c r="P14">
        <f>(5.5*N14-(0.9*L14+2.5*(M14-L14)+4.3*(N14-M14)))*365*O14</f>
        <v>11.74935</v>
      </c>
      <c r="Q14">
        <v>50845</v>
      </c>
    </row>
    <row r="15" spans="1:17" x14ac:dyDescent="0.25">
      <c r="A15" t="s">
        <v>442</v>
      </c>
      <c r="B15">
        <v>128932753</v>
      </c>
      <c r="C15" t="str">
        <f>LOOKUP(A15,country_codes!A$2:A$250,country_codes!D$3:D$251)</f>
        <v>MEX</v>
      </c>
      <c r="D15">
        <f>_xlfn.XLOOKUP(C15,K$9:K$182,P$9:P$182, 0)</f>
        <v>75.474699999999999</v>
      </c>
      <c r="E15">
        <f t="shared" si="0"/>
        <v>9731160852.8491001</v>
      </c>
      <c r="F15">
        <f>_xlfn.XLOOKUP(C15,K$9:K$182,Q$9:Q$182, 0)</f>
        <v>18804</v>
      </c>
      <c r="G15">
        <f t="shared" si="1"/>
        <v>0</v>
      </c>
      <c r="H15">
        <f t="shared" si="1"/>
        <v>0</v>
      </c>
      <c r="I15">
        <f t="shared" si="1"/>
        <v>9731160852.8491001</v>
      </c>
      <c r="K15" t="s">
        <v>581</v>
      </c>
      <c r="L15">
        <v>3.0000000000000001E-3</v>
      </c>
      <c r="M15">
        <v>4.0000000000000001E-3</v>
      </c>
      <c r="N15">
        <v>7.0000000000000001E-3</v>
      </c>
      <c r="O15">
        <v>0.93</v>
      </c>
      <c r="P15">
        <f>(5.5*N15-(0.9*L15+2.5*(M15-L15)+4.3*(N15-M15)))*365*O15</f>
        <v>6.924780000000001</v>
      </c>
      <c r="Q15">
        <v>55406</v>
      </c>
    </row>
    <row r="16" spans="1:17" x14ac:dyDescent="0.25">
      <c r="A16" t="s">
        <v>375</v>
      </c>
      <c r="B16">
        <v>126476461</v>
      </c>
      <c r="C16" t="str">
        <f>LOOKUP(A16,country_codes!A$2:A$250,country_codes!D$3:D$251)</f>
        <v>JPN</v>
      </c>
      <c r="D16">
        <f>_xlfn.XLOOKUP(C16,K$9:K$182,P$9:P$182, 0)</f>
        <v>8.12636</v>
      </c>
      <c r="E16">
        <f t="shared" si="0"/>
        <v>1027793253.6119601</v>
      </c>
      <c r="F16">
        <f>_xlfn.XLOOKUP(C16,K$9:K$182,Q$9:Q$182, 0)</f>
        <v>41637</v>
      </c>
      <c r="G16">
        <f t="shared" si="1"/>
        <v>0</v>
      </c>
      <c r="H16">
        <f t="shared" si="1"/>
        <v>0</v>
      </c>
      <c r="I16">
        <f t="shared" si="1"/>
        <v>0</v>
      </c>
      <c r="K16" t="s">
        <v>584</v>
      </c>
      <c r="L16">
        <v>0</v>
      </c>
      <c r="M16">
        <v>0</v>
      </c>
      <c r="N16">
        <v>8.2000000000000003E-2</v>
      </c>
      <c r="O16">
        <v>0.26</v>
      </c>
      <c r="P16">
        <f>(5.5*N16-(0.9*L16+2.5*(M16-L16)+4.3*(N16-M16)))*365*O16</f>
        <v>9.3381600000000002</v>
      </c>
      <c r="Q16">
        <v>14499</v>
      </c>
    </row>
    <row r="17" spans="1:17" x14ac:dyDescent="0.25">
      <c r="A17" t="s">
        <v>485</v>
      </c>
      <c r="B17">
        <v>114963588</v>
      </c>
      <c r="C17" t="str">
        <f>LOOKUP(A17,country_codes!A$2:A$250,country_codes!D$3:D$251)</f>
        <v>ETH</v>
      </c>
      <c r="D17">
        <f>_xlfn.XLOOKUP(C17,K$9:K$182,P$9:P$182, 0)</f>
        <v>357.34667999999999</v>
      </c>
      <c r="E17">
        <f t="shared" si="0"/>
        <v>41081856492.687836</v>
      </c>
      <c r="F17">
        <f>_xlfn.XLOOKUP(C17,K$9:K$182,Q$9:Q$182, 0)</f>
        <v>2772</v>
      </c>
      <c r="G17">
        <f t="shared" si="1"/>
        <v>41081856492.687836</v>
      </c>
      <c r="H17">
        <f t="shared" si="1"/>
        <v>41081856492.687836</v>
      </c>
      <c r="I17">
        <f t="shared" si="1"/>
        <v>41081856492.687836</v>
      </c>
      <c r="K17" t="s">
        <v>643</v>
      </c>
      <c r="L17">
        <v>0.71799999999999997</v>
      </c>
      <c r="M17">
        <v>0.89300000000000002</v>
      </c>
      <c r="N17">
        <v>0.96799999999999997</v>
      </c>
      <c r="O17">
        <v>0.37</v>
      </c>
      <c r="P17">
        <f>(5.5*N17-(0.9*L17+2.5*(M17-L17)+4.3*(N17-M17)))*365*O17</f>
        <v>529.09888999999998</v>
      </c>
      <c r="Q17">
        <v>783</v>
      </c>
    </row>
    <row r="18" spans="1:17" x14ac:dyDescent="0.25">
      <c r="A18" t="s">
        <v>502</v>
      </c>
      <c r="B18">
        <v>109581078</v>
      </c>
      <c r="C18" t="str">
        <f>LOOKUP(A18,country_codes!A$2:A$250,country_codes!D$3:D$251)</f>
        <v>PHL</v>
      </c>
      <c r="D18">
        <f>_xlfn.XLOOKUP(C18,K$9:K$182,P$9:P$182, 0)</f>
        <v>102.48105</v>
      </c>
      <c r="E18">
        <f t="shared" si="0"/>
        <v>11229983933.571899</v>
      </c>
      <c r="F18">
        <f>_xlfn.XLOOKUP(C18,K$9:K$182,Q$9:Q$182, 0)</f>
        <v>8574</v>
      </c>
      <c r="G18">
        <f t="shared" si="1"/>
        <v>11229983933.571899</v>
      </c>
      <c r="H18">
        <f t="shared" si="1"/>
        <v>11229983933.571899</v>
      </c>
      <c r="I18">
        <f t="shared" si="1"/>
        <v>11229983933.571899</v>
      </c>
      <c r="K18" t="s">
        <v>601</v>
      </c>
      <c r="L18">
        <v>1E-3</v>
      </c>
      <c r="M18">
        <v>2E-3</v>
      </c>
      <c r="N18">
        <v>3.0000000000000001E-3</v>
      </c>
      <c r="O18">
        <v>0.92</v>
      </c>
      <c r="P18">
        <f>(5.5*N18-(0.9*L18+2.5*(M18-L18)+4.3*(N18-M18)))*365*O18</f>
        <v>2.9550400000000003</v>
      </c>
      <c r="Q18">
        <v>50114</v>
      </c>
    </row>
    <row r="19" spans="1:17" x14ac:dyDescent="0.25">
      <c r="A19" t="s">
        <v>535</v>
      </c>
      <c r="B19">
        <v>102334404</v>
      </c>
      <c r="C19" t="str">
        <f>LOOKUP(A19,country_codes!A$2:A$250,country_codes!D$3:D$251)</f>
        <v>EGY</v>
      </c>
      <c r="D19">
        <f>_xlfn.XLOOKUP(C19,K$9:K$182,P$9:P$182, 0)</f>
        <v>104.68857000000001</v>
      </c>
      <c r="E19">
        <f t="shared" si="0"/>
        <v>10713242416.562281</v>
      </c>
      <c r="F19">
        <f>_xlfn.XLOOKUP(C19,K$9:K$182,Q$9:Q$182, 0)</f>
        <v>12719</v>
      </c>
      <c r="G19">
        <f t="shared" si="1"/>
        <v>0</v>
      </c>
      <c r="H19">
        <f t="shared" si="1"/>
        <v>10713242416.562281</v>
      </c>
      <c r="I19">
        <f t="shared" si="1"/>
        <v>10713242416.562281</v>
      </c>
      <c r="K19" t="s">
        <v>606</v>
      </c>
      <c r="L19">
        <v>0.495</v>
      </c>
      <c r="M19">
        <v>0.76200000000000001</v>
      </c>
      <c r="N19">
        <v>0.90600000000000003</v>
      </c>
      <c r="O19">
        <v>0.37</v>
      </c>
      <c r="P19">
        <f>(5.5*N19-(0.9*L19+2.5*(M19-L19)+4.3*(N19-M19)))*365*O19</f>
        <v>439.02054000000004</v>
      </c>
      <c r="Q19">
        <v>3443</v>
      </c>
    </row>
    <row r="20" spans="1:17" x14ac:dyDescent="0.25">
      <c r="A20" t="s">
        <v>504</v>
      </c>
      <c r="B20">
        <v>97338579</v>
      </c>
      <c r="C20" t="str">
        <f>LOOKUP(A20,country_codes!A$2:A$250,country_codes!D$3:D$251)</f>
        <v>VNM</v>
      </c>
      <c r="D20">
        <f>_xlfn.XLOOKUP(C20,K$9:K$182,P$9:P$182, 0)</f>
        <v>54.554360000000024</v>
      </c>
      <c r="E20">
        <f t="shared" si="0"/>
        <v>5310243880.6544428</v>
      </c>
      <c r="F20">
        <f>_xlfn.XLOOKUP(C20,K$9:K$182,Q$9:Q$182, 0)</f>
        <v>10755</v>
      </c>
      <c r="G20">
        <f t="shared" si="1"/>
        <v>0</v>
      </c>
      <c r="H20">
        <f t="shared" si="1"/>
        <v>5310243880.6544428</v>
      </c>
      <c r="I20">
        <f t="shared" si="1"/>
        <v>5310243880.6544428</v>
      </c>
      <c r="K20" t="s">
        <v>640</v>
      </c>
      <c r="L20">
        <v>0.437</v>
      </c>
      <c r="M20">
        <v>0.76400000000000001</v>
      </c>
      <c r="N20">
        <v>0.92300000000000004</v>
      </c>
      <c r="O20">
        <v>0.36</v>
      </c>
      <c r="P20">
        <f>(5.5*N20-(0.9*L20+2.5*(M20-L20)+4.3*(N20-M20)))*365*O20</f>
        <v>418.1148</v>
      </c>
      <c r="Q20">
        <v>2203</v>
      </c>
    </row>
    <row r="21" spans="1:17" x14ac:dyDescent="0.25">
      <c r="A21" t="s">
        <v>1599</v>
      </c>
      <c r="B21">
        <v>89561403</v>
      </c>
      <c r="C21" t="str">
        <f>LOOKUP(A21,country_codes!A$2:A$250,country_codes!D$3:D$251)</f>
        <v>TLS</v>
      </c>
      <c r="D21">
        <f>_xlfn.XLOOKUP(C21,K$9:K$182,P$9:P$182, 0)</f>
        <v>289.59903000000003</v>
      </c>
      <c r="E21">
        <f t="shared" si="0"/>
        <v>25936895434.239094</v>
      </c>
      <c r="F21">
        <f>_xlfn.XLOOKUP(C21,K$9:K$182,Q$9:Q$182, 0)</f>
        <v>4000</v>
      </c>
      <c r="G21">
        <f t="shared" si="1"/>
        <v>25936895434.239094</v>
      </c>
      <c r="H21">
        <f t="shared" si="1"/>
        <v>25936895434.239094</v>
      </c>
      <c r="I21">
        <f t="shared" si="1"/>
        <v>25936895434.239094</v>
      </c>
      <c r="K21" t="s">
        <v>593</v>
      </c>
      <c r="L21">
        <v>0.14799999999999999</v>
      </c>
      <c r="M21">
        <v>0.52900000000000003</v>
      </c>
      <c r="N21">
        <v>0.84499999999999997</v>
      </c>
      <c r="O21">
        <v>0.39</v>
      </c>
      <c r="P21">
        <f>(5.5*N21-(0.9*L21+2.5*(M21-L21)+4.3*(N21-M21)))*365*O21</f>
        <v>313.59705000000008</v>
      </c>
      <c r="Q21">
        <v>5139</v>
      </c>
    </row>
    <row r="22" spans="1:17" x14ac:dyDescent="0.25">
      <c r="A22" t="s">
        <v>511</v>
      </c>
      <c r="B22">
        <v>84339067</v>
      </c>
      <c r="C22" t="str">
        <f>LOOKUP(A22,country_codes!A$2:A$250,country_codes!D$3:D$251)</f>
        <v>TUR</v>
      </c>
      <c r="D22">
        <f>_xlfn.XLOOKUP(C22,K$9:K$182,P$9:P$182, 0)</f>
        <v>6.5042999999999997</v>
      </c>
      <c r="E22">
        <f t="shared" si="0"/>
        <v>548566593.48809993</v>
      </c>
      <c r="F22">
        <f>_xlfn.XLOOKUP(C22,K$9:K$182,Q$9:Q$182, 0)</f>
        <v>28294</v>
      </c>
      <c r="G22">
        <f t="shared" si="1"/>
        <v>0</v>
      </c>
      <c r="H22">
        <f t="shared" si="1"/>
        <v>0</v>
      </c>
      <c r="I22">
        <f t="shared" si="1"/>
        <v>0</v>
      </c>
      <c r="K22" t="s">
        <v>638</v>
      </c>
      <c r="L22">
        <v>1.2999999999999999E-2</v>
      </c>
      <c r="M22">
        <v>3.1E-2</v>
      </c>
      <c r="N22">
        <v>7.4999999999999997E-2</v>
      </c>
      <c r="O22">
        <v>0.42</v>
      </c>
      <c r="P22">
        <f>(5.5*N22-(0.9*L22+2.5*(M22-L22)+4.3*(N22-M22)))*365*O22</f>
        <v>25.539779999999997</v>
      </c>
      <c r="Q22">
        <v>23741</v>
      </c>
    </row>
    <row r="23" spans="1:17" x14ac:dyDescent="0.25">
      <c r="A23" t="s">
        <v>527</v>
      </c>
      <c r="B23">
        <v>83992949</v>
      </c>
      <c r="C23" t="str">
        <f>LOOKUP(A23,country_codes!A$2:A$250,country_codes!D$3:D$251)</f>
        <v>IRN</v>
      </c>
      <c r="D23">
        <f>_xlfn.XLOOKUP(C23,K$9:K$182,P$9:P$182, 0)</f>
        <v>18.62595</v>
      </c>
      <c r="E23">
        <f t="shared" si="0"/>
        <v>1564448468.4265499</v>
      </c>
      <c r="F23">
        <f>_xlfn.XLOOKUP(C23,K$9:K$182,Q$9:Q$182, 0)</f>
        <v>11963</v>
      </c>
      <c r="G23">
        <f t="shared" si="1"/>
        <v>0</v>
      </c>
      <c r="H23">
        <f t="shared" si="1"/>
        <v>1564448468.4265499</v>
      </c>
      <c r="I23">
        <f t="shared" si="1"/>
        <v>1564448468.4265499</v>
      </c>
      <c r="K23" t="s">
        <v>590</v>
      </c>
      <c r="L23">
        <v>0</v>
      </c>
      <c r="M23">
        <v>0</v>
      </c>
      <c r="N23">
        <v>0</v>
      </c>
      <c r="O23">
        <v>0.51</v>
      </c>
      <c r="P23">
        <f>(5.5*N23-(0.9*L23+2.5*(M23-L23)+4.3*(N23-M23)))*365*O23</f>
        <v>0</v>
      </c>
      <c r="Q23">
        <v>49057</v>
      </c>
    </row>
    <row r="24" spans="1:17" x14ac:dyDescent="0.25">
      <c r="A24" t="s">
        <v>378</v>
      </c>
      <c r="B24">
        <v>83783942</v>
      </c>
      <c r="C24" t="str">
        <f>LOOKUP(A24,country_codes!A$2:A$250,country_codes!D$3:D$251)</f>
        <v>DEU</v>
      </c>
      <c r="D24">
        <f>_xlfn.XLOOKUP(C24,K$9:K$182,P$9:P$182, 0)</f>
        <v>0.78839999999999977</v>
      </c>
      <c r="E24">
        <f t="shared" si="0"/>
        <v>66055259.872799978</v>
      </c>
      <c r="F24">
        <f>_xlfn.XLOOKUP(C24,K$9:K$182,Q$9:Q$182, 0)</f>
        <v>53571</v>
      </c>
      <c r="G24">
        <f t="shared" si="1"/>
        <v>0</v>
      </c>
      <c r="H24">
        <f t="shared" si="1"/>
        <v>0</v>
      </c>
      <c r="I24">
        <f t="shared" si="1"/>
        <v>0</v>
      </c>
      <c r="K24" t="s">
        <v>587</v>
      </c>
      <c r="L24">
        <v>0</v>
      </c>
      <c r="M24">
        <v>0</v>
      </c>
      <c r="N24">
        <v>0.11</v>
      </c>
      <c r="O24">
        <v>1</v>
      </c>
      <c r="P24">
        <f>(5.5*N24-(0.9*L24+2.5*(M24-L24)+4.3*(N24-M24)))*365*O24</f>
        <v>48.18</v>
      </c>
      <c r="Q24">
        <v>33808</v>
      </c>
    </row>
    <row r="25" spans="1:17" x14ac:dyDescent="0.25">
      <c r="A25" t="s">
        <v>486</v>
      </c>
      <c r="B25">
        <v>69799978</v>
      </c>
      <c r="C25" t="str">
        <f>LOOKUP(A25,country_codes!A$2:A$250,country_codes!D$3:D$251)</f>
        <v>THA</v>
      </c>
      <c r="D25">
        <f>_xlfn.XLOOKUP(C25,K$9:K$182,P$9:P$182, 0)</f>
        <v>15.562140000000005</v>
      </c>
      <c r="E25">
        <f t="shared" si="0"/>
        <v>1086237029.6329203</v>
      </c>
      <c r="F25">
        <f>_xlfn.XLOOKUP(C25,K$9:K$182,Q$9:Q$182, 0)</f>
        <v>18073</v>
      </c>
      <c r="G25">
        <f t="shared" si="1"/>
        <v>0</v>
      </c>
      <c r="H25">
        <f t="shared" si="1"/>
        <v>0</v>
      </c>
      <c r="I25">
        <f t="shared" si="1"/>
        <v>1086237029.6329203</v>
      </c>
      <c r="K25" t="s">
        <v>620</v>
      </c>
      <c r="L25">
        <v>1E-3</v>
      </c>
      <c r="M25">
        <v>8.0000000000000002E-3</v>
      </c>
      <c r="N25">
        <v>3.9E-2</v>
      </c>
      <c r="O25">
        <v>0.41</v>
      </c>
      <c r="P25">
        <f>(5.5*N25-(0.9*L25+2.5*(M25-L25)+4.3*(N25-M25)))*365*O25</f>
        <v>9.3980199999999989</v>
      </c>
      <c r="Q25">
        <v>14895</v>
      </c>
    </row>
    <row r="26" spans="1:17" x14ac:dyDescent="0.25">
      <c r="A26" t="s">
        <v>372</v>
      </c>
      <c r="B26">
        <v>67886011</v>
      </c>
      <c r="C26" t="str">
        <f>LOOKUP(A26,country_codes!A$2:A$250,country_codes!D$3:D$251)</f>
        <v>GBR</v>
      </c>
      <c r="D26">
        <f>_xlfn.XLOOKUP(C26,K$9:K$182,P$9:P$182, 0)</f>
        <v>5.1596400000000013</v>
      </c>
      <c r="E26">
        <f t="shared" si="0"/>
        <v>350267377.79604012</v>
      </c>
      <c r="F26">
        <f>_xlfn.XLOOKUP(C26,K$9:K$182,Q$9:Q$182, 0)</f>
        <v>44288</v>
      </c>
      <c r="G26">
        <f t="shared" si="1"/>
        <v>0</v>
      </c>
      <c r="H26">
        <f t="shared" si="1"/>
        <v>0</v>
      </c>
      <c r="I26">
        <f t="shared" si="1"/>
        <v>0</v>
      </c>
      <c r="K26" t="s">
        <v>598</v>
      </c>
      <c r="L26">
        <v>0</v>
      </c>
      <c r="M26">
        <v>0</v>
      </c>
      <c r="N26">
        <v>4.0000000000000001E-3</v>
      </c>
      <c r="O26">
        <v>0.31</v>
      </c>
      <c r="P26">
        <f>(5.5*N26-(0.9*L26+2.5*(M26-L26)+4.3*(N26-M26)))*365*O26</f>
        <v>0.54311999999999983</v>
      </c>
      <c r="Q26">
        <v>19759</v>
      </c>
    </row>
    <row r="27" spans="1:17" x14ac:dyDescent="0.25">
      <c r="A27" t="s">
        <v>376</v>
      </c>
      <c r="B27">
        <v>65273511</v>
      </c>
      <c r="C27" t="str">
        <f>LOOKUP(A27,country_codes!A$2:A$250,country_codes!D$3:D$251)</f>
        <v>FRA</v>
      </c>
      <c r="D27">
        <f>_xlfn.XLOOKUP(C27,K$9:K$182,P$9:P$182, 0)</f>
        <v>1.9929000000000001</v>
      </c>
      <c r="E27">
        <f t="shared" si="0"/>
        <v>130083580.07190001</v>
      </c>
      <c r="F27">
        <f>_xlfn.XLOOKUP(C27,K$9:K$182,Q$9:Q$182, 0)</f>
        <v>45454</v>
      </c>
      <c r="G27">
        <f t="shared" si="1"/>
        <v>0</v>
      </c>
      <c r="H27">
        <f t="shared" si="1"/>
        <v>0</v>
      </c>
      <c r="I27">
        <f t="shared" si="1"/>
        <v>0</v>
      </c>
      <c r="K27" t="s">
        <v>603</v>
      </c>
      <c r="L27">
        <v>0.13900000000000001</v>
      </c>
      <c r="M27">
        <v>0.28100000000000003</v>
      </c>
      <c r="N27">
        <v>0.53</v>
      </c>
      <c r="O27">
        <v>0.56000000000000005</v>
      </c>
      <c r="P27">
        <f>(5.5*N27-(0.9*L27+2.5*(M27-L27)+4.3*(N27-M27)))*365*O27</f>
        <v>278.84247999999997</v>
      </c>
      <c r="Q27">
        <v>5695</v>
      </c>
    </row>
    <row r="28" spans="1:17" x14ac:dyDescent="0.25">
      <c r="A28" t="s">
        <v>382</v>
      </c>
      <c r="B28">
        <v>60461826</v>
      </c>
      <c r="C28" t="str">
        <f>LOOKUP(A28,country_codes!A$2:A$250,country_codes!D$3:D$251)</f>
        <v>ITA</v>
      </c>
      <c r="D28">
        <f>_xlfn.XLOOKUP(C28,K$9:K$182,P$9:P$182, 0)</f>
        <v>24.841899999999992</v>
      </c>
      <c r="E28">
        <f t="shared" si="0"/>
        <v>1501986635.3093996</v>
      </c>
      <c r="F28">
        <f>_xlfn.XLOOKUP(C28,K$9:K$182,Q$9:Q$182, 0)</f>
        <v>40066</v>
      </c>
      <c r="G28">
        <f t="shared" si="1"/>
        <v>0</v>
      </c>
      <c r="H28">
        <f t="shared" si="1"/>
        <v>0</v>
      </c>
      <c r="I28">
        <f t="shared" si="1"/>
        <v>0</v>
      </c>
      <c r="K28" t="s">
        <v>615</v>
      </c>
      <c r="L28">
        <v>4.4999999999999998E-2</v>
      </c>
      <c r="M28">
        <v>0.106</v>
      </c>
      <c r="N28">
        <v>0.23100000000000001</v>
      </c>
      <c r="O28">
        <v>0.45</v>
      </c>
      <c r="P28">
        <f>(5.5*N28-(0.9*L28+2.5*(M28-L28)+4.3*(N28-M28)))*365*O28</f>
        <v>88.695000000000007</v>
      </c>
      <c r="Q28">
        <v>8342</v>
      </c>
    </row>
    <row r="29" spans="1:17" x14ac:dyDescent="0.25">
      <c r="A29" t="s">
        <v>514</v>
      </c>
      <c r="B29">
        <v>59734218</v>
      </c>
      <c r="C29" t="str">
        <f>LOOKUP(A29,country_codes!A$2:A$250,country_codes!D$3:D$251)</f>
        <v>TZA</v>
      </c>
      <c r="D29">
        <f>_xlfn.XLOOKUP(C29,K$9:K$182,P$9:P$182, 0)</f>
        <v>400.47215999999997</v>
      </c>
      <c r="E29">
        <f t="shared" si="0"/>
        <v>23921891308.37088</v>
      </c>
      <c r="F29">
        <f>_xlfn.XLOOKUP(C29,K$9:K$182,Q$9:Q$182, 0)</f>
        <v>2851</v>
      </c>
      <c r="G29">
        <f t="shared" si="1"/>
        <v>23921891308.37088</v>
      </c>
      <c r="H29">
        <f t="shared" si="1"/>
        <v>23921891308.37088</v>
      </c>
      <c r="I29">
        <f t="shared" si="1"/>
        <v>23921891308.37088</v>
      </c>
      <c r="K29" t="s">
        <v>629</v>
      </c>
      <c r="L29">
        <v>1.4999999999999999E-2</v>
      </c>
      <c r="M29">
        <v>3.4000000000000002E-2</v>
      </c>
      <c r="N29">
        <v>5.1999999999999998E-2</v>
      </c>
      <c r="O29">
        <v>0.55000000000000004</v>
      </c>
      <c r="P29">
        <f>(5.5*N29-(0.9*L29+2.5*(M29-L29)+4.3*(N29-M29)))*365*O29</f>
        <v>29.630700000000001</v>
      </c>
      <c r="Q29">
        <v>14563</v>
      </c>
    </row>
    <row r="30" spans="1:17" x14ac:dyDescent="0.25">
      <c r="A30" t="s">
        <v>449</v>
      </c>
      <c r="B30">
        <v>59308690</v>
      </c>
      <c r="C30" t="str">
        <f>LOOKUP(A30,country_codes!A$2:A$250,country_codes!D$3:D$251)</f>
        <v>ZAF</v>
      </c>
      <c r="D30">
        <f>_xlfn.XLOOKUP(C30,K$9:K$182,P$9:P$182, 0)</f>
        <v>285.52782000000002</v>
      </c>
      <c r="E30">
        <f t="shared" si="0"/>
        <v>16934280962.7558</v>
      </c>
      <c r="F30">
        <f>_xlfn.XLOOKUP(C30,K$9:K$182,Q$9:Q$182, 0)</f>
        <v>11911</v>
      </c>
      <c r="G30">
        <f t="shared" si="1"/>
        <v>0</v>
      </c>
      <c r="H30">
        <f t="shared" si="1"/>
        <v>16934280962.7558</v>
      </c>
      <c r="I30">
        <f t="shared" si="1"/>
        <v>16934280962.7558</v>
      </c>
      <c r="K30" t="s">
        <v>635</v>
      </c>
      <c r="L30">
        <v>0</v>
      </c>
      <c r="M30">
        <v>0</v>
      </c>
      <c r="N30">
        <v>0</v>
      </c>
      <c r="O30">
        <v>0.39</v>
      </c>
      <c r="P30">
        <f>(5.5*N30-(0.9*L30+2.5*(M30-L30)+4.3*(N30-M30)))*365*O30</f>
        <v>0</v>
      </c>
      <c r="Q30">
        <v>61816</v>
      </c>
    </row>
    <row r="31" spans="1:17" x14ac:dyDescent="0.25">
      <c r="A31" t="s">
        <v>522</v>
      </c>
      <c r="B31">
        <v>54409800</v>
      </c>
      <c r="C31" t="str">
        <f>LOOKUP(A31,country_codes!A$2:A$250,country_codes!D$3:D$251)</f>
        <v>MMR</v>
      </c>
      <c r="D31">
        <f>_xlfn.XLOOKUP(C31,K$9:K$182,P$9:P$182, 0)</f>
        <v>152.06410999999997</v>
      </c>
      <c r="E31">
        <f t="shared" si="0"/>
        <v>8273777812.277998</v>
      </c>
      <c r="F31">
        <f>_xlfn.XLOOKUP(C31,K$9:K$182,Q$9:Q$182, 0)</f>
        <v>5179</v>
      </c>
      <c r="G31">
        <f t="shared" si="1"/>
        <v>8273777812.277998</v>
      </c>
      <c r="H31">
        <f t="shared" si="1"/>
        <v>8273777812.277998</v>
      </c>
      <c r="I31">
        <f t="shared" si="1"/>
        <v>8273777812.277998</v>
      </c>
      <c r="K31" t="s">
        <v>612</v>
      </c>
      <c r="L31">
        <v>1.4999999999999999E-2</v>
      </c>
      <c r="M31">
        <v>0.12</v>
      </c>
      <c r="N31">
        <v>0.38600000000000001</v>
      </c>
      <c r="O31">
        <v>0.32</v>
      </c>
      <c r="P31">
        <f>(5.5*N31-(0.9*L31+2.5*(M31-L31)+4.3*(N31-M31)))*365*O31</f>
        <v>82.133760000000038</v>
      </c>
      <c r="Q31">
        <v>12058</v>
      </c>
    </row>
    <row r="32" spans="1:17" x14ac:dyDescent="0.25">
      <c r="A32" t="s">
        <v>439</v>
      </c>
      <c r="B32">
        <v>53771296</v>
      </c>
      <c r="C32" t="str">
        <f>LOOKUP(A32,country_codes!A$2:A$250,country_codes!D$3:D$251)</f>
        <v>KEN</v>
      </c>
      <c r="D32">
        <f>_xlfn.XLOOKUP(C32,K$9:K$182,P$9:P$182, 0)</f>
        <v>508.5778600000001</v>
      </c>
      <c r="E32">
        <f t="shared" si="0"/>
        <v>27346890649.106564</v>
      </c>
      <c r="F32">
        <f>_xlfn.XLOOKUP(C32,K$9:K$182,Q$9:Q$182, 0)</f>
        <v>4993</v>
      </c>
      <c r="G32">
        <f t="shared" si="1"/>
        <v>27346890649.106564</v>
      </c>
      <c r="H32">
        <f t="shared" si="1"/>
        <v>27346890649.106564</v>
      </c>
      <c r="I32">
        <f t="shared" si="1"/>
        <v>27346890649.106564</v>
      </c>
      <c r="K32" t="s">
        <v>623</v>
      </c>
      <c r="L32">
        <v>0.161</v>
      </c>
      <c r="M32">
        <v>0.38500000000000001</v>
      </c>
      <c r="N32">
        <v>0.60399999999999998</v>
      </c>
      <c r="O32">
        <v>0.44</v>
      </c>
      <c r="P32">
        <f>(5.5*N32-(0.9*L32+2.5*(M32-L32)+4.3*(N32-M32)))*365*O32</f>
        <v>269.06924000000004</v>
      </c>
      <c r="Q32">
        <v>16153</v>
      </c>
    </row>
    <row r="33" spans="1:17" x14ac:dyDescent="0.25">
      <c r="A33" t="s">
        <v>1517</v>
      </c>
      <c r="B33">
        <v>51269185</v>
      </c>
      <c r="C33" t="str">
        <f>LOOKUP(A33,country_codes!A$2:A$250,country_codes!D$3:D$251)</f>
        <v>KOR</v>
      </c>
      <c r="D33">
        <f>_xlfn.XLOOKUP(C33,K$9:K$182,P$9:P$182, 0)</f>
        <v>7.5730200000000014</v>
      </c>
      <c r="E33">
        <f t="shared" si="0"/>
        <v>388262563.38870007</v>
      </c>
      <c r="F33">
        <f>_xlfn.XLOOKUP(C33,K$9:K$182,Q$9:Q$182, 0)</f>
        <v>44292</v>
      </c>
      <c r="G33">
        <f t="shared" si="1"/>
        <v>0</v>
      </c>
      <c r="H33">
        <f t="shared" si="1"/>
        <v>0</v>
      </c>
      <c r="I33">
        <f t="shared" si="1"/>
        <v>0</v>
      </c>
      <c r="K33" t="s">
        <v>660</v>
      </c>
      <c r="L33">
        <v>0.66300000000000003</v>
      </c>
      <c r="M33">
        <v>0.83099999999999996</v>
      </c>
      <c r="N33">
        <v>0.92800000000000005</v>
      </c>
      <c r="O33">
        <v>0.55000000000000004</v>
      </c>
      <c r="P33">
        <f>(5.5*N33-(0.9*L33+2.5*(M33-L33)+4.3*(N33-M33)))*365*O33</f>
        <v>736.79265000000009</v>
      </c>
      <c r="Q33">
        <v>972</v>
      </c>
    </row>
    <row r="34" spans="1:17" x14ac:dyDescent="0.25">
      <c r="A34" t="s">
        <v>457</v>
      </c>
      <c r="B34">
        <v>50882891</v>
      </c>
      <c r="C34" t="str">
        <f>LOOKUP(A34,country_codes!A$2:A$250,country_codes!D$3:D$251)</f>
        <v>COL</v>
      </c>
      <c r="D34">
        <f>_xlfn.XLOOKUP(C34,K$9:K$182,P$9:P$182, 0)</f>
        <v>95.621239999999986</v>
      </c>
      <c r="E34">
        <f t="shared" si="0"/>
        <v>4865485132.2048397</v>
      </c>
      <c r="F34">
        <f>_xlfn.XLOOKUP(C34,K$9:K$182,Q$9:Q$182, 0)</f>
        <v>14137</v>
      </c>
      <c r="G34">
        <f t="shared" si="1"/>
        <v>0</v>
      </c>
      <c r="H34">
        <f t="shared" si="1"/>
        <v>4865485132.2048397</v>
      </c>
      <c r="I34">
        <f t="shared" si="1"/>
        <v>4865485132.2048397</v>
      </c>
      <c r="K34" t="s">
        <v>654</v>
      </c>
      <c r="L34">
        <v>5.0000000000000001E-3</v>
      </c>
      <c r="M34">
        <v>5.0000000000000001E-3</v>
      </c>
      <c r="N34">
        <v>7.0000000000000001E-3</v>
      </c>
      <c r="O34">
        <v>0.96</v>
      </c>
      <c r="P34">
        <f>(5.5*N34-(0.9*L34+2.5*(M34-L34)+4.3*(N34-M34)))*365*O34</f>
        <v>8.9001599999999979</v>
      </c>
      <c r="Q34">
        <v>47569</v>
      </c>
    </row>
    <row r="35" spans="1:17" x14ac:dyDescent="0.25">
      <c r="A35" t="s">
        <v>385</v>
      </c>
      <c r="B35">
        <v>46754778</v>
      </c>
      <c r="C35" t="str">
        <f>LOOKUP(A35,country_codes!A$2:A$250,country_codes!D$3:D$251)</f>
        <v>ESP</v>
      </c>
      <c r="D35">
        <f>_xlfn.XLOOKUP(C35,K$9:K$182,P$9:P$182, 0)</f>
        <v>13.925479999999999</v>
      </c>
      <c r="E35">
        <f t="shared" si="0"/>
        <v>651082725.94343996</v>
      </c>
      <c r="F35">
        <f>_xlfn.XLOOKUP(C35,K$9:K$182,Q$9:Q$182, 0)</f>
        <v>38143</v>
      </c>
      <c r="G35">
        <f t="shared" si="1"/>
        <v>0</v>
      </c>
      <c r="H35">
        <f t="shared" si="1"/>
        <v>0</v>
      </c>
      <c r="I35">
        <f t="shared" si="1"/>
        <v>0</v>
      </c>
      <c r="K35" t="s">
        <v>1165</v>
      </c>
      <c r="L35">
        <v>0</v>
      </c>
      <c r="M35">
        <v>0</v>
      </c>
      <c r="N35">
        <v>0</v>
      </c>
      <c r="O35">
        <v>1.22</v>
      </c>
      <c r="P35">
        <f>(5.5*N35-(0.9*L35+2.5*(M35-L35)+4.3*(N35-M35)))*365*O35</f>
        <v>0</v>
      </c>
      <c r="Q35">
        <v>68340</v>
      </c>
    </row>
    <row r="36" spans="1:17" x14ac:dyDescent="0.25">
      <c r="A36" t="s">
        <v>516</v>
      </c>
      <c r="B36">
        <v>45741007</v>
      </c>
      <c r="C36" t="str">
        <f>LOOKUP(A36,country_codes!A$2:A$250,country_codes!D$3:D$251)</f>
        <v>UGA</v>
      </c>
      <c r="D36">
        <f>_xlfn.XLOOKUP(C36,K$9:K$182,P$9:P$182, 0)</f>
        <v>347.94719999999995</v>
      </c>
      <c r="E36">
        <f t="shared" si="0"/>
        <v>15915455310.830399</v>
      </c>
      <c r="F36">
        <f>_xlfn.XLOOKUP(C36,K$9:K$182,Q$9:Q$182, 0)</f>
        <v>2585</v>
      </c>
      <c r="G36">
        <f t="shared" si="1"/>
        <v>15915455310.830399</v>
      </c>
      <c r="H36">
        <f t="shared" si="1"/>
        <v>15915455310.830399</v>
      </c>
      <c r="I36">
        <f t="shared" si="1"/>
        <v>15915455310.830399</v>
      </c>
      <c r="K36" t="s">
        <v>666</v>
      </c>
      <c r="L36">
        <v>3.0000000000000001E-3</v>
      </c>
      <c r="M36">
        <v>7.0000000000000001E-3</v>
      </c>
      <c r="N36">
        <v>3.6999999999999998E-2</v>
      </c>
      <c r="O36">
        <v>0.63</v>
      </c>
      <c r="P36">
        <f>(5.5*N36-(0.9*L36+2.5*(M36-L36)+4.3*(N36-M36)))*365*O36</f>
        <v>14.210909999999998</v>
      </c>
      <c r="Q36">
        <v>23455</v>
      </c>
    </row>
    <row r="37" spans="1:17" x14ac:dyDescent="0.25">
      <c r="A37" t="s">
        <v>421</v>
      </c>
      <c r="B37">
        <v>45195774</v>
      </c>
      <c r="C37" t="str">
        <f>LOOKUP(A37,country_codes!A$2:A$250,country_codes!D$3:D$251)</f>
        <v>ARG</v>
      </c>
      <c r="D37">
        <f>_xlfn.XLOOKUP(C37,K$9:K$182,P$9:P$182, 0)</f>
        <v>49.39107000000002</v>
      </c>
      <c r="E37">
        <f t="shared" si="0"/>
        <v>2232267637.338181</v>
      </c>
      <c r="F37">
        <f>_xlfn.XLOOKUP(C37,K$9:K$182,Q$9:Q$182, 0)</f>
        <v>20370</v>
      </c>
      <c r="G37">
        <f t="shared" si="1"/>
        <v>0</v>
      </c>
      <c r="H37">
        <f t="shared" si="1"/>
        <v>0</v>
      </c>
      <c r="I37">
        <f t="shared" si="1"/>
        <v>0</v>
      </c>
      <c r="K37" t="s">
        <v>669</v>
      </c>
      <c r="L37">
        <v>5.0000000000000001E-3</v>
      </c>
      <c r="M37">
        <v>5.3999999999999999E-2</v>
      </c>
      <c r="N37">
        <v>0.23899999999999999</v>
      </c>
      <c r="O37">
        <v>0.54</v>
      </c>
      <c r="P37">
        <f>(5.5*N37-(0.9*L37+2.5*(M37-L37)+4.3*(N37-M37)))*365*O37</f>
        <v>77.263200000000012</v>
      </c>
      <c r="Q37">
        <v>17206</v>
      </c>
    </row>
    <row r="38" spans="1:17" x14ac:dyDescent="0.25">
      <c r="A38" t="s">
        <v>531</v>
      </c>
      <c r="B38">
        <v>43851044</v>
      </c>
      <c r="C38" t="str">
        <f>LOOKUP(A38,country_codes!A$2:A$250,country_codes!D$3:D$251)</f>
        <v>DZA</v>
      </c>
      <c r="D38">
        <f>_xlfn.XLOOKUP(C38,K$9:K$182,P$9:P$182, 0)</f>
        <v>41.016510000000011</v>
      </c>
      <c r="E38">
        <f t="shared" si="0"/>
        <v>1798616784.7364404</v>
      </c>
      <c r="F38">
        <f>_xlfn.XLOOKUP(C38,K$9:K$182,Q$9:Q$182, 0)</f>
        <v>11041</v>
      </c>
      <c r="G38">
        <f t="shared" si="1"/>
        <v>0</v>
      </c>
      <c r="H38">
        <f t="shared" si="1"/>
        <v>1798616784.7364404</v>
      </c>
      <c r="I38">
        <f t="shared" si="1"/>
        <v>1798616784.7364404</v>
      </c>
      <c r="K38" t="s">
        <v>652</v>
      </c>
      <c r="L38">
        <v>0.23799999999999999</v>
      </c>
      <c r="M38">
        <v>0.44700000000000001</v>
      </c>
      <c r="N38">
        <v>0.68899999999999995</v>
      </c>
      <c r="O38">
        <v>0.41</v>
      </c>
      <c r="P38">
        <f>(5.5*N38-(0.9*L38+2.5*(M38-L38)+4.3*(N38-M38)))*365*O38</f>
        <v>301.12572999999998</v>
      </c>
      <c r="Q38">
        <v>3710</v>
      </c>
    </row>
    <row r="39" spans="1:17" x14ac:dyDescent="0.25">
      <c r="A39" t="s">
        <v>536</v>
      </c>
      <c r="B39">
        <v>43849260</v>
      </c>
      <c r="C39" t="str">
        <f>LOOKUP(A39,country_codes!A$2:A$250,country_codes!D$3:D$251)</f>
        <v>SDN</v>
      </c>
      <c r="D39">
        <f>_xlfn.XLOOKUP(C39,K$9:K$182,P$9:P$182, 0)</f>
        <v>134.74340000000001</v>
      </c>
      <c r="E39">
        <f t="shared" si="0"/>
        <v>5908398379.8840008</v>
      </c>
      <c r="F39">
        <f>_xlfn.XLOOKUP(C39,K$9:K$182,Q$9:Q$182, 0)</f>
        <v>3749</v>
      </c>
      <c r="G39">
        <f t="shared" si="1"/>
        <v>5908398379.8840008</v>
      </c>
      <c r="H39">
        <f t="shared" si="1"/>
        <v>5908398379.8840008</v>
      </c>
      <c r="I39">
        <f t="shared" si="1"/>
        <v>5908398379.8840008</v>
      </c>
      <c r="K39" t="s">
        <v>684</v>
      </c>
      <c r="L39">
        <v>0.76600000000000001</v>
      </c>
      <c r="M39">
        <v>0.91</v>
      </c>
      <c r="N39">
        <v>0.97699999999999998</v>
      </c>
      <c r="O39">
        <v>0.6</v>
      </c>
      <c r="P39">
        <f>(5.5*N39-(0.9*L39+2.5*(M39-L39)+4.3*(N39-M39)))*365*O39</f>
        <v>883.8839999999999</v>
      </c>
      <c r="Q39">
        <v>978</v>
      </c>
    </row>
    <row r="40" spans="1:17" x14ac:dyDescent="0.25">
      <c r="A40" t="s">
        <v>509</v>
      </c>
      <c r="B40">
        <v>43733762</v>
      </c>
      <c r="C40" t="str">
        <f>LOOKUP(A40,country_codes!A$2:A$250,country_codes!D$3:D$251)</f>
        <v>UKR</v>
      </c>
      <c r="D40">
        <f>_xlfn.XLOOKUP(C40,K$9:K$182,P$9:P$182, 0)</f>
        <v>6.6488399999999963</v>
      </c>
      <c r="E40">
        <f t="shared" si="0"/>
        <v>290778786.13607985</v>
      </c>
      <c r="F40">
        <f>_xlfn.XLOOKUP(C40,K$9:K$182,Q$9:Q$182, 0)</f>
        <v>12710</v>
      </c>
      <c r="G40">
        <f t="shared" si="1"/>
        <v>0</v>
      </c>
      <c r="H40">
        <f t="shared" si="1"/>
        <v>290778786.13607985</v>
      </c>
      <c r="I40">
        <f t="shared" si="1"/>
        <v>290778786.13607985</v>
      </c>
      <c r="K40" t="s">
        <v>687</v>
      </c>
      <c r="L40">
        <v>0.37</v>
      </c>
      <c r="M40">
        <v>0.61299999999999999</v>
      </c>
      <c r="N40">
        <v>0.82399999999999995</v>
      </c>
      <c r="O40">
        <v>1</v>
      </c>
      <c r="P40">
        <f>(5.5*N40-(0.9*L40+2.5*(M40-L40)+4.3*(N40-M40)))*365*O40</f>
        <v>979.73300000000017</v>
      </c>
      <c r="Q40">
        <v>4233</v>
      </c>
    </row>
    <row r="41" spans="1:17" x14ac:dyDescent="0.25">
      <c r="A41" t="s">
        <v>510</v>
      </c>
      <c r="B41">
        <v>40222493</v>
      </c>
      <c r="C41" t="str">
        <f>LOOKUP(A41,country_codes!A$2:A$250,country_codes!D$3:D$251)</f>
        <v>IRQ</v>
      </c>
      <c r="D41">
        <f>_xlfn.XLOOKUP(C41,K$9:K$182,P$9:P$182, 0)</f>
        <v>126.44841</v>
      </c>
      <c r="E41">
        <f t="shared" si="0"/>
        <v>5086070286.0861301</v>
      </c>
      <c r="F41">
        <f>_xlfn.XLOOKUP(C41,K$9:K$182,Q$9:Q$182, 0)</f>
        <v>9952</v>
      </c>
      <c r="G41">
        <f t="shared" si="1"/>
        <v>5086070286.0861301</v>
      </c>
      <c r="H41">
        <f t="shared" si="1"/>
        <v>5086070286.0861301</v>
      </c>
      <c r="I41">
        <f t="shared" si="1"/>
        <v>5086070286.0861301</v>
      </c>
      <c r="K41" t="s">
        <v>678</v>
      </c>
      <c r="L41">
        <v>4.1000000000000002E-2</v>
      </c>
      <c r="M41">
        <v>0.109</v>
      </c>
      <c r="N41">
        <v>0.27800000000000002</v>
      </c>
      <c r="O41">
        <v>0.44</v>
      </c>
      <c r="P41">
        <f>(5.5*N41-(0.9*L41+2.5*(M41-L41)+4.3*(N41-M41)))*365*O41</f>
        <v>95.621239999999986</v>
      </c>
      <c r="Q41">
        <v>14137</v>
      </c>
    </row>
    <row r="42" spans="1:17" x14ac:dyDescent="0.25">
      <c r="A42" t="s">
        <v>528</v>
      </c>
      <c r="B42">
        <v>38928346</v>
      </c>
      <c r="C42" t="s">
        <v>540</v>
      </c>
      <c r="D42">
        <v>500</v>
      </c>
      <c r="E42">
        <f t="shared" si="0"/>
        <v>19464173000</v>
      </c>
      <c r="F42" s="4">
        <v>5360</v>
      </c>
      <c r="G42">
        <f t="shared" si="1"/>
        <v>19464173000</v>
      </c>
      <c r="H42">
        <f t="shared" si="1"/>
        <v>19464173000</v>
      </c>
      <c r="I42">
        <f t="shared" si="1"/>
        <v>19464173000</v>
      </c>
      <c r="K42" t="s">
        <v>681</v>
      </c>
      <c r="L42">
        <v>0.17599999999999999</v>
      </c>
      <c r="M42">
        <v>0.36899999999999999</v>
      </c>
      <c r="N42">
        <v>0.623</v>
      </c>
      <c r="O42">
        <v>0.49</v>
      </c>
      <c r="P42">
        <f>(5.5*N42-(0.9*L42+2.5*(M42-L42)+4.3*(N42-M42)))*365*O42</f>
        <v>302.86458999999996</v>
      </c>
      <c r="Q42">
        <v>3014</v>
      </c>
    </row>
    <row r="43" spans="1:17" x14ac:dyDescent="0.25">
      <c r="A43" t="s">
        <v>440</v>
      </c>
      <c r="B43">
        <v>37846611</v>
      </c>
      <c r="C43" t="str">
        <f>LOOKUP(A43,country_codes!A$2:A$250,country_codes!D$3:D$251)</f>
        <v>POL</v>
      </c>
      <c r="D43">
        <f>_xlfn.XLOOKUP(C43,K$9:K$182,P$9:P$182, 0)</f>
        <v>4.8289500000000016</v>
      </c>
      <c r="E43">
        <f t="shared" si="0"/>
        <v>182759392.18845007</v>
      </c>
      <c r="F43">
        <f>_xlfn.XLOOKUP(C43,K$9:K$182,Q$9:Q$182, 0)</f>
        <v>33739</v>
      </c>
      <c r="G43">
        <f t="shared" si="1"/>
        <v>0</v>
      </c>
      <c r="H43">
        <f t="shared" si="1"/>
        <v>0</v>
      </c>
      <c r="I43">
        <f t="shared" si="1"/>
        <v>0</v>
      </c>
      <c r="K43" t="s">
        <v>646</v>
      </c>
      <c r="L43">
        <v>3.2000000000000001E-2</v>
      </c>
      <c r="M43">
        <v>0.14899999999999999</v>
      </c>
      <c r="N43">
        <v>0.40799999999999997</v>
      </c>
      <c r="O43">
        <v>1</v>
      </c>
      <c r="P43">
        <f>(5.5*N43-(0.9*L43+2.5*(M43-L43)+4.3*(N43-M43)))*365*O43</f>
        <v>295.28499999999997</v>
      </c>
      <c r="Q43">
        <v>6980</v>
      </c>
    </row>
    <row r="44" spans="1:17" x14ac:dyDescent="0.25">
      <c r="A44" t="s">
        <v>369</v>
      </c>
      <c r="B44">
        <v>37742154</v>
      </c>
      <c r="C44" t="str">
        <f>LOOKUP(A44,country_codes!A$2:A$250,country_codes!D$3:D$251)</f>
        <v>CAN</v>
      </c>
      <c r="D44">
        <f>_xlfn.XLOOKUP(C44,K$9:K$182,P$9:P$182, 0)</f>
        <v>8.9001599999999979</v>
      </c>
      <c r="E44">
        <f t="shared" si="0"/>
        <v>335911209.3446399</v>
      </c>
      <c r="F44">
        <f>_xlfn.XLOOKUP(C44,K$9:K$182,Q$9:Q$182, 0)</f>
        <v>47569</v>
      </c>
      <c r="G44">
        <f t="shared" si="1"/>
        <v>0</v>
      </c>
      <c r="H44">
        <f t="shared" si="1"/>
        <v>0</v>
      </c>
      <c r="I44">
        <f t="shared" si="1"/>
        <v>0</v>
      </c>
      <c r="K44" t="s">
        <v>693</v>
      </c>
      <c r="L44">
        <v>1.4E-2</v>
      </c>
      <c r="M44">
        <v>3.5999999999999997E-2</v>
      </c>
      <c r="N44">
        <v>0.109</v>
      </c>
      <c r="O44">
        <v>0.68</v>
      </c>
      <c r="P44">
        <f>(5.5*N44-(0.9*L44+2.5*(M44-L44)+4.3*(N44-M44)))*365*O44</f>
        <v>54.107600000000012</v>
      </c>
      <c r="Q44">
        <v>19309</v>
      </c>
    </row>
    <row r="45" spans="1:17" x14ac:dyDescent="0.25">
      <c r="A45" t="s">
        <v>488</v>
      </c>
      <c r="B45">
        <v>36910560</v>
      </c>
      <c r="C45" t="str">
        <f>LOOKUP(A45,country_codes!A$2:A$250,country_codes!D$3:D$251)</f>
        <v>MAR</v>
      </c>
      <c r="D45">
        <f>_xlfn.XLOOKUP(C45,K$9:K$182,P$9:P$182, 0)</f>
        <v>71.60351</v>
      </c>
      <c r="E45">
        <f t="shared" si="0"/>
        <v>2642925652.0655999</v>
      </c>
      <c r="F45">
        <f>_xlfn.XLOOKUP(C45,K$9:K$182,Q$9:Q$182, 0)</f>
        <v>7609</v>
      </c>
      <c r="G45">
        <f t="shared" si="1"/>
        <v>2642925652.0655999</v>
      </c>
      <c r="H45">
        <f t="shared" si="1"/>
        <v>2642925652.0655999</v>
      </c>
      <c r="I45">
        <f t="shared" si="1"/>
        <v>2642925652.0655999</v>
      </c>
      <c r="K45" t="s">
        <v>702</v>
      </c>
      <c r="L45">
        <v>0</v>
      </c>
      <c r="M45">
        <v>0</v>
      </c>
      <c r="N45">
        <v>0</v>
      </c>
      <c r="O45">
        <v>1</v>
      </c>
      <c r="P45">
        <f>(5.5*N45-(0.9*L45+2.5*(M45-L45)+4.3*(N45-M45)))*365*O45</f>
        <v>0</v>
      </c>
      <c r="Q45">
        <v>11900</v>
      </c>
    </row>
    <row r="46" spans="1:17" x14ac:dyDescent="0.25">
      <c r="A46" t="s">
        <v>465</v>
      </c>
      <c r="B46">
        <v>34813871</v>
      </c>
      <c r="C46" t="str">
        <f>LOOKUP(A46,country_codes!A$2:A$250,country_codes!D$3:D$251)</f>
        <v>SAU</v>
      </c>
      <c r="D46">
        <f>_xlfn.XLOOKUP(C46,K$9:K$182,P$9:P$182, 0)</f>
        <v>0</v>
      </c>
      <c r="E46">
        <f t="shared" si="0"/>
        <v>0</v>
      </c>
      <c r="F46">
        <f>_xlfn.XLOOKUP(C46,K$9:K$182,Q$9:Q$182, 0)</f>
        <v>46273</v>
      </c>
      <c r="G46">
        <f t="shared" si="1"/>
        <v>0</v>
      </c>
      <c r="H46">
        <f t="shared" si="1"/>
        <v>0</v>
      </c>
      <c r="I46">
        <f t="shared" si="1"/>
        <v>0</v>
      </c>
      <c r="K46" t="s">
        <v>708</v>
      </c>
      <c r="L46">
        <v>0</v>
      </c>
      <c r="M46">
        <v>1E-3</v>
      </c>
      <c r="N46">
        <v>1E-3</v>
      </c>
      <c r="O46">
        <v>0.74</v>
      </c>
      <c r="P46">
        <f>(5.5*N46-(0.9*L46+2.5*(M46-L46)+4.3*(N46-M46)))*365*O46</f>
        <v>0.81030000000000002</v>
      </c>
      <c r="Q46">
        <v>39079</v>
      </c>
    </row>
    <row r="47" spans="1:17" x14ac:dyDescent="0.25">
      <c r="A47" t="s">
        <v>537</v>
      </c>
      <c r="B47">
        <v>33469203</v>
      </c>
      <c r="C47" t="str">
        <f>LOOKUP(A47,country_codes!A$2:A$250,country_codes!D$3:D$251)</f>
        <v>UZB</v>
      </c>
      <c r="D47">
        <f>_xlfn.XLOOKUP(C47,K$9:K$182,P$9:P$182, 0)</f>
        <v>243.45791999999997</v>
      </c>
      <c r="E47">
        <f t="shared" si="0"/>
        <v>8148342546.4377594</v>
      </c>
      <c r="F47">
        <f>_xlfn.XLOOKUP(C47,K$9:K$182,Q$9:Q$182, 0)</f>
        <v>7378</v>
      </c>
      <c r="G47">
        <f t="shared" si="1"/>
        <v>8148342546.4377594</v>
      </c>
      <c r="H47">
        <f t="shared" si="1"/>
        <v>8148342546.4377594</v>
      </c>
      <c r="I47">
        <f t="shared" si="1"/>
        <v>8148342546.4377594</v>
      </c>
      <c r="K47" t="s">
        <v>711</v>
      </c>
      <c r="L47">
        <v>0</v>
      </c>
      <c r="M47">
        <v>1E-3</v>
      </c>
      <c r="N47">
        <v>4.0000000000000001E-3</v>
      </c>
      <c r="O47">
        <v>0.57999999999999996</v>
      </c>
      <c r="P47">
        <f>(5.5*N47-(0.9*L47+2.5*(M47-L47)+4.3*(N47-M47)))*365*O47</f>
        <v>1.3972199999999995</v>
      </c>
      <c r="Q47">
        <v>40293</v>
      </c>
    </row>
    <row r="48" spans="1:17" x14ac:dyDescent="0.25">
      <c r="A48" t="s">
        <v>446</v>
      </c>
      <c r="B48">
        <v>32971854</v>
      </c>
      <c r="C48" t="str">
        <f>LOOKUP(A48,country_codes!A$2:A$250,country_codes!D$3:D$251)</f>
        <v>PER</v>
      </c>
      <c r="D48">
        <f>_xlfn.XLOOKUP(C48,K$9:K$182,P$9:P$182, 0)</f>
        <v>79.926239999999993</v>
      </c>
      <c r="E48">
        <f t="shared" si="0"/>
        <v>2635316316.0489597</v>
      </c>
      <c r="F48">
        <f>_xlfn.XLOOKUP(C48,K$9:K$182,Q$9:Q$182, 0)</f>
        <v>11516</v>
      </c>
      <c r="G48">
        <f t="shared" si="1"/>
        <v>0</v>
      </c>
      <c r="H48">
        <f t="shared" si="1"/>
        <v>2635316316.0489597</v>
      </c>
      <c r="I48">
        <f t="shared" si="1"/>
        <v>2635316316.0489597</v>
      </c>
      <c r="K48" t="s">
        <v>782</v>
      </c>
      <c r="L48">
        <v>0</v>
      </c>
      <c r="M48">
        <v>0</v>
      </c>
      <c r="N48">
        <v>2E-3</v>
      </c>
      <c r="O48">
        <v>0.9</v>
      </c>
      <c r="P48">
        <f>(5.5*N48-(0.9*L48+2.5*(M48-L48)+4.3*(N48-M48)))*365*O48</f>
        <v>0.78839999999999977</v>
      </c>
      <c r="Q48">
        <v>53571</v>
      </c>
    </row>
    <row r="49" spans="1:17" x14ac:dyDescent="0.25">
      <c r="A49" t="s">
        <v>434</v>
      </c>
      <c r="B49">
        <v>32866272</v>
      </c>
      <c r="C49" t="str">
        <f>LOOKUP(A49,country_codes!A$2:A$250,country_codes!D$3:D$251)</f>
        <v>AGO</v>
      </c>
      <c r="D49">
        <f>_xlfn.XLOOKUP(C49,K$9:K$182,P$9:P$182, 0)</f>
        <v>622.52210000000002</v>
      </c>
      <c r="E49">
        <f t="shared" si="0"/>
        <v>20459980664.611202</v>
      </c>
      <c r="F49">
        <f>_xlfn.XLOOKUP(C49,K$9:K$182,Q$9:Q$182, 0)</f>
        <v>6978</v>
      </c>
      <c r="G49">
        <f t="shared" si="1"/>
        <v>20459980664.611202</v>
      </c>
      <c r="H49">
        <f t="shared" si="1"/>
        <v>20459980664.611202</v>
      </c>
      <c r="I49">
        <f t="shared" si="1"/>
        <v>20459980664.611202</v>
      </c>
      <c r="K49" t="s">
        <v>717</v>
      </c>
      <c r="L49">
        <v>0.17100000000000001</v>
      </c>
      <c r="M49">
        <v>0.40200000000000002</v>
      </c>
      <c r="N49">
        <v>0.70599999999999996</v>
      </c>
      <c r="O49">
        <v>0.53</v>
      </c>
      <c r="P49">
        <f>(5.5*N49-(0.9*L49+2.5*(M49-L49)+4.3*(N49-M49)))*365*O49</f>
        <v>356.79918000000009</v>
      </c>
      <c r="Q49">
        <v>5074</v>
      </c>
    </row>
    <row r="50" spans="1:17" x14ac:dyDescent="0.25">
      <c r="A50" t="s">
        <v>498</v>
      </c>
      <c r="B50">
        <v>32365999</v>
      </c>
      <c r="C50" t="str">
        <f>LOOKUP(A50,country_codes!A$2:A$250,country_codes!D$3:D$251)</f>
        <v>MYS</v>
      </c>
      <c r="D50">
        <f>_xlfn.XLOOKUP(C50,K$9:K$182,P$9:P$182, 0)</f>
        <v>4.7303999999999986</v>
      </c>
      <c r="E50">
        <f t="shared" si="0"/>
        <v>153104121.66959995</v>
      </c>
      <c r="F50">
        <f>_xlfn.XLOOKUP(C50,K$9:K$182,Q$9:Q$182, 0)</f>
        <v>27287</v>
      </c>
      <c r="G50">
        <f t="shared" si="1"/>
        <v>0</v>
      </c>
      <c r="H50">
        <f t="shared" si="1"/>
        <v>0</v>
      </c>
      <c r="I50">
        <f t="shared" si="1"/>
        <v>0</v>
      </c>
      <c r="K50" t="s">
        <v>714</v>
      </c>
      <c r="L50">
        <v>1E-3</v>
      </c>
      <c r="M50">
        <v>2E-3</v>
      </c>
      <c r="N50">
        <v>2E-3</v>
      </c>
      <c r="O50">
        <v>1.1000000000000001</v>
      </c>
      <c r="P50">
        <f>(5.5*N50-(0.9*L50+2.5*(M50-L50)+4.3*(N50-M50)))*365*O50</f>
        <v>3.0513999999999997</v>
      </c>
      <c r="Q50">
        <v>57781</v>
      </c>
    </row>
    <row r="51" spans="1:17" x14ac:dyDescent="0.25">
      <c r="A51" t="s">
        <v>506</v>
      </c>
      <c r="B51">
        <v>31255435</v>
      </c>
      <c r="C51" t="str">
        <f>LOOKUP(A51,country_codes!A$2:A$250,country_codes!D$3:D$251)</f>
        <v>MOZ</v>
      </c>
      <c r="D51">
        <f>_xlfn.XLOOKUP(C51,K$9:K$182,P$9:P$182, 0)</f>
        <v>442.6647000000001</v>
      </c>
      <c r="E51">
        <f t="shared" si="0"/>
        <v>13835677757.644503</v>
      </c>
      <c r="F51">
        <f>_xlfn.XLOOKUP(C51,K$9:K$182,Q$9:Q$182, 0)</f>
        <v>1279</v>
      </c>
      <c r="G51">
        <f t="shared" si="1"/>
        <v>13835677757.644503</v>
      </c>
      <c r="H51">
        <f t="shared" si="1"/>
        <v>13835677757.644503</v>
      </c>
      <c r="I51">
        <f t="shared" si="1"/>
        <v>13835677757.644503</v>
      </c>
      <c r="K51" t="s">
        <v>723</v>
      </c>
      <c r="L51">
        <v>4.0000000000000001E-3</v>
      </c>
      <c r="M51">
        <v>2.5999999999999999E-2</v>
      </c>
      <c r="N51">
        <v>0.13800000000000001</v>
      </c>
      <c r="O51">
        <v>0.45</v>
      </c>
      <c r="P51">
        <f>(5.5*N51-(0.9*L51+2.5*(M51-L51)+4.3*(N51-M51)))*365*O51</f>
        <v>35.93790000000002</v>
      </c>
      <c r="Q51">
        <v>18783</v>
      </c>
    </row>
    <row r="52" spans="1:17" x14ac:dyDescent="0.25">
      <c r="A52" t="s">
        <v>451</v>
      </c>
      <c r="B52">
        <v>31072940</v>
      </c>
      <c r="C52" t="str">
        <f>LOOKUP(A52,country_codes!A$2:A$250,country_codes!D$3:D$251)</f>
        <v>GHA</v>
      </c>
      <c r="D52">
        <f>_xlfn.XLOOKUP(C52,K$9:K$182,P$9:P$182, 0)</f>
        <v>242.54834</v>
      </c>
      <c r="E52">
        <f t="shared" si="0"/>
        <v>7536690015.9195995</v>
      </c>
      <c r="F52">
        <f>_xlfn.XLOOKUP(C52,K$9:K$182,Q$9:Q$182, 0)</f>
        <v>5707</v>
      </c>
      <c r="G52">
        <f t="shared" si="1"/>
        <v>7536690015.9195995</v>
      </c>
      <c r="H52">
        <f t="shared" si="1"/>
        <v>7536690015.9195995</v>
      </c>
      <c r="I52">
        <f t="shared" si="1"/>
        <v>7536690015.9195995</v>
      </c>
      <c r="K52" t="s">
        <v>549</v>
      </c>
      <c r="L52">
        <v>4.0000000000000001E-3</v>
      </c>
      <c r="M52">
        <v>3.6999999999999998E-2</v>
      </c>
      <c r="N52">
        <v>0.28599999999999998</v>
      </c>
      <c r="O52">
        <v>0.27</v>
      </c>
      <c r="P52">
        <f>(5.5*N52-(0.9*L52+2.5*(M52-L52)+4.3*(N52-M52)))*365*O52</f>
        <v>41.016510000000011</v>
      </c>
      <c r="Q52">
        <v>11041</v>
      </c>
    </row>
    <row r="53" spans="1:17" x14ac:dyDescent="0.25">
      <c r="A53" t="s">
        <v>492</v>
      </c>
      <c r="B53">
        <v>29825964</v>
      </c>
      <c r="C53" t="str">
        <f>LOOKUP(A53,country_codes!A$2:A$250,country_codes!D$3:D$251)</f>
        <v>YEM</v>
      </c>
      <c r="D53">
        <f>_xlfn.XLOOKUP(C53,K$9:K$182,P$9:P$182, 0)</f>
        <v>299.75697999999994</v>
      </c>
      <c r="E53">
        <f t="shared" si="0"/>
        <v>8940540894.2287178</v>
      </c>
      <c r="F53">
        <f>_xlfn.XLOOKUP(C53,K$9:K$182,Q$9:Q$182, 0)</f>
        <v>1931</v>
      </c>
      <c r="G53">
        <f t="shared" si="1"/>
        <v>8940540894.2287178</v>
      </c>
      <c r="H53">
        <f t="shared" si="1"/>
        <v>8940540894.2287178</v>
      </c>
      <c r="I53">
        <f t="shared" si="1"/>
        <v>8940540894.2287178</v>
      </c>
      <c r="K53" t="s">
        <v>726</v>
      </c>
      <c r="L53">
        <v>3.3000000000000002E-2</v>
      </c>
      <c r="M53">
        <v>9.7000000000000003E-2</v>
      </c>
      <c r="N53">
        <v>0.24199999999999999</v>
      </c>
      <c r="O53">
        <v>0.54</v>
      </c>
      <c r="P53">
        <f>(5.5*N53-(0.9*L53+2.5*(M53-L53)+4.3*(N53-M53)))*365*O53</f>
        <v>102.05838000000001</v>
      </c>
      <c r="Q53">
        <v>10617</v>
      </c>
    </row>
    <row r="54" spans="1:17" x14ac:dyDescent="0.25">
      <c r="A54" t="s">
        <v>508</v>
      </c>
      <c r="B54">
        <v>29136808</v>
      </c>
      <c r="C54" t="str">
        <f>LOOKUP(A54,country_codes!A$2:A$250,country_codes!D$3:D$251)</f>
        <v>NPL</v>
      </c>
      <c r="D54">
        <f>_xlfn.XLOOKUP(C54,K$9:K$182,P$9:P$182, 0)</f>
        <v>259.01567999999997</v>
      </c>
      <c r="E54">
        <f t="shared" si="0"/>
        <v>7546890137.1494389</v>
      </c>
      <c r="F54">
        <f>_xlfn.XLOOKUP(C54,K$9:K$182,Q$9:Q$182, 0)</f>
        <v>3586</v>
      </c>
      <c r="G54">
        <f t="shared" si="1"/>
        <v>7546890137.1494389</v>
      </c>
      <c r="H54">
        <f t="shared" si="1"/>
        <v>7546890137.1494389</v>
      </c>
      <c r="I54">
        <f t="shared" si="1"/>
        <v>7546890137.1494389</v>
      </c>
      <c r="K54" t="s">
        <v>729</v>
      </c>
      <c r="L54">
        <v>3.2000000000000001E-2</v>
      </c>
      <c r="M54">
        <v>0.26100000000000001</v>
      </c>
      <c r="N54">
        <v>0.70399999999999996</v>
      </c>
      <c r="O54">
        <v>0.21</v>
      </c>
      <c r="P54">
        <f>(5.5*N54-(0.9*L54+2.5*(M54-L54)+4.3*(N54-M54)))*365*O54</f>
        <v>104.68857000000001</v>
      </c>
      <c r="Q54">
        <v>12719</v>
      </c>
    </row>
    <row r="55" spans="1:17" x14ac:dyDescent="0.25">
      <c r="A55" t="s">
        <v>379</v>
      </c>
      <c r="B55">
        <v>28435940</v>
      </c>
      <c r="C55" t="str">
        <f>LOOKUP(A55,country_codes!A$2:A$250,country_codes!D$3:D$251)</f>
        <v>VEN</v>
      </c>
      <c r="D55">
        <f>_xlfn.XLOOKUP(C55,K$9:K$182,P$9:P$182, 0)</f>
        <v>295.87338</v>
      </c>
      <c r="E55">
        <f t="shared" si="0"/>
        <v>8413437681.2771997</v>
      </c>
      <c r="F55">
        <f>_xlfn.XLOOKUP(C55,K$9:K$182,Q$9:Q$182, 0)</f>
        <v>12400</v>
      </c>
      <c r="G55">
        <f t="shared" si="1"/>
        <v>0</v>
      </c>
      <c r="H55">
        <f t="shared" si="1"/>
        <v>8413437681.2771997</v>
      </c>
      <c r="I55">
        <f t="shared" si="1"/>
        <v>8413437681.2771997</v>
      </c>
      <c r="K55" t="s">
        <v>738</v>
      </c>
      <c r="L55">
        <v>0.3</v>
      </c>
      <c r="M55">
        <v>0.5</v>
      </c>
      <c r="N55">
        <v>0.65</v>
      </c>
      <c r="O55">
        <v>0.39</v>
      </c>
      <c r="P55">
        <f>(5.5*N55-(0.9*L55+2.5*(M55-L55)+4.3*(N55-M55)))*365*O55</f>
        <v>307.47600000000006</v>
      </c>
      <c r="Q55">
        <v>1824</v>
      </c>
    </row>
    <row r="56" spans="1:17" x14ac:dyDescent="0.25">
      <c r="A56" t="s">
        <v>524</v>
      </c>
      <c r="B56">
        <v>27691018</v>
      </c>
      <c r="C56" t="str">
        <f>LOOKUP(A56,country_codes!A$2:A$250,country_codes!D$3:D$251)</f>
        <v>MDG</v>
      </c>
      <c r="D56">
        <f>_xlfn.XLOOKUP(C56,K$9:K$182,P$9:P$182, 0)</f>
        <v>413.62384000000003</v>
      </c>
      <c r="E56">
        <f t="shared" si="0"/>
        <v>11453665198.669121</v>
      </c>
      <c r="F56">
        <f>_xlfn.XLOOKUP(C56,K$9:K$182,Q$9:Q$182, 0)</f>
        <v>1647</v>
      </c>
      <c r="G56">
        <f t="shared" si="1"/>
        <v>11453665198.669121</v>
      </c>
      <c r="H56">
        <f t="shared" si="1"/>
        <v>11453665198.669121</v>
      </c>
      <c r="I56">
        <f t="shared" si="1"/>
        <v>11453665198.669121</v>
      </c>
      <c r="K56" t="s">
        <v>1147</v>
      </c>
      <c r="L56">
        <v>7.0000000000000001E-3</v>
      </c>
      <c r="M56">
        <v>7.0000000000000001E-3</v>
      </c>
      <c r="N56">
        <v>2.1999999999999999E-2</v>
      </c>
      <c r="O56">
        <v>0.76</v>
      </c>
      <c r="P56">
        <f>(5.5*N56-(0.9*L56+2.5*(M56-L56)+4.3*(N56-M56)))*365*O56</f>
        <v>13.925479999999999</v>
      </c>
      <c r="Q56">
        <v>38143</v>
      </c>
    </row>
    <row r="57" spans="1:17" x14ac:dyDescent="0.25">
      <c r="A57" t="s">
        <v>471</v>
      </c>
      <c r="B57">
        <v>26545863</v>
      </c>
      <c r="C57" t="str">
        <f>LOOKUP(A57,country_codes!A$2:A$250,country_codes!D$3:D$251)</f>
        <v>CMR</v>
      </c>
      <c r="D57">
        <f>_xlfn.XLOOKUP(C57,K$9:K$182,P$9:P$182, 0)</f>
        <v>301.12572999999998</v>
      </c>
      <c r="E57">
        <f t="shared" si="0"/>
        <v>7993642374.3549891</v>
      </c>
      <c r="F57">
        <f>_xlfn.XLOOKUP(C57,K$9:K$182,Q$9:Q$182, 0)</f>
        <v>3710</v>
      </c>
      <c r="G57">
        <f t="shared" si="1"/>
        <v>7993642374.3549891</v>
      </c>
      <c r="H57">
        <f t="shared" si="1"/>
        <v>7993642374.3549891</v>
      </c>
      <c r="I57">
        <f t="shared" si="1"/>
        <v>7993642374.3549891</v>
      </c>
      <c r="K57" t="s">
        <v>741</v>
      </c>
      <c r="L57">
        <v>3.0000000000000001E-3</v>
      </c>
      <c r="M57">
        <v>3.0000000000000001E-3</v>
      </c>
      <c r="N57">
        <v>0.01</v>
      </c>
      <c r="O57">
        <v>0.65</v>
      </c>
      <c r="P57">
        <f>(5.5*N57-(0.9*L57+2.5*(M57-L57)+4.3*(N57-M57)))*365*O57</f>
        <v>5.2669500000000014</v>
      </c>
      <c r="Q57">
        <v>37033</v>
      </c>
    </row>
    <row r="58" spans="1:17" x14ac:dyDescent="0.25">
      <c r="A58" t="s">
        <v>1595</v>
      </c>
      <c r="B58">
        <v>26378274</v>
      </c>
      <c r="C58" t="str">
        <f>LOOKUP(A58,country_codes!A$2:A$250,country_codes!D$3:D$251)</f>
        <v>CIV</v>
      </c>
      <c r="D58">
        <v>500</v>
      </c>
      <c r="E58">
        <f t="shared" si="0"/>
        <v>13189137000</v>
      </c>
      <c r="F58" s="4">
        <v>5360</v>
      </c>
      <c r="G58">
        <f t="shared" si="1"/>
        <v>13189137000</v>
      </c>
      <c r="H58">
        <f t="shared" si="1"/>
        <v>13189137000</v>
      </c>
      <c r="I58">
        <f t="shared" si="1"/>
        <v>13189137000</v>
      </c>
      <c r="K58" t="s">
        <v>747</v>
      </c>
      <c r="L58">
        <v>0.27300000000000002</v>
      </c>
      <c r="M58">
        <v>0.622</v>
      </c>
      <c r="N58">
        <v>0.85</v>
      </c>
      <c r="O58">
        <v>0.38</v>
      </c>
      <c r="P58">
        <f>(5.5*N58-(0.9*L58+2.5*(M58-L58)+4.3*(N58-M58)))*365*O58</f>
        <v>357.34667999999999</v>
      </c>
      <c r="Q58">
        <v>2772</v>
      </c>
    </row>
    <row r="59" spans="1:17" x14ac:dyDescent="0.25">
      <c r="A59" t="s">
        <v>1572</v>
      </c>
      <c r="B59">
        <v>25778816</v>
      </c>
      <c r="C59" t="str">
        <f>LOOKUP(A59,country_codes!A$2:A$250,country_codes!D$3:D$251)</f>
        <v>PRK</v>
      </c>
      <c r="D59">
        <f>_xlfn.XLOOKUP(C59,K$9:K$182,P$9:P$182, 0)</f>
        <v>810.3</v>
      </c>
      <c r="E59">
        <f t="shared" si="0"/>
        <v>20888574604.799999</v>
      </c>
      <c r="F59">
        <f>_xlfn.XLOOKUP(C59,K$9:K$182,Q$9:Q$182, 0)</f>
        <v>500</v>
      </c>
      <c r="G59">
        <f t="shared" si="1"/>
        <v>20888574604.799999</v>
      </c>
      <c r="H59">
        <f t="shared" si="1"/>
        <v>20888574604.799999</v>
      </c>
      <c r="I59">
        <f t="shared" si="1"/>
        <v>20888574604.799999</v>
      </c>
      <c r="K59" t="s">
        <v>759</v>
      </c>
      <c r="L59">
        <v>1E-3</v>
      </c>
      <c r="M59">
        <v>1E-3</v>
      </c>
      <c r="N59">
        <v>1E-3</v>
      </c>
      <c r="O59">
        <v>1.04</v>
      </c>
      <c r="P59">
        <f>(5.5*N59-(0.9*L59+2.5*(M59-L59)+4.3*(N59-M59)))*365*O59</f>
        <v>1.7461600000000002</v>
      </c>
      <c r="Q59">
        <v>49334</v>
      </c>
    </row>
    <row r="60" spans="1:17" x14ac:dyDescent="0.25">
      <c r="A60" t="s">
        <v>358</v>
      </c>
      <c r="B60">
        <v>25499884</v>
      </c>
      <c r="C60" t="str">
        <f>LOOKUP(A60,country_codes!A$2:A$250,country_codes!D$3:D$251)</f>
        <v>AUS</v>
      </c>
      <c r="D60">
        <f>_xlfn.XLOOKUP(C60,K$9:K$182,P$9:P$182, 0)</f>
        <v>11.74935</v>
      </c>
      <c r="E60">
        <f t="shared" si="0"/>
        <v>299607062.07539999</v>
      </c>
      <c r="F60">
        <f>_xlfn.XLOOKUP(C60,K$9:K$182,Q$9:Q$182, 0)</f>
        <v>50845</v>
      </c>
      <c r="G60">
        <f t="shared" si="1"/>
        <v>0</v>
      </c>
      <c r="H60">
        <f t="shared" si="1"/>
        <v>0</v>
      </c>
      <c r="I60">
        <f t="shared" si="1"/>
        <v>0</v>
      </c>
      <c r="K60" t="s">
        <v>762</v>
      </c>
      <c r="L60">
        <v>0</v>
      </c>
      <c r="M60">
        <v>2E-3</v>
      </c>
      <c r="N60">
        <v>2E-3</v>
      </c>
      <c r="O60">
        <v>0.91</v>
      </c>
      <c r="P60">
        <f>(5.5*N60-(0.9*L60+2.5*(M60-L60)+4.3*(N60-M60)))*365*O60</f>
        <v>1.9929000000000001</v>
      </c>
      <c r="Q60">
        <v>45454</v>
      </c>
    </row>
    <row r="61" spans="1:17" x14ac:dyDescent="0.25">
      <c r="A61" t="s">
        <v>480</v>
      </c>
      <c r="B61">
        <v>24206644</v>
      </c>
      <c r="C61" t="str">
        <f>LOOKUP(A61,country_codes!A$2:A$250,country_codes!D$3:D$251)</f>
        <v>NER</v>
      </c>
      <c r="D61">
        <f>_xlfn.XLOOKUP(C61,K$9:K$182,P$9:P$182, 0)</f>
        <v>457.93995000000001</v>
      </c>
      <c r="E61">
        <f t="shared" si="0"/>
        <v>11085189343.0278</v>
      </c>
      <c r="F61">
        <f>_xlfn.XLOOKUP(C61,K$9:K$182,Q$9:Q$182, 0)</f>
        <v>1253</v>
      </c>
      <c r="G61">
        <f t="shared" si="1"/>
        <v>11085189343.0278</v>
      </c>
      <c r="H61">
        <f t="shared" si="1"/>
        <v>11085189343.0278</v>
      </c>
      <c r="I61">
        <f t="shared" si="1"/>
        <v>11085189343.0278</v>
      </c>
      <c r="K61" t="s">
        <v>774</v>
      </c>
      <c r="L61">
        <v>3.4000000000000002E-2</v>
      </c>
      <c r="M61">
        <v>0.112</v>
      </c>
      <c r="N61">
        <v>0.32200000000000001</v>
      </c>
      <c r="O61">
        <v>0.44</v>
      </c>
      <c r="P61">
        <f>(5.5*N61-(0.9*L61+2.5*(M61-L61)+4.3*(N61-M61)))*365*O61</f>
        <v>103.16944000000001</v>
      </c>
      <c r="Q61">
        <v>15854</v>
      </c>
    </row>
    <row r="62" spans="1:17" x14ac:dyDescent="0.25">
      <c r="A62" t="s">
        <v>1600</v>
      </c>
      <c r="B62">
        <v>23816775</v>
      </c>
      <c r="C62" t="str">
        <f>LOOKUP(A62,country_codes!A$2:A$250,country_codes!D$3:D$251)</f>
        <v>TWN</v>
      </c>
      <c r="D62">
        <f>_xlfn.XLOOKUP(C62,K$9:K$182,P$9:P$182, 0)</f>
        <v>0</v>
      </c>
      <c r="E62">
        <f t="shared" si="0"/>
        <v>0</v>
      </c>
      <c r="F62">
        <f>_xlfn.XLOOKUP(C62,K$9:K$182,Q$9:Q$182, 0)</f>
        <v>54020</v>
      </c>
      <c r="G62">
        <f t="shared" si="1"/>
        <v>0</v>
      </c>
      <c r="H62">
        <f t="shared" si="1"/>
        <v>0</v>
      </c>
      <c r="I62">
        <f t="shared" si="1"/>
        <v>0</v>
      </c>
      <c r="K62" t="s">
        <v>1219</v>
      </c>
      <c r="L62">
        <v>2E-3</v>
      </c>
      <c r="M62">
        <v>2E-3</v>
      </c>
      <c r="N62">
        <v>7.0000000000000001E-3</v>
      </c>
      <c r="O62">
        <v>0.93</v>
      </c>
      <c r="P62">
        <f>(5.5*N62-(0.9*L62+2.5*(M62-L62)+4.3*(N62-M62)))*365*O62</f>
        <v>5.1596400000000013</v>
      </c>
      <c r="Q62">
        <v>44288</v>
      </c>
    </row>
    <row r="63" spans="1:17" x14ac:dyDescent="0.25">
      <c r="A63" t="s">
        <v>518</v>
      </c>
      <c r="B63">
        <v>21413249</v>
      </c>
      <c r="C63" t="str">
        <f>LOOKUP(A63,country_codes!A$2:A$250,country_codes!D$3:D$251)</f>
        <v>LKA</v>
      </c>
      <c r="D63">
        <f>_xlfn.XLOOKUP(C63,K$9:K$182,P$9:P$182, 0)</f>
        <v>76.102499999999978</v>
      </c>
      <c r="E63">
        <f t="shared" si="0"/>
        <v>1629601782.0224996</v>
      </c>
      <c r="F63">
        <f>_xlfn.XLOOKUP(C63,K$9:K$182,Q$9:Q$182, 0)</f>
        <v>13114</v>
      </c>
      <c r="G63">
        <f t="shared" si="1"/>
        <v>0</v>
      </c>
      <c r="H63">
        <f t="shared" si="1"/>
        <v>1629601782.0224996</v>
      </c>
      <c r="I63">
        <f t="shared" si="1"/>
        <v>1629601782.0224996</v>
      </c>
      <c r="K63" t="s">
        <v>779</v>
      </c>
      <c r="L63">
        <v>4.4999999999999998E-2</v>
      </c>
      <c r="M63">
        <v>0.157</v>
      </c>
      <c r="N63">
        <v>0.42899999999999999</v>
      </c>
      <c r="O63">
        <v>0.39</v>
      </c>
      <c r="P63">
        <f>(5.5*N63-(0.9*L63+2.5*(M63-L63)+4.3*(N63-M63)))*365*O63</f>
        <v>123.75909000000003</v>
      </c>
      <c r="Q63">
        <v>15142</v>
      </c>
    </row>
    <row r="64" spans="1:17" x14ac:dyDescent="0.25">
      <c r="A64" t="s">
        <v>497</v>
      </c>
      <c r="B64">
        <v>20903273</v>
      </c>
      <c r="C64" t="str">
        <f>LOOKUP(A64,country_codes!A$2:A$250,country_codes!D$3:D$251)</f>
        <v>BFA</v>
      </c>
      <c r="D64">
        <f>_xlfn.XLOOKUP(C64,K$9:K$182,P$9:P$182, 0)</f>
        <v>418.1148</v>
      </c>
      <c r="E64">
        <f t="shared" si="0"/>
        <v>8739967809.7404003</v>
      </c>
      <c r="F64">
        <f>_xlfn.XLOOKUP(C64,K$9:K$182,Q$9:Q$182, 0)</f>
        <v>2203</v>
      </c>
      <c r="G64">
        <f t="shared" si="1"/>
        <v>8739967809.7404003</v>
      </c>
      <c r="H64">
        <f t="shared" si="1"/>
        <v>8739967809.7404003</v>
      </c>
      <c r="I64">
        <f t="shared" si="1"/>
        <v>8739967809.7404003</v>
      </c>
      <c r="K64" t="s">
        <v>785</v>
      </c>
      <c r="L64">
        <v>0.13300000000000001</v>
      </c>
      <c r="M64">
        <v>0.30499999999999999</v>
      </c>
      <c r="N64">
        <v>0.56899999999999995</v>
      </c>
      <c r="O64">
        <v>0.46</v>
      </c>
      <c r="P64">
        <f>(5.5*N64-(0.9*L64+2.5*(M64-L64)+4.3*(N64-M64)))*365*O64</f>
        <v>242.54834</v>
      </c>
      <c r="Q64">
        <v>5707</v>
      </c>
    </row>
    <row r="65" spans="1:17" x14ac:dyDescent="0.25">
      <c r="A65" t="s">
        <v>482</v>
      </c>
      <c r="B65">
        <v>20250833</v>
      </c>
      <c r="C65" t="str">
        <f>LOOKUP(A65,country_codes!A$2:A$250,country_codes!D$3:D$251)</f>
        <v>MLI</v>
      </c>
      <c r="D65">
        <f>_xlfn.XLOOKUP(C65,K$9:K$182,P$9:P$182, 0)</f>
        <v>478.49529000000013</v>
      </c>
      <c r="E65">
        <f t="shared" si="0"/>
        <v>9689928209.0765724</v>
      </c>
      <c r="F65">
        <f>_xlfn.XLOOKUP(C65,K$9:K$182,Q$9:Q$182, 0)</f>
        <v>2421</v>
      </c>
      <c r="G65">
        <f t="shared" si="1"/>
        <v>9689928209.0765724</v>
      </c>
      <c r="H65">
        <f t="shared" si="1"/>
        <v>9689928209.0765724</v>
      </c>
      <c r="I65">
        <f t="shared" si="1"/>
        <v>9689928209.0765724</v>
      </c>
      <c r="K65" t="s">
        <v>811</v>
      </c>
      <c r="L65">
        <v>0.35299999999999998</v>
      </c>
      <c r="M65">
        <v>0.70299999999999996</v>
      </c>
      <c r="N65">
        <v>0.92300000000000004</v>
      </c>
      <c r="O65">
        <v>0.35</v>
      </c>
      <c r="P65">
        <f>(5.5*N65-(0.9*L65+2.5*(M65-L65)+4.3*(N65-M65)))*365*O65</f>
        <v>375.30394999999999</v>
      </c>
      <c r="Q65">
        <v>2516</v>
      </c>
    </row>
    <row r="66" spans="1:17" x14ac:dyDescent="0.25">
      <c r="A66" t="s">
        <v>460</v>
      </c>
      <c r="B66">
        <v>19237691</v>
      </c>
      <c r="C66" t="str">
        <f>LOOKUP(A66,country_codes!A$2:A$250,country_codes!D$3:D$251)</f>
        <v>ROU</v>
      </c>
      <c r="D66">
        <f>_xlfn.XLOOKUP(C66,K$9:K$182,P$9:P$182, 0)</f>
        <v>59.293519999999994</v>
      </c>
      <c r="E66">
        <f t="shared" si="0"/>
        <v>1140670416.06232</v>
      </c>
      <c r="F66">
        <f>_xlfn.XLOOKUP(C66,K$9:K$182,Q$9:Q$182, 0)</f>
        <v>30141</v>
      </c>
      <c r="G66">
        <f t="shared" si="1"/>
        <v>0</v>
      </c>
      <c r="H66">
        <f t="shared" si="1"/>
        <v>0</v>
      </c>
      <c r="I66">
        <f t="shared" si="1"/>
        <v>0</v>
      </c>
      <c r="K66" t="s">
        <v>777</v>
      </c>
      <c r="L66">
        <v>0.10100000000000001</v>
      </c>
      <c r="M66">
        <v>0.378</v>
      </c>
      <c r="N66">
        <v>0.72499999999999998</v>
      </c>
      <c r="O66">
        <v>0.27</v>
      </c>
      <c r="P66">
        <f>(5.5*N66-(0.9*L66+2.5*(M66-L66)+4.3*(N66-M66)))*365*O66</f>
        <v>168.71759999999998</v>
      </c>
      <c r="Q66">
        <v>2239</v>
      </c>
    </row>
    <row r="67" spans="1:17" x14ac:dyDescent="0.25">
      <c r="A67" t="s">
        <v>521</v>
      </c>
      <c r="B67">
        <v>19129952</v>
      </c>
      <c r="C67" t="str">
        <f>LOOKUP(A67,country_codes!A$2:A$250,country_codes!D$3:D$251)</f>
        <v>MWI</v>
      </c>
      <c r="D67">
        <f>_xlfn.XLOOKUP(C67,K$9:K$182,P$9:P$182, 0)</f>
        <v>426.43680000000001</v>
      </c>
      <c r="E67">
        <f t="shared" si="0"/>
        <v>8157715515.0335999</v>
      </c>
      <c r="F67">
        <f>_xlfn.XLOOKUP(C67,K$9:K$182,Q$9:Q$182, 0)</f>
        <v>995</v>
      </c>
      <c r="G67">
        <f t="shared" si="1"/>
        <v>8157715515.0335999</v>
      </c>
      <c r="H67">
        <f t="shared" si="1"/>
        <v>8157715515.0335999</v>
      </c>
      <c r="I67">
        <f t="shared" si="1"/>
        <v>8157715515.0335999</v>
      </c>
      <c r="K67" t="s">
        <v>814</v>
      </c>
      <c r="L67">
        <v>0.67100000000000004</v>
      </c>
      <c r="M67">
        <v>0.84499999999999997</v>
      </c>
      <c r="N67">
        <v>0.93400000000000005</v>
      </c>
      <c r="O67">
        <v>0.43</v>
      </c>
      <c r="P67">
        <f>(5.5*N67-(0.9*L67+2.5*(M67-L67)+4.3*(N67-M67)))*365*O67</f>
        <v>583.13202999999999</v>
      </c>
      <c r="Q67">
        <v>2340</v>
      </c>
    </row>
    <row r="68" spans="1:17" x14ac:dyDescent="0.25">
      <c r="A68" t="s">
        <v>406</v>
      </c>
      <c r="B68">
        <v>19116201</v>
      </c>
      <c r="C68" t="str">
        <f>LOOKUP(A68,country_codes!A$2:A$250,country_codes!D$3:D$251)</f>
        <v>CHL</v>
      </c>
      <c r="D68">
        <f>_xlfn.XLOOKUP(C68,K$9:K$182,P$9:P$182, 0)</f>
        <v>14.210909999999998</v>
      </c>
      <c r="E68">
        <f t="shared" si="0"/>
        <v>271658611.95290995</v>
      </c>
      <c r="F68">
        <f>_xlfn.XLOOKUP(C68,K$9:K$182,Q$9:Q$182, 0)</f>
        <v>23455</v>
      </c>
      <c r="G68">
        <f t="shared" si="1"/>
        <v>0</v>
      </c>
      <c r="H68">
        <f t="shared" si="1"/>
        <v>0</v>
      </c>
      <c r="I68">
        <f t="shared" si="1"/>
        <v>0</v>
      </c>
      <c r="K68" t="s">
        <v>735</v>
      </c>
      <c r="L68">
        <v>0.3</v>
      </c>
      <c r="M68">
        <v>0.5</v>
      </c>
      <c r="N68">
        <v>0.7</v>
      </c>
      <c r="O68">
        <v>0.45</v>
      </c>
      <c r="P68">
        <f>(5.5*N68-(0.9*L68+2.5*(M68-L68)+4.3*(N68-M68)))*365*O68</f>
        <v>364.63499999999999</v>
      </c>
      <c r="Q68">
        <v>17782</v>
      </c>
    </row>
    <row r="69" spans="1:17" x14ac:dyDescent="0.25">
      <c r="A69" t="s">
        <v>499</v>
      </c>
      <c r="B69">
        <v>18776707</v>
      </c>
      <c r="C69" t="str">
        <f>LOOKUP(A69,country_codes!A$2:A$250,country_codes!D$3:D$251)</f>
        <v>KAZ</v>
      </c>
      <c r="D69">
        <f>_xlfn.XLOOKUP(C69,K$9:K$182,P$9:P$182, 0)</f>
        <v>14.103600000000005</v>
      </c>
      <c r="E69">
        <f t="shared" si="0"/>
        <v>264819164.84520009</v>
      </c>
      <c r="F69">
        <f>_xlfn.XLOOKUP(C69,K$9:K$182,Q$9:Q$182, 0)</f>
        <v>26589</v>
      </c>
      <c r="G69">
        <f t="shared" si="1"/>
        <v>0</v>
      </c>
      <c r="H69">
        <f t="shared" si="1"/>
        <v>0</v>
      </c>
      <c r="I69">
        <f t="shared" si="1"/>
        <v>0</v>
      </c>
      <c r="K69" t="s">
        <v>791</v>
      </c>
      <c r="L69">
        <v>8.9999999999999993E-3</v>
      </c>
      <c r="M69">
        <v>7.0000000000000001E-3</v>
      </c>
      <c r="N69">
        <v>4.7E-2</v>
      </c>
      <c r="O69">
        <v>0.69</v>
      </c>
      <c r="P69">
        <f>(5.5*N69-(0.9*L69+2.5*(M69-L69)+4.3*(N69-M69)))*365*O69</f>
        <v>21.004290000000005</v>
      </c>
      <c r="Q69">
        <v>29045</v>
      </c>
    </row>
    <row r="70" spans="1:17" x14ac:dyDescent="0.25">
      <c r="A70" t="s">
        <v>495</v>
      </c>
      <c r="B70">
        <v>18383955</v>
      </c>
      <c r="C70" t="str">
        <f>LOOKUP(A70,country_codes!A$2:A$250,country_codes!D$3:D$251)</f>
        <v>ZMB</v>
      </c>
      <c r="D70">
        <f>_xlfn.XLOOKUP(C70,K$9:K$182,P$9:P$182, 0)</f>
        <v>434.11932000000007</v>
      </c>
      <c r="E70">
        <f t="shared" si="0"/>
        <v>7980830043.510601</v>
      </c>
      <c r="F70">
        <f>_xlfn.XLOOKUP(C70,K$9:K$182,Q$9:Q$182, 0)</f>
        <v>3302</v>
      </c>
      <c r="G70">
        <f t="shared" si="1"/>
        <v>7980830043.510601</v>
      </c>
      <c r="H70">
        <f t="shared" si="1"/>
        <v>7980830043.510601</v>
      </c>
      <c r="I70">
        <f t="shared" si="1"/>
        <v>7980830043.510601</v>
      </c>
      <c r="K70" t="s">
        <v>805</v>
      </c>
      <c r="L70">
        <v>8.6999999999999994E-2</v>
      </c>
      <c r="M70">
        <v>0.24199999999999999</v>
      </c>
      <c r="N70">
        <v>0.48799999999999999</v>
      </c>
      <c r="O70">
        <v>0.54</v>
      </c>
      <c r="P70">
        <f>(5.5*N70-(0.9*L70+2.5*(M70-L70)+4.3*(N70-M70)))*365*O70</f>
        <v>228.71484000000007</v>
      </c>
      <c r="Q70">
        <v>8267</v>
      </c>
    </row>
    <row r="71" spans="1:17" x14ac:dyDescent="0.25">
      <c r="A71" t="s">
        <v>430</v>
      </c>
      <c r="B71">
        <v>17915568</v>
      </c>
      <c r="C71" t="str">
        <f>LOOKUP(A71,country_codes!A$2:A$250,country_codes!D$3:D$251)</f>
        <v>GTM</v>
      </c>
      <c r="D71">
        <f>_xlfn.XLOOKUP(C71,K$9:K$182,P$9:P$182, 0)</f>
        <v>228.71484000000007</v>
      </c>
      <c r="E71">
        <f t="shared" ref="E71:E134" si="2">B71*D71</f>
        <v>4097556268.6291213</v>
      </c>
      <c r="F71">
        <f t="shared" ref="F71:F134" si="3">_xlfn.XLOOKUP(C71,K$9:K$182,Q$9:Q$182, 0)</f>
        <v>8267</v>
      </c>
      <c r="G71">
        <f t="shared" ref="G71:I134" si="4">IF($F71&lt;G$4,$E71,0)</f>
        <v>4097556268.6291213</v>
      </c>
      <c r="H71">
        <f t="shared" si="4"/>
        <v>4097556268.6291213</v>
      </c>
      <c r="I71">
        <f t="shared" si="4"/>
        <v>4097556268.6291213</v>
      </c>
      <c r="K71" t="s">
        <v>817</v>
      </c>
      <c r="L71">
        <v>0.14000000000000001</v>
      </c>
      <c r="M71">
        <v>0.29499999999999998</v>
      </c>
      <c r="N71">
        <v>0.56399999999999995</v>
      </c>
      <c r="O71">
        <v>0.57999999999999996</v>
      </c>
      <c r="P71">
        <f>(5.5*N71-(0.9*L71+2.5*(M71-L71)+4.3*(N71-M71)))*365*O71</f>
        <v>303.11205999999999</v>
      </c>
      <c r="Q71">
        <v>17360</v>
      </c>
    </row>
    <row r="72" spans="1:17" x14ac:dyDescent="0.25">
      <c r="A72" t="s">
        <v>426</v>
      </c>
      <c r="B72">
        <v>17643054</v>
      </c>
      <c r="C72" t="str">
        <f>LOOKUP(A72,country_codes!A$2:A$250,country_codes!D$3:D$251)</f>
        <v>ECU</v>
      </c>
      <c r="D72">
        <f>_xlfn.XLOOKUP(C72,K$9:K$182,P$9:P$182, 0)</f>
        <v>102.05838000000001</v>
      </c>
      <c r="E72">
        <f t="shared" si="2"/>
        <v>1800621509.4925203</v>
      </c>
      <c r="F72">
        <f t="shared" si="3"/>
        <v>10617</v>
      </c>
      <c r="G72">
        <f t="shared" si="4"/>
        <v>0</v>
      </c>
      <c r="H72">
        <f t="shared" si="4"/>
        <v>1800621509.4925203</v>
      </c>
      <c r="I72">
        <f t="shared" si="4"/>
        <v>1800621509.4925203</v>
      </c>
      <c r="K72" t="s">
        <v>829</v>
      </c>
      <c r="L72">
        <v>0.16500000000000001</v>
      </c>
      <c r="M72">
        <v>0.3</v>
      </c>
      <c r="N72">
        <v>0.503</v>
      </c>
      <c r="O72">
        <v>0.49</v>
      </c>
      <c r="P72">
        <f>(5.5*N72-(0.9*L72+2.5*(M72-L72)+4.3*(N72-M72)))*365*O72</f>
        <v>251.74926000000005</v>
      </c>
      <c r="Q72">
        <v>5538</v>
      </c>
    </row>
    <row r="73" spans="1:17" x14ac:dyDescent="0.25">
      <c r="A73" t="s">
        <v>1574</v>
      </c>
      <c r="B73">
        <v>17500658</v>
      </c>
      <c r="C73" t="str">
        <f>LOOKUP(A73,country_codes!A$2:A$250,country_codes!D$3:D$251)</f>
        <v>SYR</v>
      </c>
      <c r="D73">
        <f>_xlfn.XLOOKUP(C73,K$9:K$182,P$9:P$182, 0)</f>
        <v>331.20100000000014</v>
      </c>
      <c r="E73">
        <f t="shared" si="2"/>
        <v>5796235430.2580023</v>
      </c>
      <c r="F73">
        <f t="shared" si="3"/>
        <v>2900</v>
      </c>
      <c r="G73">
        <f t="shared" si="4"/>
        <v>5796235430.2580023</v>
      </c>
      <c r="H73">
        <f t="shared" si="4"/>
        <v>5796235430.2580023</v>
      </c>
      <c r="I73">
        <f t="shared" si="4"/>
        <v>5796235430.2580023</v>
      </c>
      <c r="K73" t="s">
        <v>699</v>
      </c>
      <c r="L73">
        <v>5.0000000000000001E-3</v>
      </c>
      <c r="M73">
        <v>1.2E-2</v>
      </c>
      <c r="N73">
        <v>3.7999999999999999E-2</v>
      </c>
      <c r="O73">
        <v>0.54</v>
      </c>
      <c r="P73">
        <f>(5.5*N73-(0.9*L73+2.5*(M73-L73)+4.3*(N73-M73)))*365*O73</f>
        <v>14.821919999999999</v>
      </c>
      <c r="Q73">
        <v>27681</v>
      </c>
    </row>
    <row r="74" spans="1:17" x14ac:dyDescent="0.25">
      <c r="A74" t="s">
        <v>371</v>
      </c>
      <c r="B74">
        <v>17134872</v>
      </c>
      <c r="C74" t="str">
        <f>LOOKUP(A74,country_codes!A$2:A$250,country_codes!D$3:D$251)</f>
        <v>NLD</v>
      </c>
      <c r="D74">
        <f>_xlfn.XLOOKUP(C74,K$9:K$182,P$9:P$182, 0)</f>
        <v>3.2937600000000002</v>
      </c>
      <c r="E74">
        <f t="shared" si="2"/>
        <v>56438155.998720005</v>
      </c>
      <c r="F74">
        <f t="shared" si="3"/>
        <v>57101</v>
      </c>
      <c r="G74">
        <f t="shared" si="4"/>
        <v>0</v>
      </c>
      <c r="H74">
        <f t="shared" si="4"/>
        <v>0</v>
      </c>
      <c r="I74">
        <f t="shared" si="4"/>
        <v>0</v>
      </c>
      <c r="K74" t="s">
        <v>820</v>
      </c>
      <c r="L74">
        <v>0.25</v>
      </c>
      <c r="M74">
        <v>0.50800000000000001</v>
      </c>
      <c r="N74">
        <v>0.78900000000000003</v>
      </c>
      <c r="O74">
        <v>0.47</v>
      </c>
      <c r="P74">
        <f>(5.5*N74-(0.9*L74+2.5*(M74-L74)+4.3*(N74-M74)))*365*O74</f>
        <v>387.90886</v>
      </c>
      <c r="Q74">
        <v>1728</v>
      </c>
    </row>
    <row r="75" spans="1:17" x14ac:dyDescent="0.25">
      <c r="A75" t="s">
        <v>473</v>
      </c>
      <c r="B75">
        <v>16743927</v>
      </c>
      <c r="C75" t="str">
        <f>LOOKUP(A75,country_codes!A$2:A$250,country_codes!D$3:D$251)</f>
        <v>SEN</v>
      </c>
      <c r="D75">
        <f>_xlfn.XLOOKUP(C75,K$9:K$182,P$9:P$182, 0)</f>
        <v>420.50920000000008</v>
      </c>
      <c r="E75">
        <f t="shared" si="2"/>
        <v>7040975347.6284018</v>
      </c>
      <c r="F75">
        <f t="shared" si="3"/>
        <v>3463</v>
      </c>
      <c r="G75">
        <f t="shared" si="4"/>
        <v>7040975347.6284018</v>
      </c>
      <c r="H75">
        <f t="shared" si="4"/>
        <v>7040975347.6284018</v>
      </c>
      <c r="I75">
        <f t="shared" si="4"/>
        <v>7040975347.6284018</v>
      </c>
      <c r="K75" t="s">
        <v>833</v>
      </c>
      <c r="L75">
        <v>6.0000000000000001E-3</v>
      </c>
      <c r="M75">
        <v>6.0000000000000001E-3</v>
      </c>
      <c r="N75">
        <v>0.03</v>
      </c>
      <c r="O75">
        <v>0.52</v>
      </c>
      <c r="P75">
        <f>(5.5*N75-(0.9*L75+2.5*(M75-L75)+4.3*(N75-M75)))*365*O75</f>
        <v>10.704719999999996</v>
      </c>
      <c r="Q75">
        <v>32434</v>
      </c>
    </row>
    <row r="76" spans="1:17" x14ac:dyDescent="0.25">
      <c r="A76" t="s">
        <v>503</v>
      </c>
      <c r="B76">
        <v>16718965</v>
      </c>
      <c r="C76" t="str">
        <f>LOOKUP(A76,country_codes!A$2:A$250,country_codes!D$3:D$251)</f>
        <v>KHM</v>
      </c>
      <c r="D76">
        <f>_xlfn.XLOOKUP(C76,K$9:K$182,P$9:P$182, 0)</f>
        <v>152.02250000000004</v>
      </c>
      <c r="E76">
        <f t="shared" si="2"/>
        <v>2541658856.7125006</v>
      </c>
      <c r="F76">
        <f t="shared" si="3"/>
        <v>4441</v>
      </c>
      <c r="G76">
        <f t="shared" si="4"/>
        <v>2541658856.7125006</v>
      </c>
      <c r="H76">
        <f t="shared" si="4"/>
        <v>2541658856.7125006</v>
      </c>
      <c r="I76">
        <f t="shared" si="4"/>
        <v>2541658856.7125006</v>
      </c>
      <c r="K76" t="s">
        <v>841</v>
      </c>
      <c r="L76">
        <v>3.5999999999999997E-2</v>
      </c>
      <c r="M76">
        <v>0.215</v>
      </c>
      <c r="N76">
        <v>0.53200000000000003</v>
      </c>
      <c r="O76">
        <v>0.3</v>
      </c>
      <c r="P76">
        <f>(5.5*N76-(0.9*L76+2.5*(M76-L76)+4.3*(N76-M76)))*365*O76</f>
        <v>118.58849999999998</v>
      </c>
      <c r="Q76">
        <v>12345</v>
      </c>
    </row>
    <row r="77" spans="1:17" x14ac:dyDescent="0.25">
      <c r="A77" t="s">
        <v>491</v>
      </c>
      <c r="B77">
        <v>16425864</v>
      </c>
      <c r="C77" t="str">
        <f>LOOKUP(A77,country_codes!A$2:A$250,country_codes!D$3:D$251)</f>
        <v>TCD</v>
      </c>
      <c r="D77">
        <f>_xlfn.XLOOKUP(C77,K$9:K$182,P$9:P$182, 0)</f>
        <v>384.32528999999994</v>
      </c>
      <c r="E77">
        <f t="shared" si="2"/>
        <v>6312874945.300559</v>
      </c>
      <c r="F77">
        <f t="shared" si="3"/>
        <v>1618</v>
      </c>
      <c r="G77">
        <f t="shared" si="4"/>
        <v>6312874945.300559</v>
      </c>
      <c r="H77">
        <f t="shared" si="4"/>
        <v>6312874945.300559</v>
      </c>
      <c r="I77">
        <f t="shared" si="4"/>
        <v>6312874945.300559</v>
      </c>
      <c r="K77" t="s">
        <v>838</v>
      </c>
      <c r="L77">
        <v>4.0000000000000001E-3</v>
      </c>
      <c r="M77">
        <v>5.1999999999999998E-2</v>
      </c>
      <c r="N77">
        <v>8.3000000000000004E-2</v>
      </c>
      <c r="O77">
        <v>0.26</v>
      </c>
      <c r="P77">
        <f>(5.5*N77-(0.9*L77+2.5*(M77-L77)+4.3*(N77-M77)))*365*O77</f>
        <v>18.942040000000002</v>
      </c>
      <c r="Q77">
        <v>6284</v>
      </c>
    </row>
    <row r="78" spans="1:17" x14ac:dyDescent="0.25">
      <c r="A78" t="s">
        <v>1571</v>
      </c>
      <c r="B78">
        <v>15893222</v>
      </c>
      <c r="C78" t="str">
        <f>LOOKUP(A78,country_codes!A$2:A$250,country_codes!D$3:D$251)</f>
        <v>SOM</v>
      </c>
      <c r="D78">
        <f>_xlfn.XLOOKUP(C78,K$9:K$182,P$9:P$182, 0)</f>
        <v>1322.76</v>
      </c>
      <c r="E78">
        <f t="shared" si="2"/>
        <v>21022918332.720001</v>
      </c>
      <c r="F78">
        <f t="shared" si="3"/>
        <v>500</v>
      </c>
      <c r="G78">
        <f t="shared" si="4"/>
        <v>21022918332.720001</v>
      </c>
      <c r="H78">
        <f t="shared" si="4"/>
        <v>21022918332.720001</v>
      </c>
      <c r="I78">
        <f t="shared" si="4"/>
        <v>21022918332.720001</v>
      </c>
      <c r="K78" t="s">
        <v>849</v>
      </c>
      <c r="L78">
        <v>0</v>
      </c>
      <c r="M78">
        <v>0</v>
      </c>
      <c r="N78">
        <v>0</v>
      </c>
      <c r="O78">
        <v>1</v>
      </c>
      <c r="P78">
        <f>(5.5*N78-(0.9*L78+2.5*(M78-L78)+4.3*(N78-M78)))*365*O78</f>
        <v>0</v>
      </c>
      <c r="Q78">
        <v>89383</v>
      </c>
    </row>
    <row r="79" spans="1:17" x14ac:dyDescent="0.25">
      <c r="A79" t="s">
        <v>390</v>
      </c>
      <c r="B79">
        <v>14862924</v>
      </c>
      <c r="C79" t="str">
        <f>LOOKUP(A79,country_codes!A$2:A$250,country_codes!D$3:D$251)</f>
        <v>ZWE</v>
      </c>
      <c r="D79">
        <f>_xlfn.XLOOKUP(C79,K$9:K$182,P$9:P$182, 0)</f>
        <v>539.03200000000004</v>
      </c>
      <c r="E79">
        <f t="shared" si="2"/>
        <v>8011591649.5680008</v>
      </c>
      <c r="F79">
        <f t="shared" si="3"/>
        <v>2583</v>
      </c>
      <c r="G79">
        <f t="shared" si="4"/>
        <v>8011591649.5680008</v>
      </c>
      <c r="H79">
        <f t="shared" si="4"/>
        <v>8011591649.5680008</v>
      </c>
      <c r="I79">
        <f t="shared" si="4"/>
        <v>8011591649.5680008</v>
      </c>
      <c r="K79" t="s">
        <v>844</v>
      </c>
      <c r="L79">
        <v>3.0000000000000001E-3</v>
      </c>
      <c r="M79">
        <v>2.5000000000000001E-2</v>
      </c>
      <c r="N79">
        <v>0.11600000000000001</v>
      </c>
      <c r="O79">
        <v>0.27</v>
      </c>
      <c r="P79">
        <f>(5.5*N79-(0.9*L79+2.5*(M79-L79)+4.3*(N79-M79)))*365*O79</f>
        <v>18.62595</v>
      </c>
      <c r="Q79">
        <v>11963</v>
      </c>
    </row>
    <row r="80" spans="1:17" x14ac:dyDescent="0.25">
      <c r="A80" t="s">
        <v>500</v>
      </c>
      <c r="B80">
        <v>13132795</v>
      </c>
      <c r="C80" t="str">
        <f>LOOKUP(A80,country_codes!A$2:A$250,country_codes!D$3:D$251)</f>
        <v>GIN</v>
      </c>
      <c r="D80">
        <f>_xlfn.XLOOKUP(C80,K$9:K$182,P$9:P$182, 0)</f>
        <v>375.30394999999999</v>
      </c>
      <c r="E80">
        <f t="shared" si="2"/>
        <v>4928789838.0402498</v>
      </c>
      <c r="F80">
        <f t="shared" si="3"/>
        <v>2516</v>
      </c>
      <c r="G80">
        <f t="shared" si="4"/>
        <v>4928789838.0402498</v>
      </c>
      <c r="H80">
        <f t="shared" si="4"/>
        <v>4928789838.0402498</v>
      </c>
      <c r="I80">
        <f t="shared" si="4"/>
        <v>4928789838.0402498</v>
      </c>
      <c r="K80" t="s">
        <v>847</v>
      </c>
      <c r="L80">
        <v>2.5000000000000001E-2</v>
      </c>
      <c r="M80">
        <v>0.17899999999999999</v>
      </c>
      <c r="N80">
        <v>0.57299999999999995</v>
      </c>
      <c r="O80">
        <v>0.33</v>
      </c>
      <c r="P80">
        <f>(5.5*N80-(0.9*L80+2.5*(M80-L80)+4.3*(N80-M80)))*365*O80</f>
        <v>126.44841</v>
      </c>
      <c r="Q80">
        <v>9952</v>
      </c>
    </row>
    <row r="81" spans="1:17" x14ac:dyDescent="0.25">
      <c r="A81" t="s">
        <v>505</v>
      </c>
      <c r="B81">
        <v>12952218</v>
      </c>
      <c r="C81" t="str">
        <f>LOOKUP(A81,country_codes!A$2:A$250,country_codes!D$3:D$251)</f>
        <v>RWA</v>
      </c>
      <c r="D81">
        <f>_xlfn.XLOOKUP(C81,K$9:K$182,P$9:P$182, 0)</f>
        <v>424.64538000000005</v>
      </c>
      <c r="E81">
        <f t="shared" si="2"/>
        <v>5500099534.4528408</v>
      </c>
      <c r="F81">
        <f t="shared" si="3"/>
        <v>2393</v>
      </c>
      <c r="G81">
        <f t="shared" si="4"/>
        <v>5500099534.4528408</v>
      </c>
      <c r="H81">
        <f t="shared" si="4"/>
        <v>5500099534.4528408</v>
      </c>
      <c r="I81">
        <f t="shared" si="4"/>
        <v>5500099534.4528408</v>
      </c>
      <c r="K81" t="s">
        <v>835</v>
      </c>
      <c r="L81">
        <v>0</v>
      </c>
      <c r="M81">
        <v>0</v>
      </c>
      <c r="N81">
        <v>2E-3</v>
      </c>
      <c r="O81">
        <v>1.28</v>
      </c>
      <c r="P81">
        <f>(5.5*N81-(0.9*L81+2.5*(M81-L81)+4.3*(N81-M81)))*365*O81</f>
        <v>1.1212799999999998</v>
      </c>
      <c r="Q81">
        <v>54482</v>
      </c>
    </row>
    <row r="82" spans="1:17" x14ac:dyDescent="0.25">
      <c r="A82" t="s">
        <v>490</v>
      </c>
      <c r="B82">
        <v>12123200</v>
      </c>
      <c r="C82" t="str">
        <f>LOOKUP(A82,country_codes!A$2:A$250,country_codes!D$3:D$251)</f>
        <v>BEN</v>
      </c>
      <c r="D82">
        <f>_xlfn.XLOOKUP(C82,K$9:K$182,P$9:P$182, 0)</f>
        <v>439.02054000000004</v>
      </c>
      <c r="E82">
        <f t="shared" si="2"/>
        <v>5322333810.5280008</v>
      </c>
      <c r="F82">
        <f t="shared" si="3"/>
        <v>3443</v>
      </c>
      <c r="G82">
        <f t="shared" si="4"/>
        <v>5322333810.5280008</v>
      </c>
      <c r="H82">
        <f t="shared" si="4"/>
        <v>5322333810.5280008</v>
      </c>
      <c r="I82">
        <f t="shared" si="4"/>
        <v>5322333810.5280008</v>
      </c>
      <c r="K82" t="s">
        <v>855</v>
      </c>
      <c r="L82">
        <v>6.0000000000000001E-3</v>
      </c>
      <c r="M82">
        <v>2.0500000000000001E-2</v>
      </c>
      <c r="N82">
        <v>0.13150000000000001</v>
      </c>
      <c r="O82">
        <v>1.04</v>
      </c>
      <c r="P82">
        <f>(5.5*N82-(0.9*L82+2.5*(M82-L82)+4.3*(N82-M82)))*365*O82</f>
        <v>77.552280000000025</v>
      </c>
      <c r="Q82">
        <v>39126</v>
      </c>
    </row>
    <row r="83" spans="1:17" x14ac:dyDescent="0.25">
      <c r="A83" t="s">
        <v>494</v>
      </c>
      <c r="B83">
        <v>11890784</v>
      </c>
      <c r="C83" t="str">
        <f>LOOKUP(A83,country_codes!A$2:A$250,country_codes!D$3:D$251)</f>
        <v>BDI</v>
      </c>
      <c r="D83">
        <f>_xlfn.XLOOKUP(C83,K$9:K$182,P$9:P$182, 0)</f>
        <v>529.09888999999998</v>
      </c>
      <c r="E83">
        <f t="shared" si="2"/>
        <v>6291400615.6297598</v>
      </c>
      <c r="F83">
        <f t="shared" si="3"/>
        <v>783</v>
      </c>
      <c r="G83">
        <f t="shared" si="4"/>
        <v>6291400615.6297598</v>
      </c>
      <c r="H83">
        <f t="shared" si="4"/>
        <v>6291400615.6297598</v>
      </c>
      <c r="I83">
        <f t="shared" si="4"/>
        <v>6291400615.6297598</v>
      </c>
      <c r="K83" t="s">
        <v>858</v>
      </c>
      <c r="L83">
        <v>1.4E-2</v>
      </c>
      <c r="M83">
        <v>1.2999999999999999E-2</v>
      </c>
      <c r="N83">
        <v>3.1E-2</v>
      </c>
      <c r="O83">
        <v>0.82</v>
      </c>
      <c r="P83">
        <f>(5.5*N83-(0.9*L83+2.5*(M83-L83)+4.3*(N83-M83)))*365*O83</f>
        <v>24.841899999999992</v>
      </c>
      <c r="Q83">
        <v>40066</v>
      </c>
    </row>
    <row r="84" spans="1:17" x14ac:dyDescent="0.25">
      <c r="A84" t="s">
        <v>525</v>
      </c>
      <c r="B84">
        <v>11818619</v>
      </c>
      <c r="C84" t="str">
        <f>LOOKUP(A84,country_codes!A$2:A$250,country_codes!D$3:D$251)</f>
        <v>TUN</v>
      </c>
      <c r="D84">
        <f>_xlfn.XLOOKUP(C84,K$9:K$182,P$9:P$182, 0)</f>
        <v>28.820399999999992</v>
      </c>
      <c r="E84">
        <f t="shared" si="2"/>
        <v>340617327.02759993</v>
      </c>
      <c r="F84">
        <f t="shared" si="3"/>
        <v>10382</v>
      </c>
      <c r="G84">
        <f t="shared" si="4"/>
        <v>0</v>
      </c>
      <c r="H84">
        <f t="shared" si="4"/>
        <v>340617327.02759993</v>
      </c>
      <c r="I84">
        <f t="shared" si="4"/>
        <v>340617327.02759993</v>
      </c>
      <c r="K84" t="s">
        <v>860</v>
      </c>
      <c r="L84">
        <v>1.7000000000000001E-2</v>
      </c>
      <c r="M84">
        <v>9.0999999999999998E-2</v>
      </c>
      <c r="N84">
        <v>0.29699999999999999</v>
      </c>
      <c r="O84">
        <v>0.56999999999999995</v>
      </c>
      <c r="P84">
        <f>(5.5*N84-(0.9*L84+2.5*(M84-L84)+4.3*(N84-M84)))*365*O84</f>
        <v>113.88657000000002</v>
      </c>
      <c r="Q84">
        <v>10221</v>
      </c>
    </row>
    <row r="85" spans="1:17" x14ac:dyDescent="0.25">
      <c r="A85" t="s">
        <v>454</v>
      </c>
      <c r="B85">
        <v>11673021</v>
      </c>
      <c r="C85" t="str">
        <f>LOOKUP(A85,country_codes!A$2:A$250,country_codes!D$3:D$251)</f>
        <v>BOL</v>
      </c>
      <c r="D85">
        <f>_xlfn.XLOOKUP(C85,K$9:K$182,P$9:P$182, 0)</f>
        <v>88.695000000000007</v>
      </c>
      <c r="E85">
        <f t="shared" si="2"/>
        <v>1035338597.595</v>
      </c>
      <c r="F85">
        <f t="shared" si="3"/>
        <v>8342</v>
      </c>
      <c r="G85">
        <f t="shared" si="4"/>
        <v>1035338597.595</v>
      </c>
      <c r="H85">
        <f t="shared" si="4"/>
        <v>1035338597.595</v>
      </c>
      <c r="I85">
        <f t="shared" si="4"/>
        <v>1035338597.595</v>
      </c>
      <c r="K85" t="s">
        <v>868</v>
      </c>
      <c r="L85">
        <v>1E-3</v>
      </c>
      <c r="M85">
        <v>2.1000000000000001E-2</v>
      </c>
      <c r="N85">
        <v>0.18099999999999999</v>
      </c>
      <c r="O85">
        <v>0.45</v>
      </c>
      <c r="P85">
        <f>(5.5*N85-(0.9*L85+2.5*(M85-L85)+4.3*(N85-M85)))*365*O85</f>
        <v>42.146550000000012</v>
      </c>
      <c r="Q85">
        <v>10007</v>
      </c>
    </row>
    <row r="86" spans="1:17" x14ac:dyDescent="0.25">
      <c r="A86" t="s">
        <v>374</v>
      </c>
      <c r="B86">
        <v>11589623</v>
      </c>
      <c r="C86" t="str">
        <f>LOOKUP(A86,country_codes!A$2:A$250,country_codes!D$3:D$251)</f>
        <v>BEL</v>
      </c>
      <c r="D86">
        <f>_xlfn.XLOOKUP(C86,K$9:K$182,P$9:P$182, 0)</f>
        <v>2.9550400000000003</v>
      </c>
      <c r="E86">
        <f t="shared" si="2"/>
        <v>34247799.549920008</v>
      </c>
      <c r="F86">
        <f t="shared" si="3"/>
        <v>50114</v>
      </c>
      <c r="G86">
        <f t="shared" si="4"/>
        <v>0</v>
      </c>
      <c r="H86">
        <f t="shared" si="4"/>
        <v>0</v>
      </c>
      <c r="I86">
        <f t="shared" si="4"/>
        <v>0</v>
      </c>
      <c r="K86" t="s">
        <v>862</v>
      </c>
      <c r="L86">
        <v>2E-3</v>
      </c>
      <c r="M86">
        <v>5.0000000000000001E-3</v>
      </c>
      <c r="N86">
        <v>0.01</v>
      </c>
      <c r="O86">
        <v>0.92</v>
      </c>
      <c r="P86">
        <f>(5.5*N86-(0.9*L86+2.5*(M86-L86)+4.3*(N86-M86)))*365*O86</f>
        <v>8.12636</v>
      </c>
      <c r="Q86">
        <v>41637</v>
      </c>
    </row>
    <row r="87" spans="1:17" x14ac:dyDescent="0.25">
      <c r="A87" t="s">
        <v>450</v>
      </c>
      <c r="B87">
        <v>11402528</v>
      </c>
      <c r="C87" t="str">
        <f>LOOKUP(A87,country_codes!A$2:A$250,country_codes!D$3:D$251)</f>
        <v>HTI</v>
      </c>
      <c r="D87">
        <f>_xlfn.XLOOKUP(C87,K$9:K$182,P$9:P$182, 0)</f>
        <v>387.90886</v>
      </c>
      <c r="E87">
        <f t="shared" si="2"/>
        <v>4423141637.5980797</v>
      </c>
      <c r="F87">
        <f t="shared" si="3"/>
        <v>1728</v>
      </c>
      <c r="G87">
        <f t="shared" si="4"/>
        <v>4423141637.5980797</v>
      </c>
      <c r="H87">
        <f t="shared" si="4"/>
        <v>4423141637.5980797</v>
      </c>
      <c r="I87">
        <f t="shared" si="4"/>
        <v>4423141637.5980797</v>
      </c>
      <c r="K87" t="s">
        <v>871</v>
      </c>
      <c r="L87">
        <v>0</v>
      </c>
      <c r="M87">
        <v>4.0000000000000001E-3</v>
      </c>
      <c r="N87">
        <v>8.5999999999999993E-2</v>
      </c>
      <c r="O87">
        <v>0.35</v>
      </c>
      <c r="P87">
        <f>(5.5*N87-(0.9*L87+2.5*(M87-L87)+4.3*(N87-M87)))*365*O87</f>
        <v>14.103600000000005</v>
      </c>
      <c r="Q87">
        <v>26589</v>
      </c>
    </row>
    <row r="88" spans="1:17" x14ac:dyDescent="0.25">
      <c r="A88" t="s">
        <v>1573</v>
      </c>
      <c r="B88">
        <v>11326616</v>
      </c>
      <c r="C88" t="str">
        <f>LOOKUP(A88,country_codes!A$2:A$250,country_codes!D$3:D$251)</f>
        <v>CUB</v>
      </c>
      <c r="D88">
        <v>200</v>
      </c>
      <c r="E88">
        <f t="shared" si="2"/>
        <v>2265323200</v>
      </c>
      <c r="F88">
        <f t="shared" si="3"/>
        <v>11900</v>
      </c>
      <c r="G88">
        <f t="shared" si="4"/>
        <v>0</v>
      </c>
      <c r="H88">
        <f t="shared" si="4"/>
        <v>2265323200</v>
      </c>
      <c r="I88">
        <f t="shared" si="4"/>
        <v>2265323200</v>
      </c>
      <c r="K88" t="s">
        <v>874</v>
      </c>
      <c r="L88">
        <v>0.371</v>
      </c>
      <c r="M88">
        <v>0.67</v>
      </c>
      <c r="N88">
        <v>0.87</v>
      </c>
      <c r="O88">
        <v>0.49</v>
      </c>
      <c r="P88">
        <f>(5.5*N88-(0.9*L88+2.5*(M88-L88)+4.3*(N88-M88)))*365*O88</f>
        <v>508.5778600000001</v>
      </c>
      <c r="Q88">
        <v>4993</v>
      </c>
    </row>
    <row r="89" spans="1:17" x14ac:dyDescent="0.25">
      <c r="A89" t="s">
        <v>1589</v>
      </c>
      <c r="B89">
        <v>11193725</v>
      </c>
      <c r="C89" t="str">
        <f>LOOKUP(A89,country_codes!A$2:A$250,country_codes!D$3:D$251)</f>
        <v>SSD</v>
      </c>
      <c r="D89">
        <f>_xlfn.XLOOKUP(C89,K$9:K$182,P$9:P$182, 0)</f>
        <v>1046.528</v>
      </c>
      <c r="E89">
        <f t="shared" si="2"/>
        <v>11714546636.800001</v>
      </c>
      <c r="F89">
        <f t="shared" si="3"/>
        <v>884</v>
      </c>
      <c r="G89">
        <f t="shared" si="4"/>
        <v>11714546636.800001</v>
      </c>
      <c r="H89">
        <f t="shared" si="4"/>
        <v>11714546636.800001</v>
      </c>
      <c r="I89">
        <f t="shared" si="4"/>
        <v>11714546636.800001</v>
      </c>
      <c r="K89" t="s">
        <v>889</v>
      </c>
      <c r="L89">
        <v>8.9999999999999993E-3</v>
      </c>
      <c r="M89">
        <v>0.155</v>
      </c>
      <c r="N89">
        <v>0.61299999999999999</v>
      </c>
      <c r="O89">
        <v>0.33</v>
      </c>
      <c r="P89">
        <f>(5.5*N89-(0.9*L89+2.5*(M89-L89)+4.3*(N89-M89)))*365*O89</f>
        <v>123.94305000000006</v>
      </c>
      <c r="Q89">
        <v>4824</v>
      </c>
    </row>
    <row r="90" spans="1:17" x14ac:dyDescent="0.25">
      <c r="A90" t="s">
        <v>452</v>
      </c>
      <c r="B90">
        <v>10847910</v>
      </c>
      <c r="C90" t="str">
        <f>LOOKUP(A90,country_codes!A$2:A$250,country_codes!D$3:D$251)</f>
        <v>DOM</v>
      </c>
      <c r="D90">
        <f>_xlfn.XLOOKUP(C90,K$9:K$182,P$9:P$182, 0)</f>
        <v>35.93790000000002</v>
      </c>
      <c r="E90">
        <f t="shared" si="2"/>
        <v>389851104.78900021</v>
      </c>
      <c r="F90">
        <f t="shared" si="3"/>
        <v>18783</v>
      </c>
      <c r="G90">
        <f t="shared" si="4"/>
        <v>0</v>
      </c>
      <c r="H90">
        <f t="shared" si="4"/>
        <v>0</v>
      </c>
      <c r="I90">
        <f t="shared" si="4"/>
        <v>389851104.78900021</v>
      </c>
      <c r="K90" t="s">
        <v>649</v>
      </c>
      <c r="L90">
        <v>0.1</v>
      </c>
      <c r="M90">
        <v>0.15</v>
      </c>
      <c r="N90">
        <v>0.35</v>
      </c>
      <c r="O90">
        <v>0.49</v>
      </c>
      <c r="P90">
        <f>(5.5*N90-(0.9*L90+2.5*(M90-L90)+4.3*(N90-M90)))*365*O90</f>
        <v>152.02250000000004</v>
      </c>
      <c r="Q90">
        <v>4441</v>
      </c>
    </row>
    <row r="91" spans="1:17" x14ac:dyDescent="0.25">
      <c r="A91" t="s">
        <v>1601</v>
      </c>
      <c r="B91">
        <v>10708981</v>
      </c>
      <c r="C91" t="str">
        <f>LOOKUP(A91,country_codes!A$2:A$250,country_codes!D$3:D$251)</f>
        <v>CZE</v>
      </c>
      <c r="D91">
        <f>_xlfn.XLOOKUP(C91,K$9:K$182,P$9:P$182, 0)</f>
        <v>1.3972199999999995</v>
      </c>
      <c r="E91">
        <f t="shared" si="2"/>
        <v>14962802.432819994</v>
      </c>
      <c r="F91">
        <f t="shared" si="3"/>
        <v>40293</v>
      </c>
      <c r="G91">
        <f t="shared" si="4"/>
        <v>0</v>
      </c>
      <c r="H91">
        <f t="shared" si="4"/>
        <v>0</v>
      </c>
      <c r="I91">
        <f t="shared" si="4"/>
        <v>0</v>
      </c>
      <c r="K91" t="s">
        <v>883</v>
      </c>
      <c r="L91">
        <v>2E-3</v>
      </c>
      <c r="M91">
        <v>5.0000000000000001E-3</v>
      </c>
      <c r="N91">
        <v>1.2E-2</v>
      </c>
      <c r="O91">
        <v>0.78</v>
      </c>
      <c r="P91">
        <f>(5.5*N91-(0.9*L91+2.5*(M91-L91)+4.3*(N91-M91)))*365*O91</f>
        <v>7.5730200000000014</v>
      </c>
      <c r="Q91">
        <v>44292</v>
      </c>
    </row>
    <row r="92" spans="1:17" x14ac:dyDescent="0.25">
      <c r="A92" t="s">
        <v>396</v>
      </c>
      <c r="B92">
        <v>10423054</v>
      </c>
      <c r="C92" t="str">
        <f>LOOKUP(A92,country_codes!A$2:A$250,country_codes!D$3:D$251)</f>
        <v>GRC</v>
      </c>
      <c r="D92">
        <f>_xlfn.XLOOKUP(C92,K$9:K$182,P$9:P$182, 0)</f>
        <v>21.004290000000005</v>
      </c>
      <c r="E92">
        <f t="shared" si="2"/>
        <v>218928848.90166005</v>
      </c>
      <c r="F92">
        <f t="shared" si="3"/>
        <v>29045</v>
      </c>
      <c r="G92">
        <f t="shared" si="4"/>
        <v>0</v>
      </c>
      <c r="H92">
        <f t="shared" si="4"/>
        <v>0</v>
      </c>
      <c r="I92">
        <f t="shared" si="4"/>
        <v>0</v>
      </c>
      <c r="K92" t="s">
        <v>886</v>
      </c>
      <c r="L92">
        <v>2E-3</v>
      </c>
      <c r="M92">
        <v>2.5999999999999999E-2</v>
      </c>
      <c r="N92">
        <v>0.216</v>
      </c>
      <c r="O92">
        <v>0.47</v>
      </c>
      <c r="P92">
        <f>(5.5*N92-(0.9*L92+2.5*(M92-L92)+4.3*(N92-M92)))*365*O92</f>
        <v>53.043259999999997</v>
      </c>
      <c r="Q92">
        <v>41735</v>
      </c>
    </row>
    <row r="93" spans="1:17" x14ac:dyDescent="0.25">
      <c r="A93" t="s">
        <v>455</v>
      </c>
      <c r="B93">
        <v>10203134</v>
      </c>
      <c r="C93" t="str">
        <f>LOOKUP(A93,country_codes!A$2:A$250,country_codes!D$3:D$251)</f>
        <v>JOR</v>
      </c>
      <c r="D93">
        <f>_xlfn.XLOOKUP(C93,K$9:K$182,P$9:P$182, 0)</f>
        <v>42.146550000000012</v>
      </c>
      <c r="E93">
        <f t="shared" si="2"/>
        <v>430026897.28770012</v>
      </c>
      <c r="F93">
        <f t="shared" si="3"/>
        <v>10007</v>
      </c>
      <c r="G93">
        <f t="shared" si="4"/>
        <v>0</v>
      </c>
      <c r="H93">
        <f t="shared" si="4"/>
        <v>430026897.28770012</v>
      </c>
      <c r="I93">
        <f t="shared" si="4"/>
        <v>430026897.28770012</v>
      </c>
      <c r="K93" t="s">
        <v>892</v>
      </c>
      <c r="L93">
        <v>0.22700000000000001</v>
      </c>
      <c r="M93">
        <v>0.58699999999999997</v>
      </c>
      <c r="N93">
        <v>0.85</v>
      </c>
      <c r="O93">
        <v>0.34</v>
      </c>
      <c r="P93">
        <f>(5.5*N93-(0.9*L93+2.5*(M93-L93)+4.3*(N93-M93)))*365*O93</f>
        <v>302.77918000000005</v>
      </c>
      <c r="Q93">
        <v>8221</v>
      </c>
    </row>
    <row r="94" spans="1:17" x14ac:dyDescent="0.25">
      <c r="A94" t="s">
        <v>394</v>
      </c>
      <c r="B94">
        <v>10196709</v>
      </c>
      <c r="C94" t="str">
        <f>LOOKUP(A94,country_codes!A$2:A$250,country_codes!D$3:D$251)</f>
        <v>PRT</v>
      </c>
      <c r="D94">
        <f>_xlfn.XLOOKUP(C94,K$9:K$182,P$9:P$182, 0)</f>
        <v>8.5336999999999961</v>
      </c>
      <c r="E94">
        <f t="shared" si="2"/>
        <v>87015655.593299955</v>
      </c>
      <c r="F94">
        <f t="shared" si="3"/>
        <v>33131</v>
      </c>
      <c r="G94">
        <f t="shared" si="4"/>
        <v>0</v>
      </c>
      <c r="H94">
        <f t="shared" si="4"/>
        <v>0</v>
      </c>
      <c r="I94">
        <f t="shared" si="4"/>
        <v>0</v>
      </c>
      <c r="K94" t="s">
        <v>898</v>
      </c>
      <c r="L94">
        <v>0</v>
      </c>
      <c r="M94">
        <v>0</v>
      </c>
      <c r="N94">
        <v>1.9E-2</v>
      </c>
      <c r="O94">
        <v>0.63</v>
      </c>
      <c r="P94">
        <f>(5.5*N94-(0.9*L94+2.5*(M94-L94)+4.3*(N94-M94)))*365*O94</f>
        <v>5.2428600000000003</v>
      </c>
      <c r="Q94">
        <v>11562</v>
      </c>
    </row>
    <row r="95" spans="1:17" x14ac:dyDescent="0.25">
      <c r="A95" t="s">
        <v>532</v>
      </c>
      <c r="B95">
        <v>10139177</v>
      </c>
      <c r="C95" t="str">
        <f>LOOKUP(A95,country_codes!A$2:A$250,country_codes!D$3:D$251)</f>
        <v>AZE</v>
      </c>
      <c r="D95">
        <f>_xlfn.XLOOKUP(C95,K$9:K$182,P$9:P$182, 0)</f>
        <v>9.3381600000000002</v>
      </c>
      <c r="E95">
        <f t="shared" si="2"/>
        <v>94681257.094319999</v>
      </c>
      <c r="F95">
        <f t="shared" si="3"/>
        <v>14499</v>
      </c>
      <c r="G95">
        <f t="shared" si="4"/>
        <v>0</v>
      </c>
      <c r="H95">
        <f t="shared" si="4"/>
        <v>94681257.094319999</v>
      </c>
      <c r="I95">
        <f t="shared" si="4"/>
        <v>94681257.094319999</v>
      </c>
      <c r="K95" t="s">
        <v>904</v>
      </c>
      <c r="L95">
        <v>0.40899999999999997</v>
      </c>
      <c r="M95">
        <v>0.72599999999999998</v>
      </c>
      <c r="N95">
        <v>0.92200000000000004</v>
      </c>
      <c r="O95">
        <v>0.52</v>
      </c>
      <c r="P95">
        <f>(5.5*N95-(0.9*L95+2.5*(M95-L95)+4.3*(N95-M95)))*365*O95</f>
        <v>582.23048000000017</v>
      </c>
      <c r="Q95">
        <v>1536</v>
      </c>
    </row>
    <row r="96" spans="1:17" x14ac:dyDescent="0.25">
      <c r="A96" t="s">
        <v>363</v>
      </c>
      <c r="B96">
        <v>10099265</v>
      </c>
      <c r="C96" t="str">
        <f>LOOKUP(A96,country_codes!A$2:A$250,country_codes!D$3:D$251)</f>
        <v>SWE</v>
      </c>
      <c r="D96">
        <f>_xlfn.XLOOKUP(C96,K$9:K$182,P$9:P$182, 0)</f>
        <v>4.8121600000000004</v>
      </c>
      <c r="E96">
        <f t="shared" si="2"/>
        <v>48599279.062400006</v>
      </c>
      <c r="F96">
        <f t="shared" si="3"/>
        <v>52477</v>
      </c>
      <c r="G96">
        <f t="shared" si="4"/>
        <v>0</v>
      </c>
      <c r="H96">
        <f t="shared" si="4"/>
        <v>0</v>
      </c>
      <c r="I96">
        <f t="shared" si="4"/>
        <v>0</v>
      </c>
      <c r="K96" t="s">
        <v>907</v>
      </c>
      <c r="L96">
        <v>0.2</v>
      </c>
      <c r="M96">
        <v>0.25</v>
      </c>
      <c r="N96">
        <v>0.4</v>
      </c>
      <c r="O96">
        <v>0.35</v>
      </c>
      <c r="P96">
        <f>(5.5*N96-(0.9*L96+2.5*(M96-L96)+4.3*(N96-M96)))*365*O96</f>
        <v>159.6875</v>
      </c>
      <c r="Q96">
        <v>4746</v>
      </c>
    </row>
    <row r="97" spans="1:17" x14ac:dyDescent="0.25">
      <c r="A97" t="s">
        <v>444</v>
      </c>
      <c r="B97">
        <v>9904607</v>
      </c>
      <c r="C97" t="str">
        <f>LOOKUP(A97,country_codes!A$2:A$250,country_codes!D$3:D$251)</f>
        <v>HND</v>
      </c>
      <c r="D97">
        <f>_xlfn.XLOOKUP(C97,K$9:K$182,P$9:P$182, 0)</f>
        <v>251.74926000000005</v>
      </c>
      <c r="E97">
        <f t="shared" si="2"/>
        <v>2493477482.8408203</v>
      </c>
      <c r="F97">
        <f t="shared" si="3"/>
        <v>5538</v>
      </c>
      <c r="G97">
        <f t="shared" si="4"/>
        <v>2493477482.8408203</v>
      </c>
      <c r="H97">
        <f t="shared" si="4"/>
        <v>2493477482.8408203</v>
      </c>
      <c r="I97">
        <f t="shared" si="4"/>
        <v>2493477482.8408203</v>
      </c>
      <c r="K97" t="s">
        <v>1150</v>
      </c>
      <c r="L97">
        <v>8.0000000000000002E-3</v>
      </c>
      <c r="M97">
        <v>0.109</v>
      </c>
      <c r="N97">
        <v>0.40500000000000003</v>
      </c>
      <c r="O97">
        <v>0.3</v>
      </c>
      <c r="P97">
        <f>(5.5*N97-(0.9*L97+2.5*(M97-L97)+4.3*(N97-M97)))*365*O97</f>
        <v>76.102499999999978</v>
      </c>
      <c r="Q97">
        <v>13114</v>
      </c>
    </row>
    <row r="98" spans="1:17" x14ac:dyDescent="0.25">
      <c r="A98" t="s">
        <v>420</v>
      </c>
      <c r="B98">
        <v>9890402</v>
      </c>
      <c r="C98" t="str">
        <f>LOOKUP(A98,country_codes!A$2:A$250,country_codes!D$3:D$251)</f>
        <v>ARE</v>
      </c>
      <c r="D98">
        <f>_xlfn.XLOOKUP(C98,K$9:K$182,P$9:P$182, 0)</f>
        <v>0</v>
      </c>
      <c r="E98">
        <f t="shared" si="2"/>
        <v>0</v>
      </c>
      <c r="F98">
        <f t="shared" si="3"/>
        <v>58466</v>
      </c>
      <c r="G98">
        <f t="shared" si="4"/>
        <v>0</v>
      </c>
      <c r="H98">
        <f t="shared" si="4"/>
        <v>0</v>
      </c>
      <c r="I98">
        <f t="shared" si="4"/>
        <v>0</v>
      </c>
      <c r="K98" t="s">
        <v>901</v>
      </c>
      <c r="L98">
        <v>0.59699999999999998</v>
      </c>
      <c r="M98">
        <v>0.78100000000000003</v>
      </c>
      <c r="N98">
        <v>0.89900000000000002</v>
      </c>
      <c r="O98">
        <v>0.4</v>
      </c>
      <c r="P98">
        <f>(5.5*N98-(0.9*L98+2.5*(M98-L98)+4.3*(N98-M98)))*365*O98</f>
        <v>502.21079999999995</v>
      </c>
      <c r="Q98">
        <v>2886</v>
      </c>
    </row>
    <row r="99" spans="1:17" x14ac:dyDescent="0.25">
      <c r="A99" t="s">
        <v>436</v>
      </c>
      <c r="B99">
        <v>9660351</v>
      </c>
      <c r="C99" t="str">
        <f>LOOKUP(A99,country_codes!A$2:A$250,country_codes!D$3:D$251)</f>
        <v>HUN</v>
      </c>
      <c r="D99">
        <f>_xlfn.XLOOKUP(C99,K$9:K$182,P$9:P$182, 0)</f>
        <v>10.704719999999996</v>
      </c>
      <c r="E99">
        <f t="shared" si="2"/>
        <v>103411352.55671996</v>
      </c>
      <c r="F99">
        <f t="shared" si="3"/>
        <v>32434</v>
      </c>
      <c r="G99">
        <f t="shared" si="4"/>
        <v>0</v>
      </c>
      <c r="H99">
        <f t="shared" si="4"/>
        <v>0</v>
      </c>
      <c r="I99">
        <f t="shared" si="4"/>
        <v>0</v>
      </c>
      <c r="K99" t="s">
        <v>913</v>
      </c>
      <c r="L99">
        <v>7.0000000000000001E-3</v>
      </c>
      <c r="M99">
        <v>0.01</v>
      </c>
      <c r="N99">
        <v>3.7999999999999999E-2</v>
      </c>
      <c r="O99">
        <v>0.54</v>
      </c>
      <c r="P99">
        <f>(5.5*N99-(0.9*L99+2.5*(M99-L99)+4.3*(N99-M99)))*365*O99</f>
        <v>14.743080000000003</v>
      </c>
      <c r="Q99">
        <v>38605</v>
      </c>
    </row>
    <row r="100" spans="1:17" x14ac:dyDescent="0.25">
      <c r="A100" t="s">
        <v>534</v>
      </c>
      <c r="B100">
        <v>9537645</v>
      </c>
      <c r="C100" t="str">
        <f>LOOKUP(A100,country_codes!A$2:A$250,country_codes!D$3:D$251)</f>
        <v>TJK</v>
      </c>
      <c r="D100">
        <f>_xlfn.XLOOKUP(C100,K$9:K$182,P$9:P$182, 0)</f>
        <v>95.711760000000012</v>
      </c>
      <c r="E100">
        <f t="shared" si="2"/>
        <v>912864789.20520008</v>
      </c>
      <c r="F100">
        <f t="shared" si="3"/>
        <v>3560</v>
      </c>
      <c r="G100">
        <f t="shared" si="4"/>
        <v>912864789.20520008</v>
      </c>
      <c r="H100">
        <f t="shared" si="4"/>
        <v>912864789.20520008</v>
      </c>
      <c r="I100">
        <f t="shared" si="4"/>
        <v>912864789.20520008</v>
      </c>
      <c r="K100" t="s">
        <v>916</v>
      </c>
      <c r="L100">
        <v>2E-3</v>
      </c>
      <c r="M100">
        <v>5.0000000000000001E-3</v>
      </c>
      <c r="N100">
        <v>5.0000000000000001E-3</v>
      </c>
      <c r="O100">
        <v>1.03</v>
      </c>
      <c r="P100">
        <f>(5.5*N100-(0.9*L100+2.5*(M100-L100)+4.3*(N100-M100)))*365*O100</f>
        <v>6.8422900000000011</v>
      </c>
      <c r="Q100">
        <v>112875</v>
      </c>
    </row>
    <row r="101" spans="1:17" x14ac:dyDescent="0.25">
      <c r="A101" t="s">
        <v>517</v>
      </c>
      <c r="B101">
        <v>9449323</v>
      </c>
      <c r="C101" t="str">
        <f>LOOKUP(A101,country_codes!A$2:A$250,country_codes!D$3:D$251)</f>
        <v>BLR</v>
      </c>
      <c r="D101">
        <f>_xlfn.XLOOKUP(C101,K$9:K$182,P$9:P$182, 0)</f>
        <v>0.54311999999999983</v>
      </c>
      <c r="E101">
        <f t="shared" si="2"/>
        <v>5132116.3077599984</v>
      </c>
      <c r="F101">
        <f t="shared" si="3"/>
        <v>19759</v>
      </c>
      <c r="G101">
        <f t="shared" si="4"/>
        <v>0</v>
      </c>
      <c r="H101">
        <f t="shared" si="4"/>
        <v>0</v>
      </c>
      <c r="I101">
        <f t="shared" si="4"/>
        <v>5132116.3077599984</v>
      </c>
      <c r="K101" t="s">
        <v>895</v>
      </c>
      <c r="L101">
        <v>7.0000000000000001E-3</v>
      </c>
      <c r="M101">
        <v>1.4999999999999999E-2</v>
      </c>
      <c r="N101">
        <v>0.04</v>
      </c>
      <c r="O101">
        <v>0.59</v>
      </c>
      <c r="P101">
        <f>(5.5*N101-(0.9*L101+2.5*(M101-L101)+4.3*(N101-M101)))*365*O101</f>
        <v>18.56317</v>
      </c>
      <c r="Q101">
        <v>30579</v>
      </c>
    </row>
    <row r="102" spans="1:17" x14ac:dyDescent="0.25">
      <c r="A102" t="s">
        <v>373</v>
      </c>
      <c r="B102">
        <v>9006398</v>
      </c>
      <c r="C102" t="str">
        <f>LOOKUP(A102,country_codes!A$2:A$250,country_codes!D$3:D$251)</f>
        <v>AUT</v>
      </c>
      <c r="D102">
        <f>_xlfn.XLOOKUP(C102,K$9:K$182,P$9:P$182, 0)</f>
        <v>6.924780000000001</v>
      </c>
      <c r="E102">
        <f t="shared" si="2"/>
        <v>62367324.742440008</v>
      </c>
      <c r="F102">
        <f t="shared" si="3"/>
        <v>55406</v>
      </c>
      <c r="G102">
        <f t="shared" si="4"/>
        <v>0</v>
      </c>
      <c r="H102">
        <f t="shared" si="4"/>
        <v>0</v>
      </c>
      <c r="I102">
        <f t="shared" si="4"/>
        <v>0</v>
      </c>
      <c r="K102" t="s">
        <v>918</v>
      </c>
      <c r="L102">
        <v>0</v>
      </c>
      <c r="M102">
        <v>0</v>
      </c>
      <c r="N102">
        <v>0</v>
      </c>
      <c r="O102">
        <v>0.7</v>
      </c>
      <c r="P102">
        <f>(5.5*N102-(0.9*L102+2.5*(M102-L102)+4.3*(N102-M102)))*365*O102</f>
        <v>0</v>
      </c>
      <c r="Q102">
        <v>58931</v>
      </c>
    </row>
    <row r="103" spans="1:17" x14ac:dyDescent="0.25">
      <c r="A103" t="s">
        <v>407</v>
      </c>
      <c r="B103">
        <v>8947024</v>
      </c>
      <c r="C103" t="str">
        <f>LOOKUP(A103,country_codes!A$2:A$250,country_codes!D$3:D$251)</f>
        <v>PNG</v>
      </c>
      <c r="D103">
        <f>_xlfn.XLOOKUP(C103,K$9:K$182,P$9:P$182, 0)</f>
        <v>651.12641999999994</v>
      </c>
      <c r="E103">
        <f t="shared" si="2"/>
        <v>5825643706.7740793</v>
      </c>
      <c r="F103">
        <f t="shared" si="3"/>
        <v>3861</v>
      </c>
      <c r="G103">
        <f t="shared" si="4"/>
        <v>5825643706.7740793</v>
      </c>
      <c r="H103">
        <f t="shared" si="4"/>
        <v>5825643706.7740793</v>
      </c>
      <c r="I103">
        <f t="shared" si="4"/>
        <v>5825643706.7740793</v>
      </c>
      <c r="K103" t="s">
        <v>975</v>
      </c>
      <c r="L103">
        <v>0.01</v>
      </c>
      <c r="M103">
        <v>7.6999999999999999E-2</v>
      </c>
      <c r="N103">
        <v>0.313</v>
      </c>
      <c r="O103">
        <v>0.37</v>
      </c>
      <c r="P103">
        <f>(5.5*N103-(0.9*L103+2.5*(M103-L103)+4.3*(N103-M103)))*365*O103</f>
        <v>71.60351</v>
      </c>
      <c r="Q103">
        <v>7609</v>
      </c>
    </row>
    <row r="104" spans="1:17" x14ac:dyDescent="0.25">
      <c r="A104" t="s">
        <v>466</v>
      </c>
      <c r="B104">
        <v>8737371</v>
      </c>
      <c r="C104" t="str">
        <f>LOOKUP(A104,country_codes!A$2:A$250,country_codes!D$3:D$251)</f>
        <v>SRB</v>
      </c>
      <c r="D104">
        <f>_xlfn.XLOOKUP(C104,K$9:K$182,P$9:P$182, 0)</f>
        <v>78.428280000000001</v>
      </c>
      <c r="E104">
        <f t="shared" si="2"/>
        <v>685256979.25188005</v>
      </c>
      <c r="F104">
        <f t="shared" si="3"/>
        <v>18840</v>
      </c>
      <c r="G104">
        <f t="shared" si="4"/>
        <v>0</v>
      </c>
      <c r="H104">
        <f t="shared" si="4"/>
        <v>0</v>
      </c>
      <c r="I104">
        <f t="shared" si="4"/>
        <v>685256979.25188005</v>
      </c>
      <c r="K104" t="s">
        <v>961</v>
      </c>
      <c r="L104">
        <v>0</v>
      </c>
      <c r="M104">
        <v>8.9999999999999993E-3</v>
      </c>
      <c r="N104">
        <v>0.13300000000000001</v>
      </c>
      <c r="O104">
        <v>0.44</v>
      </c>
      <c r="P104">
        <f>(5.5*N104-(0.9*L104+2.5*(M104-L104)+4.3*(N104-M104)))*365*O104</f>
        <v>28.233480000000014</v>
      </c>
      <c r="Q104">
        <v>13253</v>
      </c>
    </row>
    <row r="105" spans="1:17" x14ac:dyDescent="0.25">
      <c r="A105" t="s">
        <v>360</v>
      </c>
      <c r="B105">
        <v>8655535</v>
      </c>
      <c r="C105" t="str">
        <f>LOOKUP(A105,country_codes!A$2:A$250,country_codes!D$3:D$251)</f>
        <v>ISR</v>
      </c>
      <c r="D105">
        <f>_xlfn.XLOOKUP(C105,K$9:K$182,P$9:P$182, 0)</f>
        <v>77.552280000000025</v>
      </c>
      <c r="E105">
        <f t="shared" si="2"/>
        <v>671256473.86980021</v>
      </c>
      <c r="F105">
        <f t="shared" si="3"/>
        <v>39126</v>
      </c>
      <c r="G105">
        <f t="shared" si="4"/>
        <v>0</v>
      </c>
      <c r="H105">
        <f t="shared" si="4"/>
        <v>0</v>
      </c>
      <c r="I105">
        <f t="shared" si="4"/>
        <v>0</v>
      </c>
      <c r="K105" t="s">
        <v>923</v>
      </c>
      <c r="L105">
        <v>0.77600000000000002</v>
      </c>
      <c r="M105">
        <v>0.91</v>
      </c>
      <c r="N105">
        <v>0.97299999999999998</v>
      </c>
      <c r="O105">
        <v>0.28000000000000003</v>
      </c>
      <c r="P105">
        <f>(5.5*N105-(0.9*L105+2.5*(M105-L105)+4.3*(N105-M105)))*365*O105</f>
        <v>413.62384000000003</v>
      </c>
      <c r="Q105">
        <v>1647</v>
      </c>
    </row>
    <row r="106" spans="1:17" x14ac:dyDescent="0.25">
      <c r="A106" t="s">
        <v>356</v>
      </c>
      <c r="B106">
        <v>8654622</v>
      </c>
      <c r="C106" t="str">
        <f>LOOKUP(A106,country_codes!A$2:A$250,country_codes!D$3:D$251)</f>
        <v>CHE</v>
      </c>
      <c r="D106">
        <f>_xlfn.XLOOKUP(C106,K$9:K$182,P$9:P$182, 0)</f>
        <v>0</v>
      </c>
      <c r="E106">
        <f t="shared" si="2"/>
        <v>0</v>
      </c>
      <c r="F106">
        <f t="shared" si="3"/>
        <v>68340</v>
      </c>
      <c r="G106">
        <f t="shared" si="4"/>
        <v>0</v>
      </c>
      <c r="H106">
        <f t="shared" si="4"/>
        <v>0</v>
      </c>
      <c r="I106">
        <f t="shared" si="4"/>
        <v>0</v>
      </c>
      <c r="K106" t="s">
        <v>931</v>
      </c>
      <c r="L106">
        <v>7.2999999999999995E-2</v>
      </c>
      <c r="M106">
        <v>0.24399999999999999</v>
      </c>
      <c r="N106">
        <v>0.54300000000000004</v>
      </c>
      <c r="O106">
        <v>1</v>
      </c>
      <c r="P106">
        <f>(5.5*N106-(0.9*L106+2.5*(M106-L106)+4.3*(N106-M106)))*365*O106</f>
        <v>440.77400000000006</v>
      </c>
      <c r="Q106">
        <v>22965</v>
      </c>
    </row>
    <row r="107" spans="1:17" x14ac:dyDescent="0.25">
      <c r="A107" t="s">
        <v>484</v>
      </c>
      <c r="B107">
        <v>8278724</v>
      </c>
      <c r="C107" t="str">
        <f>LOOKUP(A107,country_codes!A$2:A$250,country_codes!D$3:D$251)</f>
        <v>TGO</v>
      </c>
      <c r="D107">
        <f>_xlfn.XLOOKUP(C107,K$9:K$182,P$9:P$182, 0)</f>
        <v>441.89819999999997</v>
      </c>
      <c r="E107">
        <f t="shared" si="2"/>
        <v>3658353233.8967996</v>
      </c>
      <c r="F107">
        <f t="shared" si="3"/>
        <v>4031</v>
      </c>
      <c r="G107">
        <f t="shared" si="4"/>
        <v>3658353233.8967996</v>
      </c>
      <c r="H107">
        <f t="shared" si="4"/>
        <v>3658353233.8967996</v>
      </c>
      <c r="I107">
        <f t="shared" si="4"/>
        <v>3658353233.8967996</v>
      </c>
      <c r="K107" t="s">
        <v>955</v>
      </c>
      <c r="L107">
        <v>1.7000000000000001E-2</v>
      </c>
      <c r="M107">
        <v>6.6000000000000003E-2</v>
      </c>
      <c r="N107">
        <v>0.23</v>
      </c>
      <c r="O107">
        <v>0.49</v>
      </c>
      <c r="P107">
        <f>(5.5*N107-(0.9*L107+2.5*(M107-L107)+4.3*(N107-M107)))*365*O107</f>
        <v>75.474699999999999</v>
      </c>
      <c r="Q107">
        <v>18804</v>
      </c>
    </row>
    <row r="108" spans="1:17" x14ac:dyDescent="0.25">
      <c r="A108" t="s">
        <v>512</v>
      </c>
      <c r="B108">
        <v>7976983</v>
      </c>
      <c r="C108" t="str">
        <f>LOOKUP(A108,country_codes!A$2:A$250,country_codes!D$3:D$251)</f>
        <v>SLE</v>
      </c>
      <c r="D108">
        <f>_xlfn.XLOOKUP(C108,K$9:K$182,P$9:P$182, 0)</f>
        <v>371.70869999999996</v>
      </c>
      <c r="E108">
        <f t="shared" si="2"/>
        <v>2965113980.8520999</v>
      </c>
      <c r="F108">
        <f t="shared" si="3"/>
        <v>1711</v>
      </c>
      <c r="G108">
        <f t="shared" si="4"/>
        <v>2965113980.8520999</v>
      </c>
      <c r="H108">
        <f t="shared" si="4"/>
        <v>2965113980.8520999</v>
      </c>
      <c r="I108">
        <f t="shared" si="4"/>
        <v>2965113980.8520999</v>
      </c>
      <c r="K108" t="s">
        <v>920</v>
      </c>
      <c r="L108">
        <v>5.1999999999999998E-2</v>
      </c>
      <c r="M108">
        <v>9.7000000000000003E-2</v>
      </c>
      <c r="N108">
        <v>0.23100000000000001</v>
      </c>
      <c r="O108">
        <v>0.37</v>
      </c>
      <c r="P108">
        <f>(5.5*N108-(0.9*L108+2.5*(M108-L108)+4.3*(N108-M108)))*365*O108</f>
        <v>72.251749999999987</v>
      </c>
      <c r="Q108">
        <v>16609</v>
      </c>
    </row>
    <row r="109" spans="1:17" x14ac:dyDescent="0.25">
      <c r="A109" t="s">
        <v>1602</v>
      </c>
      <c r="B109">
        <v>7496981</v>
      </c>
      <c r="C109" t="str">
        <f>LOOKUP(A109,country_codes!A$2:A$250,country_codes!D$3:D$251)</f>
        <v>HKG</v>
      </c>
      <c r="D109">
        <f>_xlfn.XLOOKUP(C109,K$9:K$182,P$9:P$182, 0)</f>
        <v>0</v>
      </c>
      <c r="E109">
        <f t="shared" si="2"/>
        <v>0</v>
      </c>
      <c r="F109">
        <f t="shared" si="3"/>
        <v>0</v>
      </c>
      <c r="G109">
        <f t="shared" si="4"/>
        <v>0</v>
      </c>
      <c r="H109">
        <f t="shared" si="4"/>
        <v>0</v>
      </c>
      <c r="I109">
        <f t="shared" si="4"/>
        <v>0</v>
      </c>
      <c r="K109" t="s">
        <v>934</v>
      </c>
      <c r="L109">
        <v>0.497</v>
      </c>
      <c r="M109">
        <v>0.79300000000000004</v>
      </c>
      <c r="N109">
        <v>0.94899999999999995</v>
      </c>
      <c r="O109">
        <v>0.39</v>
      </c>
      <c r="P109">
        <f>(5.5*N109-(0.9*L109+2.5*(M109-L109)+4.3*(N109-M109)))*365*O109</f>
        <v>478.49529000000013</v>
      </c>
      <c r="Q109">
        <v>2421</v>
      </c>
    </row>
    <row r="110" spans="1:17" x14ac:dyDescent="0.25">
      <c r="A110" t="s">
        <v>1516</v>
      </c>
      <c r="B110">
        <v>7275560</v>
      </c>
      <c r="C110" t="str">
        <f>LOOKUP(A110,country_codes!A$2:A$250,country_codes!D$3:D$251)</f>
        <v>LAO</v>
      </c>
      <c r="D110">
        <f>_xlfn.XLOOKUP(C110,K$9:K$182,P$9:P$182, 0)</f>
        <v>302.77918000000005</v>
      </c>
      <c r="E110">
        <f t="shared" si="2"/>
        <v>2202888090.8408003</v>
      </c>
      <c r="F110">
        <f t="shared" si="3"/>
        <v>8221</v>
      </c>
      <c r="G110">
        <f t="shared" si="4"/>
        <v>2202888090.8408003</v>
      </c>
      <c r="H110">
        <f t="shared" si="4"/>
        <v>2202888090.8408003</v>
      </c>
      <c r="I110">
        <f t="shared" si="4"/>
        <v>2202888090.8408003</v>
      </c>
      <c r="K110" t="s">
        <v>937</v>
      </c>
      <c r="L110">
        <v>0</v>
      </c>
      <c r="M110">
        <v>2E-3</v>
      </c>
      <c r="N110">
        <v>2E-3</v>
      </c>
      <c r="O110">
        <v>0.71</v>
      </c>
      <c r="P110">
        <f>(5.5*N110-(0.9*L110+2.5*(M110-L110)+4.3*(N110-M110)))*365*O110</f>
        <v>1.5548999999999999</v>
      </c>
      <c r="Q110">
        <v>43087</v>
      </c>
    </row>
    <row r="111" spans="1:17" x14ac:dyDescent="0.25">
      <c r="A111" t="s">
        <v>462</v>
      </c>
      <c r="B111">
        <v>7132538</v>
      </c>
      <c r="C111" t="str">
        <f>LOOKUP(A111,country_codes!A$2:A$250,country_codes!D$3:D$251)</f>
        <v>PRY</v>
      </c>
      <c r="D111">
        <f>_xlfn.XLOOKUP(C111,K$9:K$182,P$9:P$182, 0)</f>
        <v>52.703809999999997</v>
      </c>
      <c r="E111">
        <f t="shared" si="2"/>
        <v>375911927.56977999</v>
      </c>
      <c r="F111">
        <f t="shared" si="3"/>
        <v>12503</v>
      </c>
      <c r="G111">
        <f t="shared" si="4"/>
        <v>0</v>
      </c>
      <c r="H111">
        <f t="shared" si="4"/>
        <v>375911927.56977999</v>
      </c>
      <c r="I111">
        <f t="shared" si="4"/>
        <v>375911927.56977999</v>
      </c>
      <c r="K111" t="s">
        <v>981</v>
      </c>
      <c r="L111">
        <v>6.2E-2</v>
      </c>
      <c r="M111">
        <v>0.29499999999999998</v>
      </c>
      <c r="N111">
        <v>0.67200000000000004</v>
      </c>
      <c r="O111">
        <v>0.28999999999999998</v>
      </c>
      <c r="P111">
        <f>(5.5*N111-(0.9*L111+2.5*(M111-L111)+4.3*(N111-M111)))*365*O111</f>
        <v>152.06410999999997</v>
      </c>
      <c r="Q111">
        <v>5179</v>
      </c>
    </row>
    <row r="112" spans="1:17" x14ac:dyDescent="0.25">
      <c r="A112" t="s">
        <v>464</v>
      </c>
      <c r="B112">
        <v>6948445</v>
      </c>
      <c r="C112" t="str">
        <f>LOOKUP(A112,country_codes!A$2:A$250,country_codes!D$3:D$251)</f>
        <v>BGR</v>
      </c>
      <c r="D112">
        <f>_xlfn.XLOOKUP(C112,K$9:K$182,P$9:P$182, 0)</f>
        <v>25.539779999999997</v>
      </c>
      <c r="E112">
        <f t="shared" si="2"/>
        <v>177461756.64209998</v>
      </c>
      <c r="F112">
        <f t="shared" si="3"/>
        <v>23741</v>
      </c>
      <c r="G112">
        <f t="shared" si="4"/>
        <v>0</v>
      </c>
      <c r="H112">
        <f t="shared" si="4"/>
        <v>0</v>
      </c>
      <c r="I112">
        <f t="shared" si="4"/>
        <v>0</v>
      </c>
      <c r="K112" t="s">
        <v>969</v>
      </c>
      <c r="L112">
        <v>0</v>
      </c>
      <c r="M112">
        <v>8.0000000000000002E-3</v>
      </c>
      <c r="N112">
        <v>4.8000000000000001E-2</v>
      </c>
      <c r="O112">
        <v>0.43</v>
      </c>
      <c r="P112">
        <f>(5.5*N112-(0.9*L112+2.5*(M112-L112)+4.3*(N112-M112)))*365*O112</f>
        <v>11.300400000000005</v>
      </c>
      <c r="Q112">
        <v>19931</v>
      </c>
    </row>
    <row r="113" spans="1:17" x14ac:dyDescent="0.25">
      <c r="A113" t="s">
        <v>501</v>
      </c>
      <c r="B113">
        <v>6871292</v>
      </c>
      <c r="C113" t="str">
        <f>LOOKUP(A113,country_codes!A$2:A$250,country_codes!D$3:D$251)</f>
        <v>LBY</v>
      </c>
      <c r="D113">
        <f>_xlfn.XLOOKUP(C113,K$9:K$182,P$9:P$182, 0)</f>
        <v>159.6875</v>
      </c>
      <c r="E113">
        <f t="shared" si="2"/>
        <v>1097259441.25</v>
      </c>
      <c r="F113">
        <f t="shared" si="3"/>
        <v>4746</v>
      </c>
      <c r="G113">
        <f t="shared" si="4"/>
        <v>1097259441.25</v>
      </c>
      <c r="H113">
        <f t="shared" si="4"/>
        <v>1097259441.25</v>
      </c>
      <c r="I113">
        <f t="shared" si="4"/>
        <v>1097259441.25</v>
      </c>
      <c r="K113" t="s">
        <v>967</v>
      </c>
      <c r="L113">
        <v>5.0000000000000001E-3</v>
      </c>
      <c r="M113">
        <v>5.6000000000000001E-2</v>
      </c>
      <c r="N113">
        <v>0.28899999999999998</v>
      </c>
      <c r="O113">
        <v>0.3</v>
      </c>
      <c r="P113">
        <f>(5.5*N113-(0.9*L113+2.5*(M113-L113)+4.3*(N113-M113)))*365*O113</f>
        <v>49.888200000000026</v>
      </c>
      <c r="Q113">
        <v>12259</v>
      </c>
    </row>
    <row r="114" spans="1:17" x14ac:dyDescent="0.25">
      <c r="A114" t="s">
        <v>405</v>
      </c>
      <c r="B114">
        <v>6825445</v>
      </c>
      <c r="C114" t="str">
        <f>LOOKUP(A114,country_codes!A$2:A$250,country_codes!D$3:D$251)</f>
        <v>LBN</v>
      </c>
      <c r="D114">
        <f>_xlfn.XLOOKUP(C114,K$9:K$182,P$9:P$182, 0)</f>
        <v>5.2428600000000003</v>
      </c>
      <c r="E114">
        <f t="shared" si="2"/>
        <v>35784852.572700001</v>
      </c>
      <c r="F114">
        <f t="shared" si="3"/>
        <v>11562</v>
      </c>
      <c r="G114">
        <f t="shared" si="4"/>
        <v>0</v>
      </c>
      <c r="H114">
        <f t="shared" si="4"/>
        <v>35784852.572700001</v>
      </c>
      <c r="I114">
        <f t="shared" si="4"/>
        <v>35784852.572700001</v>
      </c>
      <c r="K114" t="s">
        <v>978</v>
      </c>
      <c r="L114">
        <v>0.624</v>
      </c>
      <c r="M114">
        <v>0.81499999999999995</v>
      </c>
      <c r="N114">
        <v>0.91800000000000004</v>
      </c>
      <c r="O114">
        <v>0.34</v>
      </c>
      <c r="P114">
        <f>(5.5*N114-(0.9*L114+2.5*(M114-L114)+4.3*(N114-M114)))*365*O114</f>
        <v>442.6647000000001</v>
      </c>
      <c r="Q114">
        <v>1279</v>
      </c>
    </row>
    <row r="115" spans="1:17" x14ac:dyDescent="0.25">
      <c r="A115" t="s">
        <v>493</v>
      </c>
      <c r="B115">
        <v>6624554</v>
      </c>
      <c r="C115" t="str">
        <f>LOOKUP(A115,country_codes!A$2:A$250,country_codes!D$3:D$251)</f>
        <v>NIC</v>
      </c>
      <c r="D115">
        <f>_xlfn.XLOOKUP(C115,K$9:K$182,P$9:P$182, 0)</f>
        <v>94.426960000000008</v>
      </c>
      <c r="E115">
        <f t="shared" si="2"/>
        <v>625536495.57584</v>
      </c>
      <c r="F115">
        <f t="shared" si="3"/>
        <v>5439</v>
      </c>
      <c r="G115">
        <f t="shared" si="4"/>
        <v>625536495.57584</v>
      </c>
      <c r="H115">
        <f t="shared" si="4"/>
        <v>625536495.57584</v>
      </c>
      <c r="I115">
        <f t="shared" si="4"/>
        <v>625536495.57584</v>
      </c>
      <c r="K115" t="s">
        <v>946</v>
      </c>
      <c r="L115">
        <v>0.06</v>
      </c>
      <c r="M115">
        <v>0.24099999999999999</v>
      </c>
      <c r="N115">
        <v>0.58799999999999997</v>
      </c>
      <c r="O115">
        <v>0.28999999999999998</v>
      </c>
      <c r="P115">
        <f>(5.5*N115-(0.9*L115+2.5*(M115-L115)+4.3*(N115-M115)))*365*O115</f>
        <v>130.76709000000002</v>
      </c>
      <c r="Q115">
        <v>5797</v>
      </c>
    </row>
    <row r="116" spans="1:17" x14ac:dyDescent="0.25">
      <c r="A116" t="s">
        <v>1603</v>
      </c>
      <c r="B116">
        <v>6524195</v>
      </c>
      <c r="C116" t="str">
        <f>LOOKUP(A116,country_codes!A$2:A$250,country_codes!D$3:D$251)</f>
        <v>KGZ</v>
      </c>
      <c r="D116">
        <f>_xlfn.XLOOKUP(C116,K$9:K$182,P$9:P$182, 0)</f>
        <v>123.94305000000006</v>
      </c>
      <c r="E116">
        <f t="shared" si="2"/>
        <v>808628627.0947504</v>
      </c>
      <c r="F116">
        <f t="shared" si="3"/>
        <v>4824</v>
      </c>
      <c r="G116">
        <f t="shared" si="4"/>
        <v>808628627.0947504</v>
      </c>
      <c r="H116">
        <f t="shared" si="4"/>
        <v>808628627.0947504</v>
      </c>
      <c r="I116">
        <f t="shared" si="4"/>
        <v>808628627.0947504</v>
      </c>
      <c r="K116" t="s">
        <v>949</v>
      </c>
      <c r="L116">
        <v>2E-3</v>
      </c>
      <c r="M116">
        <v>4.0000000000000001E-3</v>
      </c>
      <c r="N116">
        <v>0.127</v>
      </c>
      <c r="O116">
        <v>0.47</v>
      </c>
      <c r="P116">
        <f>(5.5*N116-(0.9*L116+2.5*(M116-L116)+4.3*(N116-M116)))*365*O116</f>
        <v>27.928340000000006</v>
      </c>
      <c r="Q116">
        <v>20719</v>
      </c>
    </row>
    <row r="117" spans="1:17" x14ac:dyDescent="0.25">
      <c r="A117" t="s">
        <v>443</v>
      </c>
      <c r="B117">
        <v>6486205</v>
      </c>
      <c r="C117" t="str">
        <f>LOOKUP(A117,country_codes!A$2:A$250,country_codes!D$3:D$251)</f>
        <v>SLV</v>
      </c>
      <c r="D117">
        <f>_xlfn.XLOOKUP(C117,K$9:K$182,P$9:P$182, 0)</f>
        <v>90.676950000000005</v>
      </c>
      <c r="E117">
        <f t="shared" si="2"/>
        <v>588149286.47475004</v>
      </c>
      <c r="F117">
        <f t="shared" si="3"/>
        <v>8401</v>
      </c>
      <c r="G117">
        <f t="shared" si="4"/>
        <v>588149286.47475004</v>
      </c>
      <c r="H117">
        <f t="shared" si="4"/>
        <v>588149286.47475004</v>
      </c>
      <c r="I117">
        <f t="shared" si="4"/>
        <v>588149286.47475004</v>
      </c>
      <c r="K117" t="s">
        <v>926</v>
      </c>
      <c r="L117">
        <v>0.70299999999999996</v>
      </c>
      <c r="M117">
        <v>0.89400000000000002</v>
      </c>
      <c r="N117">
        <v>0.96699999999999997</v>
      </c>
      <c r="O117">
        <v>0.3</v>
      </c>
      <c r="P117">
        <f>(5.5*N117-(0.9*L117+2.5*(M117-L117)+4.3*(N117-M117)))*365*O117</f>
        <v>426.43680000000001</v>
      </c>
      <c r="Q117">
        <v>995</v>
      </c>
    </row>
    <row r="118" spans="1:17" x14ac:dyDescent="0.25">
      <c r="A118" t="s">
        <v>496</v>
      </c>
      <c r="B118">
        <v>6031200</v>
      </c>
      <c r="C118" t="str">
        <f>LOOKUP(A118,country_codes!A$2:A$250,country_codes!D$3:D$251)</f>
        <v>TKM</v>
      </c>
      <c r="D118">
        <f>_xlfn.XLOOKUP(C118,K$9:K$182,P$9:P$182, 0)</f>
        <v>437.92991999999998</v>
      </c>
      <c r="E118">
        <f t="shared" si="2"/>
        <v>2641242933.5039997</v>
      </c>
      <c r="F118">
        <f t="shared" si="3"/>
        <v>16711</v>
      </c>
      <c r="G118">
        <f t="shared" si="4"/>
        <v>0</v>
      </c>
      <c r="H118">
        <f t="shared" si="4"/>
        <v>0</v>
      </c>
      <c r="I118">
        <f t="shared" si="4"/>
        <v>2641242933.5039997</v>
      </c>
      <c r="K118" t="s">
        <v>928</v>
      </c>
      <c r="L118">
        <v>0</v>
      </c>
      <c r="M118">
        <v>2E-3</v>
      </c>
      <c r="N118">
        <v>2.7E-2</v>
      </c>
      <c r="O118">
        <v>0.36</v>
      </c>
      <c r="P118">
        <f>(5.5*N118-(0.9*L118+2.5*(M118-L118)+4.3*(N118-M118)))*365*O118</f>
        <v>4.7303999999999986</v>
      </c>
      <c r="Q118">
        <v>27287</v>
      </c>
    </row>
    <row r="119" spans="1:17" x14ac:dyDescent="0.25">
      <c r="A119" t="s">
        <v>404</v>
      </c>
      <c r="B119">
        <v>5850342</v>
      </c>
      <c r="C119" t="str">
        <f>LOOKUP(A119,country_codes!A$2:A$250,country_codes!D$3:D$251)</f>
        <v>SGP</v>
      </c>
      <c r="D119">
        <f>_xlfn.XLOOKUP(C119,K$9:K$182,P$9:P$182, 0)</f>
        <v>0</v>
      </c>
      <c r="E119">
        <f t="shared" si="2"/>
        <v>0</v>
      </c>
      <c r="F119">
        <f t="shared" si="3"/>
        <v>95603</v>
      </c>
      <c r="G119">
        <f t="shared" si="4"/>
        <v>0</v>
      </c>
      <c r="H119">
        <f t="shared" si="4"/>
        <v>0</v>
      </c>
      <c r="I119">
        <f t="shared" si="4"/>
        <v>0</v>
      </c>
      <c r="K119" t="s">
        <v>984</v>
      </c>
      <c r="L119">
        <v>0.13400000000000001</v>
      </c>
      <c r="M119">
        <v>0.29599999999999999</v>
      </c>
      <c r="N119">
        <v>0.501</v>
      </c>
      <c r="O119">
        <v>0.53</v>
      </c>
      <c r="P119">
        <f>(5.5*N119-(0.9*L119+2.5*(M119-L119)+4.3*(N119-M119)))*365*O119</f>
        <v>260.84798000000001</v>
      </c>
      <c r="Q119">
        <v>9537</v>
      </c>
    </row>
    <row r="120" spans="1:17" x14ac:dyDescent="0.25">
      <c r="A120" t="s">
        <v>359</v>
      </c>
      <c r="B120">
        <v>5792202</v>
      </c>
      <c r="C120" t="str">
        <f>LOOKUP(A120,country_codes!A$2:A$250,country_codes!D$3:D$251)</f>
        <v>DNK</v>
      </c>
      <c r="D120">
        <f>_xlfn.XLOOKUP(C120,K$9:K$182,P$9:P$182, 0)</f>
        <v>3.0513999999999997</v>
      </c>
      <c r="E120">
        <f t="shared" si="2"/>
        <v>17674325.182799999</v>
      </c>
      <c r="F120">
        <f t="shared" si="3"/>
        <v>57781</v>
      </c>
      <c r="G120">
        <f t="shared" si="4"/>
        <v>0</v>
      </c>
      <c r="H120">
        <f t="shared" si="4"/>
        <v>0</v>
      </c>
      <c r="I120">
        <f t="shared" si="4"/>
        <v>0</v>
      </c>
      <c r="K120" t="s">
        <v>1004</v>
      </c>
      <c r="L120">
        <v>0.44500000000000001</v>
      </c>
      <c r="M120">
        <v>0.76900000000000002</v>
      </c>
      <c r="N120">
        <v>0.93400000000000005</v>
      </c>
      <c r="O120">
        <v>0.39</v>
      </c>
      <c r="P120">
        <f>(5.5*N120-(0.9*L120+2.5*(M120-L120)+4.3*(N120-M120)))*365*O120</f>
        <v>457.93995000000001</v>
      </c>
      <c r="Q120">
        <v>1253</v>
      </c>
    </row>
    <row r="121" spans="1:17" x14ac:dyDescent="0.25">
      <c r="A121" t="s">
        <v>361</v>
      </c>
      <c r="B121">
        <v>5540720</v>
      </c>
      <c r="C121" t="str">
        <f>LOOKUP(A121,country_codes!A$2:A$250,country_codes!D$3:D$251)</f>
        <v>FIN</v>
      </c>
      <c r="D121">
        <f>_xlfn.XLOOKUP(C121,K$9:K$182,P$9:P$182, 0)</f>
        <v>1.7461600000000002</v>
      </c>
      <c r="E121">
        <f t="shared" si="2"/>
        <v>9674983.6352000013</v>
      </c>
      <c r="F121">
        <f t="shared" si="3"/>
        <v>49334</v>
      </c>
      <c r="G121">
        <f t="shared" si="4"/>
        <v>0</v>
      </c>
      <c r="H121">
        <f t="shared" si="4"/>
        <v>0</v>
      </c>
      <c r="I121">
        <f t="shared" si="4"/>
        <v>0</v>
      </c>
      <c r="K121" t="s">
        <v>1007</v>
      </c>
      <c r="L121">
        <v>0.39100000000000001</v>
      </c>
      <c r="M121">
        <v>0.71</v>
      </c>
      <c r="N121">
        <v>0.92</v>
      </c>
      <c r="O121">
        <v>0.34</v>
      </c>
      <c r="P121">
        <f>(5.5*N121-(0.9*L121+2.5*(M121-L121)+4.3*(N121-M121)))*365*O121</f>
        <v>373.24316000000005</v>
      </c>
      <c r="Q121">
        <v>5066</v>
      </c>
    </row>
    <row r="122" spans="1:17" x14ac:dyDescent="0.25">
      <c r="A122" t="s">
        <v>1597</v>
      </c>
      <c r="B122">
        <v>5518087</v>
      </c>
      <c r="C122" t="str">
        <f>LOOKUP(A122,country_codes!A$2:A$250,country_codes!D$3:D$251)</f>
        <v>COG</v>
      </c>
      <c r="D122">
        <f>_xlfn.XLOOKUP(C122,K$9:K$182,P$9:P$182, 0)</f>
        <v>979.73300000000017</v>
      </c>
      <c r="E122">
        <f t="shared" si="2"/>
        <v>5406251930.7710009</v>
      </c>
      <c r="F122">
        <f t="shared" si="3"/>
        <v>4233</v>
      </c>
      <c r="G122">
        <f t="shared" si="4"/>
        <v>5406251930.7710009</v>
      </c>
      <c r="H122">
        <f t="shared" si="4"/>
        <v>5406251930.7710009</v>
      </c>
      <c r="I122">
        <f t="shared" si="4"/>
        <v>5406251930.7710009</v>
      </c>
      <c r="K122" t="s">
        <v>1001</v>
      </c>
      <c r="L122">
        <v>3.2000000000000001E-2</v>
      </c>
      <c r="M122">
        <v>0.128</v>
      </c>
      <c r="N122">
        <v>0.34799999999999998</v>
      </c>
      <c r="O122">
        <v>0.37</v>
      </c>
      <c r="P122">
        <f>(5.5*N122-(0.9*L122+2.5*(M122-L122)+4.3*(N122-M122)))*365*O122</f>
        <v>94.426960000000008</v>
      </c>
      <c r="Q122">
        <v>5439</v>
      </c>
    </row>
    <row r="123" spans="1:17" x14ac:dyDescent="0.25">
      <c r="A123" t="s">
        <v>1604</v>
      </c>
      <c r="B123">
        <v>5459642</v>
      </c>
      <c r="C123" t="str">
        <f>LOOKUP(A123,country_codes!A$2:A$250,country_codes!D$3:D$251)</f>
        <v>SVK</v>
      </c>
      <c r="D123">
        <f>_xlfn.XLOOKUP(C123,K$9:K$182,P$9:P$182, 0)</f>
        <v>17.486419999999995</v>
      </c>
      <c r="E123">
        <f t="shared" si="2"/>
        <v>95469593.061639979</v>
      </c>
      <c r="F123">
        <f t="shared" si="3"/>
        <v>32184</v>
      </c>
      <c r="G123">
        <f t="shared" si="4"/>
        <v>0</v>
      </c>
      <c r="H123">
        <f t="shared" si="4"/>
        <v>0</v>
      </c>
      <c r="I123">
        <f t="shared" si="4"/>
        <v>0</v>
      </c>
      <c r="K123" t="s">
        <v>993</v>
      </c>
      <c r="L123">
        <v>0</v>
      </c>
      <c r="M123">
        <v>2E-3</v>
      </c>
      <c r="N123">
        <v>5.0000000000000001E-3</v>
      </c>
      <c r="O123">
        <v>0.94</v>
      </c>
      <c r="P123">
        <f>(5.5*N123-(0.9*L123+2.5*(M123-L123)+4.3*(N123-M123)))*365*O123</f>
        <v>3.2937600000000002</v>
      </c>
      <c r="Q123">
        <v>57101</v>
      </c>
    </row>
    <row r="124" spans="1:17" x14ac:dyDescent="0.25">
      <c r="A124" t="s">
        <v>355</v>
      </c>
      <c r="B124">
        <v>5421241</v>
      </c>
      <c r="C124" t="str">
        <f>LOOKUP(A124,country_codes!A$2:A$250,country_codes!D$3:D$251)</f>
        <v>NOR</v>
      </c>
      <c r="D124">
        <f>_xlfn.XLOOKUP(C124,K$9:K$182,P$9:P$182, 0)</f>
        <v>5.8400000000000007</v>
      </c>
      <c r="E124">
        <f t="shared" si="2"/>
        <v>31660047.440000005</v>
      </c>
      <c r="F124">
        <f t="shared" si="3"/>
        <v>64856</v>
      </c>
      <c r="G124">
        <f t="shared" si="4"/>
        <v>0</v>
      </c>
      <c r="H124">
        <f t="shared" si="4"/>
        <v>0</v>
      </c>
      <c r="I124">
        <f t="shared" si="4"/>
        <v>0</v>
      </c>
      <c r="K124" t="s">
        <v>1019</v>
      </c>
      <c r="L124">
        <v>2E-3</v>
      </c>
      <c r="M124">
        <v>2E-3</v>
      </c>
      <c r="N124">
        <v>5.0000000000000001E-3</v>
      </c>
      <c r="O124">
        <v>1.25</v>
      </c>
      <c r="P124">
        <f>(5.5*N124-(0.9*L124+2.5*(M124-L124)+4.3*(N124-M124)))*365*O124</f>
        <v>5.8400000000000007</v>
      </c>
      <c r="Q124">
        <v>64856</v>
      </c>
    </row>
    <row r="125" spans="1:17" x14ac:dyDescent="0.25">
      <c r="A125" t="s">
        <v>477</v>
      </c>
      <c r="B125">
        <v>5106626</v>
      </c>
      <c r="C125" t="str">
        <f>LOOKUP(A125,country_codes!A$2:A$250,country_codes!D$3:D$251)</f>
        <v>OMN</v>
      </c>
      <c r="D125">
        <f>_xlfn.XLOOKUP(C125,K$9:K$182,P$9:P$182, 0)</f>
        <v>0</v>
      </c>
      <c r="E125">
        <f t="shared" si="2"/>
        <v>0</v>
      </c>
      <c r="F125">
        <f t="shared" si="3"/>
        <v>29908</v>
      </c>
      <c r="G125">
        <f t="shared" si="4"/>
        <v>0</v>
      </c>
      <c r="H125">
        <f t="shared" si="4"/>
        <v>0</v>
      </c>
      <c r="I125">
        <f t="shared" si="4"/>
        <v>0</v>
      </c>
      <c r="K125" t="s">
        <v>990</v>
      </c>
      <c r="L125">
        <v>0.15</v>
      </c>
      <c r="M125">
        <v>0.50800000000000001</v>
      </c>
      <c r="N125">
        <v>0.83</v>
      </c>
      <c r="O125">
        <v>0.33</v>
      </c>
      <c r="P125">
        <f>(5.5*N125-(0.9*L125+2.5*(M125-L125)+4.3*(N125-M125)))*365*O125</f>
        <v>259.01567999999997</v>
      </c>
      <c r="Q125">
        <v>3586</v>
      </c>
    </row>
    <row r="126" spans="1:17" x14ac:dyDescent="0.25">
      <c r="A126" t="s">
        <v>1605</v>
      </c>
      <c r="B126">
        <v>5101414</v>
      </c>
      <c r="C126" t="str">
        <f>LOOKUP(A126,country_codes!A$2:A$250,country_codes!D$3:D$251)</f>
        <v>PSE</v>
      </c>
      <c r="D126">
        <f>_xlfn.XLOOKUP(C126,K$9:K$182,P$9:P$182, 0)</f>
        <v>0</v>
      </c>
      <c r="E126">
        <f t="shared" si="2"/>
        <v>0</v>
      </c>
      <c r="F126">
        <f t="shared" si="3"/>
        <v>0</v>
      </c>
      <c r="G126">
        <f t="shared" si="4"/>
        <v>0</v>
      </c>
      <c r="H126">
        <f t="shared" si="4"/>
        <v>0</v>
      </c>
      <c r="I126">
        <f t="shared" si="4"/>
        <v>0</v>
      </c>
      <c r="K126" t="s">
        <v>998</v>
      </c>
      <c r="L126">
        <v>0</v>
      </c>
      <c r="M126">
        <v>0</v>
      </c>
      <c r="N126">
        <v>0</v>
      </c>
      <c r="O126">
        <v>1.02</v>
      </c>
      <c r="P126">
        <f>(5.5*N126-(0.9*L126+2.5*(M126-L126)+4.3*(N126-M126)))*365*O126</f>
        <v>0</v>
      </c>
      <c r="Q126">
        <v>41072</v>
      </c>
    </row>
    <row r="127" spans="1:17" x14ac:dyDescent="0.25">
      <c r="A127" t="s">
        <v>399</v>
      </c>
      <c r="B127">
        <v>5094118</v>
      </c>
      <c r="C127" t="str">
        <f>LOOKUP(A127,country_codes!A$2:A$250,country_codes!D$3:D$251)</f>
        <v>CRI</v>
      </c>
      <c r="D127">
        <f>_xlfn.XLOOKUP(C127,K$9:K$182,P$9:P$182, 0)</f>
        <v>54.107600000000012</v>
      </c>
      <c r="E127">
        <f t="shared" si="2"/>
        <v>275630499.09680009</v>
      </c>
      <c r="F127">
        <f t="shared" si="3"/>
        <v>19309</v>
      </c>
      <c r="G127">
        <f t="shared" si="4"/>
        <v>0</v>
      </c>
      <c r="H127">
        <f t="shared" si="4"/>
        <v>0</v>
      </c>
      <c r="I127">
        <f t="shared" si="4"/>
        <v>275630499.09680009</v>
      </c>
      <c r="K127" t="s">
        <v>1022</v>
      </c>
      <c r="L127">
        <v>0</v>
      </c>
      <c r="M127">
        <v>0</v>
      </c>
      <c r="N127">
        <v>0</v>
      </c>
      <c r="O127">
        <v>0.39</v>
      </c>
      <c r="P127">
        <f>(5.5*N127-(0.9*L127+2.5*(M127-L127)+4.3*(N127-M127)))*365*O127</f>
        <v>0</v>
      </c>
      <c r="Q127">
        <v>29908</v>
      </c>
    </row>
    <row r="128" spans="1:17" x14ac:dyDescent="0.25">
      <c r="A128" t="s">
        <v>437</v>
      </c>
      <c r="B128">
        <v>5057681</v>
      </c>
      <c r="C128" t="str">
        <f>LOOKUP(A128,country_codes!A$2:A$250,country_codes!D$3:D$251)</f>
        <v>LBR</v>
      </c>
      <c r="D128">
        <f>_xlfn.XLOOKUP(C128,K$9:K$182,P$9:P$182, 0)</f>
        <v>582.23048000000017</v>
      </c>
      <c r="E128">
        <f t="shared" si="2"/>
        <v>2944736036.3168807</v>
      </c>
      <c r="F128">
        <f t="shared" si="3"/>
        <v>1536</v>
      </c>
      <c r="G128">
        <f t="shared" si="4"/>
        <v>2944736036.3168807</v>
      </c>
      <c r="H128">
        <f t="shared" si="4"/>
        <v>2944736036.3168807</v>
      </c>
      <c r="I128">
        <f t="shared" si="4"/>
        <v>2944736036.3168807</v>
      </c>
      <c r="K128" t="s">
        <v>1025</v>
      </c>
      <c r="L128">
        <v>0.04</v>
      </c>
      <c r="M128">
        <v>0.35</v>
      </c>
      <c r="N128">
        <v>0.76</v>
      </c>
      <c r="O128">
        <v>0.27</v>
      </c>
      <c r="P128">
        <f>(5.5*N128-(0.9*L128+2.5*(M128-L128)+4.3*(N128-M128)))*365*O128</f>
        <v>158.27129999999997</v>
      </c>
      <c r="Q128">
        <v>5160</v>
      </c>
    </row>
    <row r="129" spans="1:17" x14ac:dyDescent="0.25">
      <c r="A129" t="s">
        <v>370</v>
      </c>
      <c r="B129">
        <v>4937786</v>
      </c>
      <c r="C129" t="str">
        <f>LOOKUP(A129,country_codes!A$2:A$250,country_codes!D$3:D$251)</f>
        <v>IMN</v>
      </c>
      <c r="D129">
        <f>_xlfn.XLOOKUP(C129,K$9:K$182,P$9:P$182, 0)</f>
        <v>0</v>
      </c>
      <c r="E129">
        <f t="shared" si="2"/>
        <v>0</v>
      </c>
      <c r="F129">
        <f t="shared" si="3"/>
        <v>0</v>
      </c>
      <c r="G129">
        <f t="shared" si="4"/>
        <v>0</v>
      </c>
      <c r="H129">
        <f t="shared" si="4"/>
        <v>0</v>
      </c>
      <c r="I129">
        <f t="shared" si="4"/>
        <v>0</v>
      </c>
      <c r="K129" t="s">
        <v>1034</v>
      </c>
      <c r="L129">
        <v>1.7000000000000001E-2</v>
      </c>
      <c r="M129">
        <v>5.1999999999999998E-2</v>
      </c>
      <c r="N129">
        <v>0.127</v>
      </c>
      <c r="O129">
        <v>0.61</v>
      </c>
      <c r="P129">
        <f>(5.5*N129-(0.9*L129+2.5*(M129-L129)+4.3*(N129-M129)))*365*O129</f>
        <v>60.827980000000004</v>
      </c>
      <c r="Q129">
        <v>30034</v>
      </c>
    </row>
    <row r="130" spans="1:17" x14ac:dyDescent="0.25">
      <c r="A130" t="s">
        <v>424</v>
      </c>
      <c r="B130">
        <v>4829767</v>
      </c>
      <c r="C130" t="str">
        <f>LOOKUP(A130,country_codes!A$2:A$250,country_codes!D$3:D$251)</f>
        <v>CAF</v>
      </c>
      <c r="D130">
        <f>_xlfn.XLOOKUP(C130,K$9:K$182,P$9:P$182, 0)</f>
        <v>736.79265000000009</v>
      </c>
      <c r="E130">
        <f t="shared" si="2"/>
        <v>3558536826.8125505</v>
      </c>
      <c r="F130">
        <f t="shared" si="3"/>
        <v>972</v>
      </c>
      <c r="G130">
        <f t="shared" si="4"/>
        <v>3558536826.8125505</v>
      </c>
      <c r="H130">
        <f t="shared" si="4"/>
        <v>3558536826.8125505</v>
      </c>
      <c r="I130">
        <f t="shared" si="4"/>
        <v>3558536826.8125505</v>
      </c>
      <c r="K130" t="s">
        <v>1043</v>
      </c>
      <c r="L130">
        <v>2.5999999999999999E-2</v>
      </c>
      <c r="M130">
        <v>8.3000000000000004E-2</v>
      </c>
      <c r="N130">
        <v>0.221</v>
      </c>
      <c r="O130">
        <v>0.48</v>
      </c>
      <c r="P130">
        <f>(5.5*N130-(0.9*L130+2.5*(M130-L130)+4.3*(N130-M130)))*365*O130</f>
        <v>79.926239999999993</v>
      </c>
      <c r="Q130">
        <v>11516</v>
      </c>
    </row>
    <row r="131" spans="1:17" x14ac:dyDescent="0.25">
      <c r="A131" t="s">
        <v>364</v>
      </c>
      <c r="B131">
        <v>4822233</v>
      </c>
      <c r="C131" t="str">
        <f>LOOKUP(A131,country_codes!A$2:A$250,country_codes!D$3:D$251)</f>
        <v>NZL</v>
      </c>
      <c r="D131">
        <f>_xlfn.XLOOKUP(C131,K$9:K$182,P$9:P$182, 0)</f>
        <v>0</v>
      </c>
      <c r="E131">
        <f t="shared" si="2"/>
        <v>0</v>
      </c>
      <c r="F131">
        <f t="shared" si="3"/>
        <v>41072</v>
      </c>
      <c r="G131">
        <f t="shared" si="4"/>
        <v>0</v>
      </c>
      <c r="H131">
        <f t="shared" si="4"/>
        <v>0</v>
      </c>
      <c r="I131">
        <f t="shared" si="4"/>
        <v>0</v>
      </c>
      <c r="K131" t="s">
        <v>1046</v>
      </c>
      <c r="L131">
        <v>0.06</v>
      </c>
      <c r="M131">
        <v>0.187</v>
      </c>
      <c r="N131">
        <v>0.308</v>
      </c>
      <c r="O131">
        <v>0.35</v>
      </c>
      <c r="P131">
        <f>(5.5*N131-(0.9*L131+2.5*(M131-L131)+4.3*(N131-M131)))*365*O131</f>
        <v>102.48105</v>
      </c>
      <c r="Q131">
        <v>8574</v>
      </c>
    </row>
    <row r="132" spans="1:17" x14ac:dyDescent="0.25">
      <c r="A132" t="s">
        <v>523</v>
      </c>
      <c r="B132">
        <v>4649658</v>
      </c>
      <c r="C132" t="str">
        <f>LOOKUP(A132,country_codes!A$2:A$250,country_codes!D$3:D$251)</f>
        <v>MRT</v>
      </c>
      <c r="D132">
        <f>_xlfn.XLOOKUP(C132,K$9:K$182,P$9:P$182, 0)</f>
        <v>130.76709000000002</v>
      </c>
      <c r="E132">
        <f t="shared" si="2"/>
        <v>608022246.15522015</v>
      </c>
      <c r="F132">
        <f t="shared" si="3"/>
        <v>5797</v>
      </c>
      <c r="G132">
        <f t="shared" si="4"/>
        <v>608022246.15522015</v>
      </c>
      <c r="H132">
        <f t="shared" si="4"/>
        <v>608022246.15522015</v>
      </c>
      <c r="I132">
        <f t="shared" si="4"/>
        <v>608022246.15522015</v>
      </c>
      <c r="K132" t="s">
        <v>1037</v>
      </c>
      <c r="L132">
        <v>0.38</v>
      </c>
      <c r="M132">
        <v>0.65600000000000003</v>
      </c>
      <c r="N132">
        <v>0.86899999999999999</v>
      </c>
      <c r="O132">
        <v>0.63</v>
      </c>
      <c r="P132">
        <f>(5.5*N132-(0.9*L132+2.5*(M132-L132)+4.3*(N132-M132)))*365*O132</f>
        <v>651.12641999999994</v>
      </c>
      <c r="Q132">
        <v>3861</v>
      </c>
    </row>
    <row r="133" spans="1:17" x14ac:dyDescent="0.25">
      <c r="A133" t="s">
        <v>409</v>
      </c>
      <c r="B133">
        <v>4314767</v>
      </c>
      <c r="C133" t="str">
        <f>LOOKUP(A133,country_codes!A$2:A$250,country_codes!D$3:D$251)</f>
        <v>PAN</v>
      </c>
      <c r="D133">
        <f>_xlfn.XLOOKUP(C133,K$9:K$182,P$9:P$182, 0)</f>
        <v>60.827980000000004</v>
      </c>
      <c r="E133">
        <f t="shared" si="2"/>
        <v>262458560.78066</v>
      </c>
      <c r="F133">
        <f t="shared" si="3"/>
        <v>30034</v>
      </c>
      <c r="G133">
        <f t="shared" si="4"/>
        <v>0</v>
      </c>
      <c r="H133">
        <f t="shared" si="4"/>
        <v>0</v>
      </c>
      <c r="I133">
        <f t="shared" si="4"/>
        <v>0</v>
      </c>
      <c r="K133" t="s">
        <v>1052</v>
      </c>
      <c r="L133">
        <v>0</v>
      </c>
      <c r="M133">
        <v>1E-3</v>
      </c>
      <c r="N133">
        <v>2.1000000000000001E-2</v>
      </c>
      <c r="O133">
        <v>0.49</v>
      </c>
      <c r="P133">
        <f>(5.5*N133-(0.9*L133+2.5*(M133-L133)+4.3*(N133-M133)))*365*O133</f>
        <v>4.8289500000000016</v>
      </c>
      <c r="Q133">
        <v>33739</v>
      </c>
    </row>
    <row r="134" spans="1:17" x14ac:dyDescent="0.25">
      <c r="A134" t="s">
        <v>448</v>
      </c>
      <c r="B134">
        <v>4270571</v>
      </c>
      <c r="C134" t="str">
        <f>LOOKUP(A134,country_codes!A$2:A$250,country_codes!D$3:D$251)</f>
        <v>KWT</v>
      </c>
      <c r="D134">
        <f>_xlfn.XLOOKUP(C134,K$9:K$182,P$9:P$182, 0)</f>
        <v>53.043259999999997</v>
      </c>
      <c r="E134">
        <f t="shared" si="2"/>
        <v>226525007.90145999</v>
      </c>
      <c r="F134">
        <f t="shared" si="3"/>
        <v>41735</v>
      </c>
      <c r="G134">
        <f t="shared" si="4"/>
        <v>0</v>
      </c>
      <c r="H134">
        <f t="shared" si="4"/>
        <v>0</v>
      </c>
      <c r="I134">
        <f t="shared" si="4"/>
        <v>0</v>
      </c>
      <c r="K134" t="s">
        <v>880</v>
      </c>
      <c r="L134">
        <v>0.3</v>
      </c>
      <c r="M134">
        <v>0.5</v>
      </c>
      <c r="N134">
        <v>0.7</v>
      </c>
      <c r="O134">
        <v>1</v>
      </c>
      <c r="P134">
        <f>(5.5*N134-(0.9*L134+2.5*(M134-L134)+4.3*(N134-M134)))*365*O134</f>
        <v>810.3</v>
      </c>
      <c r="Q134">
        <v>500</v>
      </c>
    </row>
    <row r="135" spans="1:17" x14ac:dyDescent="0.25">
      <c r="A135" t="s">
        <v>427</v>
      </c>
      <c r="B135">
        <v>4105267</v>
      </c>
      <c r="C135" t="str">
        <f>LOOKUP(A135,country_codes!A$2:A$250,country_codes!D$3:D$251)</f>
        <v>HRV</v>
      </c>
      <c r="D135">
        <f t="shared" ref="D135:D198" si="5">_xlfn.XLOOKUP(C135,K$9:K$182,P$9:P$182, 0)</f>
        <v>14.821919999999999</v>
      </c>
      <c r="E135">
        <f t="shared" ref="E135:E198" si="6">B135*D135</f>
        <v>60847939.052639991</v>
      </c>
      <c r="F135">
        <f t="shared" ref="F135:F198" si="7">_xlfn.XLOOKUP(C135,K$9:K$182,Q$9:Q$182, 0)</f>
        <v>27681</v>
      </c>
      <c r="G135">
        <f t="shared" ref="G135:I198" si="8">IF($F135&lt;G$4,$E135,0)</f>
        <v>0</v>
      </c>
      <c r="H135">
        <f t="shared" si="8"/>
        <v>0</v>
      </c>
      <c r="I135">
        <f t="shared" si="8"/>
        <v>0</v>
      </c>
      <c r="K135" t="s">
        <v>1055</v>
      </c>
      <c r="L135">
        <v>4.0000000000000001E-3</v>
      </c>
      <c r="M135">
        <v>3.0000000000000001E-3</v>
      </c>
      <c r="N135">
        <v>1.7999999999999999E-2</v>
      </c>
      <c r="O135">
        <v>0.7</v>
      </c>
      <c r="P135">
        <f>(5.5*N135-(0.9*L135+2.5*(M135-L135)+4.3*(N135-M135)))*365*O135</f>
        <v>8.5336999999999961</v>
      </c>
      <c r="Q135">
        <v>33131</v>
      </c>
    </row>
    <row r="136" spans="1:17" x14ac:dyDescent="0.25">
      <c r="A136" t="s">
        <v>458</v>
      </c>
      <c r="B136">
        <v>4033963</v>
      </c>
      <c r="C136" t="str">
        <f>LOOKUP(A136,country_codes!A$2:A$250,country_codes!D$3:D$251)</f>
        <v>MDA</v>
      </c>
      <c r="D136">
        <f t="shared" si="5"/>
        <v>28.233480000000014</v>
      </c>
      <c r="E136">
        <f t="shared" si="6"/>
        <v>113892813.68124005</v>
      </c>
      <c r="F136">
        <f t="shared" si="7"/>
        <v>13253</v>
      </c>
      <c r="G136">
        <f t="shared" si="8"/>
        <v>0</v>
      </c>
      <c r="H136">
        <f t="shared" si="8"/>
        <v>113892813.68124005</v>
      </c>
      <c r="I136">
        <f t="shared" si="8"/>
        <v>113892813.68124005</v>
      </c>
      <c r="K136" t="s">
        <v>1040</v>
      </c>
      <c r="L136">
        <v>1.6E-2</v>
      </c>
      <c r="M136">
        <v>5.8999999999999997E-2</v>
      </c>
      <c r="N136">
        <v>0.17</v>
      </c>
      <c r="O136">
        <v>0.43</v>
      </c>
      <c r="P136">
        <f>(5.5*N136-(0.9*L136+2.5*(M136-L136)+4.3*(N136-M136)))*365*O136</f>
        <v>52.703809999999997</v>
      </c>
      <c r="Q136">
        <v>12503</v>
      </c>
    </row>
    <row r="137" spans="1:17" x14ac:dyDescent="0.25">
      <c r="A137" t="s">
        <v>476</v>
      </c>
      <c r="B137">
        <v>3989167</v>
      </c>
      <c r="C137" t="str">
        <f>LOOKUP(A137,country_codes!A$2:A$250,country_codes!D$3:D$251)</f>
        <v>GEO</v>
      </c>
      <c r="D137">
        <f t="shared" si="5"/>
        <v>123.75909000000003</v>
      </c>
      <c r="E137">
        <f t="shared" si="6"/>
        <v>493695677.7780301</v>
      </c>
      <c r="F137">
        <f t="shared" si="7"/>
        <v>15142</v>
      </c>
      <c r="G137">
        <f t="shared" si="8"/>
        <v>0</v>
      </c>
      <c r="H137">
        <f t="shared" si="8"/>
        <v>0</v>
      </c>
      <c r="I137">
        <f t="shared" si="8"/>
        <v>493695677.7780301</v>
      </c>
      <c r="K137" t="s">
        <v>1061</v>
      </c>
      <c r="L137">
        <v>0</v>
      </c>
      <c r="M137">
        <v>0</v>
      </c>
      <c r="N137">
        <v>0</v>
      </c>
      <c r="O137">
        <v>0.54</v>
      </c>
      <c r="P137">
        <f>(5.5*N137-(0.9*L137+2.5*(M137-L137)+4.3*(N137-M137)))*365*O137</f>
        <v>0</v>
      </c>
      <c r="Q137">
        <v>91897</v>
      </c>
    </row>
    <row r="138" spans="1:17" x14ac:dyDescent="0.25">
      <c r="A138" t="s">
        <v>483</v>
      </c>
      <c r="B138">
        <v>3546421</v>
      </c>
      <c r="C138" t="str">
        <f>LOOKUP(A138,country_codes!A$2:A$250,country_codes!D$3:D$251)</f>
        <v>ERI</v>
      </c>
      <c r="D138">
        <f t="shared" si="5"/>
        <v>307.47600000000006</v>
      </c>
      <c r="E138">
        <f t="shared" si="6"/>
        <v>1090439343.3960001</v>
      </c>
      <c r="F138">
        <f t="shared" si="7"/>
        <v>1824</v>
      </c>
      <c r="G138">
        <f t="shared" si="8"/>
        <v>1090439343.3960001</v>
      </c>
      <c r="H138">
        <f t="shared" si="8"/>
        <v>1090439343.3960001</v>
      </c>
      <c r="I138">
        <f t="shared" si="8"/>
        <v>1090439343.3960001</v>
      </c>
      <c r="K138" t="s">
        <v>1066</v>
      </c>
      <c r="L138">
        <v>3.5000000000000003E-2</v>
      </c>
      <c r="M138">
        <v>7.0000000000000007E-2</v>
      </c>
      <c r="N138">
        <v>0.156</v>
      </c>
      <c r="O138">
        <v>0.44</v>
      </c>
      <c r="P138">
        <f>(5.5*N138-(0.9*L138+2.5*(M138-L138)+4.3*(N138-M138)))*365*O138</f>
        <v>59.293519999999994</v>
      </c>
      <c r="Q138">
        <v>30141</v>
      </c>
    </row>
    <row r="139" spans="1:17" x14ac:dyDescent="0.25">
      <c r="A139" t="s">
        <v>389</v>
      </c>
      <c r="B139">
        <v>3473730</v>
      </c>
      <c r="C139" t="str">
        <f>LOOKUP(A139,country_codes!A$2:A$250,country_codes!D$3:D$251)</f>
        <v>URY</v>
      </c>
      <c r="D139">
        <f t="shared" si="5"/>
        <v>11.61722</v>
      </c>
      <c r="E139">
        <f t="shared" si="6"/>
        <v>40355085.630599998</v>
      </c>
      <c r="F139">
        <f t="shared" si="7"/>
        <v>21338</v>
      </c>
      <c r="G139">
        <f t="shared" si="8"/>
        <v>0</v>
      </c>
      <c r="H139">
        <f t="shared" si="8"/>
        <v>0</v>
      </c>
      <c r="I139">
        <f t="shared" si="8"/>
        <v>0</v>
      </c>
      <c r="K139" t="s">
        <v>1069</v>
      </c>
      <c r="L139">
        <v>0</v>
      </c>
      <c r="M139">
        <v>2E-3</v>
      </c>
      <c r="N139">
        <v>2.3E-2</v>
      </c>
      <c r="O139">
        <v>0.41</v>
      </c>
      <c r="P139">
        <f>(5.5*N139-(0.9*L139+2.5*(M139-L139)+4.3*(N139-M139)))*365*O139</f>
        <v>4.6690800000000001</v>
      </c>
      <c r="Q139">
        <v>27394</v>
      </c>
    </row>
    <row r="140" spans="1:17" x14ac:dyDescent="0.25">
      <c r="A140" t="s">
        <v>467</v>
      </c>
      <c r="B140">
        <v>3280819</v>
      </c>
      <c r="C140" t="str">
        <f>LOOKUP(A140,country_codes!A$2:A$250,country_codes!D$3:D$251)</f>
        <v>BIH</v>
      </c>
      <c r="D140">
        <f t="shared" si="5"/>
        <v>9.3980199999999989</v>
      </c>
      <c r="E140">
        <f t="shared" si="6"/>
        <v>30833202.578379996</v>
      </c>
      <c r="F140">
        <f t="shared" si="7"/>
        <v>14895</v>
      </c>
      <c r="G140">
        <f t="shared" si="8"/>
        <v>0</v>
      </c>
      <c r="H140">
        <f t="shared" si="8"/>
        <v>30833202.578379996</v>
      </c>
      <c r="I140">
        <f t="shared" si="8"/>
        <v>30833202.578379996</v>
      </c>
      <c r="K140" t="s">
        <v>1072</v>
      </c>
      <c r="L140">
        <v>0.55500000000000005</v>
      </c>
      <c r="M140">
        <v>0.79700000000000004</v>
      </c>
      <c r="N140">
        <v>0.91600000000000004</v>
      </c>
      <c r="O140">
        <v>0.34</v>
      </c>
      <c r="P140">
        <f>(5.5*N140-(0.9*L140+2.5*(M140-L140)+4.3*(N140-M140)))*365*O140</f>
        <v>424.64538000000005</v>
      </c>
      <c r="Q140">
        <v>2393</v>
      </c>
    </row>
    <row r="141" spans="1:17" x14ac:dyDescent="0.25">
      <c r="A141" t="s">
        <v>519</v>
      </c>
      <c r="B141">
        <v>3278290</v>
      </c>
      <c r="C141" t="str">
        <f>LOOKUP(A141,country_codes!A$2:A$250,country_codes!D$3:D$251)</f>
        <v>MNG</v>
      </c>
      <c r="D141">
        <f t="shared" si="5"/>
        <v>49.888200000000026</v>
      </c>
      <c r="E141">
        <f t="shared" si="6"/>
        <v>163547987.17800009</v>
      </c>
      <c r="F141">
        <f t="shared" si="7"/>
        <v>12259</v>
      </c>
      <c r="G141">
        <f t="shared" si="8"/>
        <v>0</v>
      </c>
      <c r="H141">
        <f t="shared" si="8"/>
        <v>163547987.17800009</v>
      </c>
      <c r="I141">
        <f t="shared" si="8"/>
        <v>163547987.17800009</v>
      </c>
      <c r="K141" t="s">
        <v>1105</v>
      </c>
      <c r="L141">
        <v>0</v>
      </c>
      <c r="M141">
        <v>0</v>
      </c>
      <c r="N141">
        <v>0</v>
      </c>
      <c r="O141">
        <v>0.42</v>
      </c>
      <c r="P141">
        <f>(5.5*N141-(0.9*L141+2.5*(M141-L141)+4.3*(N141-M141)))*365*O141</f>
        <v>0</v>
      </c>
      <c r="Q141">
        <v>46273</v>
      </c>
    </row>
    <row r="142" spans="1:17" x14ac:dyDescent="0.25">
      <c r="A142" t="s">
        <v>470</v>
      </c>
      <c r="B142">
        <v>2963243</v>
      </c>
      <c r="C142" t="str">
        <f>LOOKUP(A142,country_codes!A$2:A$250,country_codes!D$3:D$251)</f>
        <v>ARM</v>
      </c>
      <c r="D142">
        <f t="shared" si="5"/>
        <v>104.99444</v>
      </c>
      <c r="E142">
        <f t="shared" si="6"/>
        <v>311124039.36891997</v>
      </c>
      <c r="F142">
        <f t="shared" si="7"/>
        <v>13735</v>
      </c>
      <c r="G142">
        <f t="shared" si="8"/>
        <v>0</v>
      </c>
      <c r="H142">
        <f t="shared" si="8"/>
        <v>311124039.36891997</v>
      </c>
      <c r="I142">
        <f t="shared" si="8"/>
        <v>311124039.36891997</v>
      </c>
      <c r="K142" t="s">
        <v>1153</v>
      </c>
      <c r="L142">
        <v>0.14899999999999999</v>
      </c>
      <c r="M142">
        <v>0.40500000000000003</v>
      </c>
      <c r="N142">
        <v>0.73199999999999998</v>
      </c>
      <c r="O142">
        <v>0.2</v>
      </c>
      <c r="P142">
        <f>(5.5*N142-(0.9*L142+2.5*(M142-L142)+4.3*(N142-M142)))*365*O142</f>
        <v>134.74340000000001</v>
      </c>
      <c r="Q142">
        <v>3749</v>
      </c>
    </row>
    <row r="143" spans="1:17" x14ac:dyDescent="0.25">
      <c r="A143" t="s">
        <v>419</v>
      </c>
      <c r="B143">
        <v>2961167</v>
      </c>
      <c r="C143" t="str">
        <f>LOOKUP(A143,country_codes!A$2:A$250,country_codes!D$3:D$251)</f>
        <v>JAM</v>
      </c>
      <c r="D143">
        <f t="shared" si="5"/>
        <v>113.88657000000002</v>
      </c>
      <c r="E143">
        <f t="shared" si="6"/>
        <v>337237152.82719004</v>
      </c>
      <c r="F143">
        <f t="shared" si="7"/>
        <v>10221</v>
      </c>
      <c r="G143">
        <f t="shared" si="8"/>
        <v>0</v>
      </c>
      <c r="H143">
        <f t="shared" si="8"/>
        <v>337237152.82719004</v>
      </c>
      <c r="I143">
        <f t="shared" si="8"/>
        <v>337237152.82719004</v>
      </c>
      <c r="K143" t="s">
        <v>1108</v>
      </c>
      <c r="L143">
        <v>0.38</v>
      </c>
      <c r="M143">
        <v>0.67500000000000004</v>
      </c>
      <c r="N143">
        <v>0.88100000000000001</v>
      </c>
      <c r="O143">
        <v>0.4</v>
      </c>
      <c r="P143">
        <f>(5.5*N143-(0.9*L143+2.5*(M143-L143)+4.3*(N143-M143)))*365*O143</f>
        <v>420.50920000000008</v>
      </c>
      <c r="Q143">
        <v>3463</v>
      </c>
    </row>
    <row r="144" spans="1:17" x14ac:dyDescent="0.25">
      <c r="A144" t="s">
        <v>425</v>
      </c>
      <c r="B144">
        <v>2881053</v>
      </c>
      <c r="C144" t="str">
        <f>LOOKUP(A144,country_codes!A$2:A$250,country_codes!D$3:D$251)</f>
        <v>QAT</v>
      </c>
      <c r="D144">
        <f t="shared" si="5"/>
        <v>0</v>
      </c>
      <c r="E144">
        <f t="shared" si="6"/>
        <v>0</v>
      </c>
      <c r="F144">
        <f t="shared" si="7"/>
        <v>91897</v>
      </c>
      <c r="G144">
        <f t="shared" si="8"/>
        <v>0</v>
      </c>
      <c r="H144">
        <f t="shared" si="8"/>
        <v>0</v>
      </c>
      <c r="I144">
        <f t="shared" si="8"/>
        <v>0</v>
      </c>
      <c r="K144" t="s">
        <v>1120</v>
      </c>
      <c r="L144">
        <v>0</v>
      </c>
      <c r="M144">
        <v>0</v>
      </c>
      <c r="N144">
        <v>0</v>
      </c>
      <c r="O144">
        <v>0.64</v>
      </c>
      <c r="P144">
        <f>(5.5*N144-(0.9*L144+2.5*(M144-L144)+4.3*(N144-M144)))*365*O144</f>
        <v>0</v>
      </c>
      <c r="Q144">
        <v>95603</v>
      </c>
    </row>
    <row r="145" spans="1:17" x14ac:dyDescent="0.25">
      <c r="A145" t="s">
        <v>475</v>
      </c>
      <c r="B145">
        <v>2877797</v>
      </c>
      <c r="C145" t="str">
        <f>LOOKUP(A145,country_codes!A$2:A$250,country_codes!D$3:D$251)</f>
        <v>ALB</v>
      </c>
      <c r="D145">
        <f t="shared" si="5"/>
        <v>81.708900000000042</v>
      </c>
      <c r="E145">
        <f t="shared" si="6"/>
        <v>235141627.29330012</v>
      </c>
      <c r="F145">
        <f t="shared" si="7"/>
        <v>13651</v>
      </c>
      <c r="G145">
        <f t="shared" si="8"/>
        <v>0</v>
      </c>
      <c r="H145">
        <f t="shared" si="8"/>
        <v>235141627.29330012</v>
      </c>
      <c r="I145">
        <f t="shared" si="8"/>
        <v>235141627.29330012</v>
      </c>
      <c r="K145" t="s">
        <v>1117</v>
      </c>
      <c r="L145">
        <v>0.40100000000000002</v>
      </c>
      <c r="M145">
        <v>0.74399999999999999</v>
      </c>
      <c r="N145">
        <v>0.92100000000000004</v>
      </c>
      <c r="O145">
        <v>0.33</v>
      </c>
      <c r="P145">
        <f>(5.5*N145-(0.9*L145+2.5*(M145-L145)+4.3*(N145-M145)))*365*O145</f>
        <v>371.70869999999996</v>
      </c>
      <c r="Q145">
        <v>1711</v>
      </c>
    </row>
    <row r="146" spans="1:17" x14ac:dyDescent="0.25">
      <c r="A146" t="s">
        <v>383</v>
      </c>
      <c r="B146">
        <v>2860853</v>
      </c>
      <c r="C146" t="str">
        <f>LOOKUP(A146,country_codes!A$2:A$250,country_codes!D$3:D$251)</f>
        <v>PRI</v>
      </c>
      <c r="D146">
        <f t="shared" si="5"/>
        <v>0</v>
      </c>
      <c r="E146">
        <f t="shared" si="6"/>
        <v>0</v>
      </c>
      <c r="F146">
        <f t="shared" si="7"/>
        <v>0</v>
      </c>
      <c r="G146">
        <f t="shared" si="8"/>
        <v>0</v>
      </c>
      <c r="H146">
        <f t="shared" si="8"/>
        <v>0</v>
      </c>
      <c r="I146">
        <f t="shared" si="8"/>
        <v>0</v>
      </c>
      <c r="K146" t="s">
        <v>732</v>
      </c>
      <c r="L146">
        <v>1.4999999999999999E-2</v>
      </c>
      <c r="M146">
        <v>9.7000000000000003E-2</v>
      </c>
      <c r="N146">
        <v>0.25700000000000001</v>
      </c>
      <c r="O146">
        <v>0.49</v>
      </c>
      <c r="P146">
        <f>(5.5*N146-(0.9*L146+2.5*(M146-L146)+4.3*(N146-M146)))*365*O146</f>
        <v>90.676950000000005</v>
      </c>
      <c r="Q146">
        <v>8401</v>
      </c>
    </row>
    <row r="147" spans="1:17" x14ac:dyDescent="0.25">
      <c r="A147" t="s">
        <v>428</v>
      </c>
      <c r="B147">
        <v>2722289</v>
      </c>
      <c r="C147" t="str">
        <f>LOOKUP(A147,country_codes!A$2:A$250,country_codes!D$3:D$251)</f>
        <v>LTU</v>
      </c>
      <c r="D147">
        <f t="shared" si="5"/>
        <v>14.743080000000003</v>
      </c>
      <c r="E147">
        <f t="shared" si="6"/>
        <v>40134924.510120004</v>
      </c>
      <c r="F147">
        <f t="shared" si="7"/>
        <v>38605</v>
      </c>
      <c r="G147">
        <f t="shared" si="8"/>
        <v>0</v>
      </c>
      <c r="H147">
        <f t="shared" si="8"/>
        <v>0</v>
      </c>
      <c r="I147">
        <f t="shared" si="8"/>
        <v>0</v>
      </c>
      <c r="K147" t="s">
        <v>1135</v>
      </c>
      <c r="L147">
        <v>0.69</v>
      </c>
      <c r="M147">
        <v>0.8</v>
      </c>
      <c r="N147">
        <v>0.9</v>
      </c>
      <c r="O147">
        <v>1</v>
      </c>
      <c r="P147">
        <f>(5.5*N147-(0.9*L147+2.5*(M147-L147)+4.3*(N147-M147)))*365*O147</f>
        <v>1322.76</v>
      </c>
      <c r="Q147">
        <v>500</v>
      </c>
    </row>
    <row r="148" spans="1:17" x14ac:dyDescent="0.25">
      <c r="A148" t="s">
        <v>433</v>
      </c>
      <c r="B148">
        <v>2540905</v>
      </c>
      <c r="C148" t="str">
        <f>LOOKUP(A148,country_codes!A$2:A$250,country_codes!D$3:D$251)</f>
        <v>NAM</v>
      </c>
      <c r="D148">
        <f t="shared" si="5"/>
        <v>260.84798000000001</v>
      </c>
      <c r="E148">
        <f t="shared" si="6"/>
        <v>662789936.62189996</v>
      </c>
      <c r="F148">
        <f t="shared" si="7"/>
        <v>9537</v>
      </c>
      <c r="G148">
        <f t="shared" si="8"/>
        <v>662789936.62189996</v>
      </c>
      <c r="H148">
        <f t="shared" si="8"/>
        <v>662789936.62189996</v>
      </c>
      <c r="I148">
        <f t="shared" si="8"/>
        <v>662789936.62189996</v>
      </c>
      <c r="K148" t="s">
        <v>1111</v>
      </c>
      <c r="L148">
        <v>5.5E-2</v>
      </c>
      <c r="M148">
        <v>0.1</v>
      </c>
      <c r="N148">
        <v>0.20300000000000001</v>
      </c>
      <c r="O148">
        <v>0.42</v>
      </c>
      <c r="P148">
        <f>(5.5*N148-(0.9*L148+2.5*(M148-L148)+4.3*(N148-M148)))*365*O148</f>
        <v>78.428280000000001</v>
      </c>
      <c r="Q148">
        <v>18840</v>
      </c>
    </row>
    <row r="149" spans="1:17" x14ac:dyDescent="0.25">
      <c r="A149" t="s">
        <v>526</v>
      </c>
      <c r="B149">
        <v>2416668</v>
      </c>
      <c r="C149" t="str">
        <f>LOOKUP(A149,country_codes!A$2:A$250,country_codes!D$3:D$251)</f>
        <v>GMB</v>
      </c>
      <c r="D149">
        <f t="shared" si="5"/>
        <v>168.71759999999998</v>
      </c>
      <c r="E149">
        <f t="shared" si="6"/>
        <v>407734424.95679992</v>
      </c>
      <c r="F149">
        <f t="shared" si="7"/>
        <v>2239</v>
      </c>
      <c r="G149">
        <f t="shared" si="8"/>
        <v>407734424.95679992</v>
      </c>
      <c r="H149">
        <f t="shared" si="8"/>
        <v>407734424.95679992</v>
      </c>
      <c r="I149">
        <f t="shared" si="8"/>
        <v>407734424.95679992</v>
      </c>
      <c r="K149" t="s">
        <v>1144</v>
      </c>
      <c r="L149">
        <v>0.42699999999999999</v>
      </c>
      <c r="M149">
        <v>0.64800000000000002</v>
      </c>
      <c r="N149">
        <v>0.84799999999999998</v>
      </c>
      <c r="O149">
        <v>1</v>
      </c>
      <c r="P149">
        <f>(5.5*N149-(0.9*L149+2.5*(M149-L149)+4.3*(N149-M149)))*365*O149</f>
        <v>1046.528</v>
      </c>
      <c r="Q149">
        <v>884</v>
      </c>
    </row>
    <row r="150" spans="1:17" x14ac:dyDescent="0.25">
      <c r="A150" t="s">
        <v>459</v>
      </c>
      <c r="B150">
        <v>2351627</v>
      </c>
      <c r="C150" t="str">
        <f>LOOKUP(A150,country_codes!A$2:A$250,country_codes!D$3:D$251)</f>
        <v>BWA</v>
      </c>
      <c r="D150">
        <f t="shared" si="5"/>
        <v>269.06924000000004</v>
      </c>
      <c r="E150">
        <f t="shared" si="6"/>
        <v>632750489.65348005</v>
      </c>
      <c r="F150">
        <f t="shared" si="7"/>
        <v>16153</v>
      </c>
      <c r="G150">
        <f t="shared" si="8"/>
        <v>0</v>
      </c>
      <c r="H150">
        <f t="shared" si="8"/>
        <v>0</v>
      </c>
      <c r="I150">
        <f t="shared" si="8"/>
        <v>632750489.65348005</v>
      </c>
      <c r="K150" t="s">
        <v>1102</v>
      </c>
      <c r="L150">
        <v>0.32300000000000001</v>
      </c>
      <c r="M150">
        <v>0.70099999999999996</v>
      </c>
      <c r="N150">
        <v>0.92300000000000004</v>
      </c>
      <c r="O150">
        <v>0.59</v>
      </c>
      <c r="P150">
        <f>(5.5*N150-(0.9*L150+2.5*(M150-L150)+4.3*(N150-M150)))*365*O150</f>
        <v>621.54316999999992</v>
      </c>
      <c r="Q150">
        <v>3837</v>
      </c>
    </row>
    <row r="151" spans="1:17" x14ac:dyDescent="0.25">
      <c r="A151" t="s">
        <v>456</v>
      </c>
      <c r="B151">
        <v>2225734</v>
      </c>
      <c r="C151" t="str">
        <f>LOOKUP(A151,country_codes!A$2:A$250,country_codes!D$3:D$251)</f>
        <v>GAB</v>
      </c>
      <c r="D151">
        <f t="shared" si="5"/>
        <v>103.16944000000001</v>
      </c>
      <c r="E151">
        <f t="shared" si="6"/>
        <v>229627730.36896002</v>
      </c>
      <c r="F151">
        <f t="shared" si="7"/>
        <v>15854</v>
      </c>
      <c r="G151">
        <f t="shared" si="8"/>
        <v>0</v>
      </c>
      <c r="H151">
        <f t="shared" si="8"/>
        <v>0</v>
      </c>
      <c r="I151">
        <f t="shared" si="8"/>
        <v>229627730.36896002</v>
      </c>
      <c r="K151" t="s">
        <v>1156</v>
      </c>
      <c r="L151">
        <v>0.23400000000000001</v>
      </c>
      <c r="M151">
        <v>0.42799999999999999</v>
      </c>
      <c r="N151">
        <v>0.55700000000000005</v>
      </c>
      <c r="O151">
        <v>0.4</v>
      </c>
      <c r="P151">
        <f>(5.5*N151-(0.9*L151+2.5*(M151-L151)+4.3*(N151-M151)))*365*O151</f>
        <v>264.72720000000004</v>
      </c>
      <c r="Q151">
        <v>14605</v>
      </c>
    </row>
    <row r="152" spans="1:17" x14ac:dyDescent="0.25">
      <c r="A152" t="s">
        <v>472</v>
      </c>
      <c r="B152">
        <v>2142249</v>
      </c>
      <c r="C152" t="str">
        <f>LOOKUP(A152,country_codes!A$2:A$250,country_codes!D$3:D$251)</f>
        <v>LSO</v>
      </c>
      <c r="D152">
        <f t="shared" si="5"/>
        <v>502.21079999999995</v>
      </c>
      <c r="E152">
        <f t="shared" si="6"/>
        <v>1075860584.0891998</v>
      </c>
      <c r="F152">
        <f t="shared" si="7"/>
        <v>2886</v>
      </c>
      <c r="G152">
        <f t="shared" si="8"/>
        <v>1075860584.0891998</v>
      </c>
      <c r="H152">
        <f t="shared" si="8"/>
        <v>1075860584.0891998</v>
      </c>
      <c r="I152">
        <f t="shared" si="8"/>
        <v>1075860584.0891998</v>
      </c>
      <c r="K152" t="s">
        <v>1126</v>
      </c>
      <c r="L152">
        <v>1.2999999999999999E-2</v>
      </c>
      <c r="M152">
        <v>1.2999999999999999E-2</v>
      </c>
      <c r="N152">
        <v>3.2000000000000001E-2</v>
      </c>
      <c r="O152">
        <v>0.57999999999999996</v>
      </c>
      <c r="P152">
        <f>(5.5*N152-(0.9*L152+2.5*(M152-L152)+4.3*(N152-M152)))*365*O152</f>
        <v>17.486419999999995</v>
      </c>
      <c r="Q152">
        <v>32184</v>
      </c>
    </row>
    <row r="153" spans="1:17" x14ac:dyDescent="0.25">
      <c r="A153" t="s">
        <v>489</v>
      </c>
      <c r="B153">
        <v>2083374</v>
      </c>
      <c r="C153" t="str">
        <f>LOOKUP(A153,country_codes!A$2:A$250,country_codes!D$3:D$251)</f>
        <v>MKD</v>
      </c>
      <c r="D153">
        <f t="shared" si="5"/>
        <v>72.251749999999987</v>
      </c>
      <c r="E153">
        <f t="shared" si="6"/>
        <v>150527417.40449998</v>
      </c>
      <c r="F153">
        <f t="shared" si="7"/>
        <v>16609</v>
      </c>
      <c r="G153">
        <f t="shared" si="8"/>
        <v>0</v>
      </c>
      <c r="H153">
        <f t="shared" si="8"/>
        <v>0</v>
      </c>
      <c r="I153">
        <f t="shared" si="8"/>
        <v>150527417.40449998</v>
      </c>
      <c r="K153" t="s">
        <v>1129</v>
      </c>
      <c r="L153">
        <v>0</v>
      </c>
      <c r="M153">
        <v>0</v>
      </c>
      <c r="N153">
        <v>1E-3</v>
      </c>
      <c r="O153">
        <v>0.69</v>
      </c>
      <c r="P153">
        <f>(5.5*N153-(0.9*L153+2.5*(M153-L153)+4.3*(N153-M153)))*365*O153</f>
        <v>0.30221999999999988</v>
      </c>
      <c r="Q153">
        <v>38506</v>
      </c>
    </row>
    <row r="154" spans="1:17" x14ac:dyDescent="0.25">
      <c r="A154" t="s">
        <v>397</v>
      </c>
      <c r="B154">
        <v>2078938</v>
      </c>
      <c r="C154" t="str">
        <f>LOOKUP(A154,country_codes!A$2:A$250,country_codes!D$3:D$251)</f>
        <v>SVN</v>
      </c>
      <c r="D154">
        <f t="shared" si="5"/>
        <v>0.30221999999999988</v>
      </c>
      <c r="E154">
        <f t="shared" si="6"/>
        <v>628296.64235999971</v>
      </c>
      <c r="F154">
        <f t="shared" si="7"/>
        <v>38506</v>
      </c>
      <c r="G154">
        <f t="shared" si="8"/>
        <v>0</v>
      </c>
      <c r="H154">
        <f t="shared" si="8"/>
        <v>0</v>
      </c>
      <c r="I154">
        <f t="shared" si="8"/>
        <v>0</v>
      </c>
      <c r="K154" t="s">
        <v>1162</v>
      </c>
      <c r="L154">
        <v>2E-3</v>
      </c>
      <c r="M154">
        <v>2E-3</v>
      </c>
      <c r="N154">
        <v>5.0000000000000001E-3</v>
      </c>
      <c r="O154">
        <v>1.03</v>
      </c>
      <c r="P154">
        <f>(5.5*N154-(0.9*L154+2.5*(M154-L154)+4.3*(N154-M154)))*365*O154</f>
        <v>4.8121600000000004</v>
      </c>
      <c r="Q154">
        <v>52477</v>
      </c>
    </row>
    <row r="155" spans="1:17" x14ac:dyDescent="0.25">
      <c r="A155" t="s">
        <v>461</v>
      </c>
      <c r="B155">
        <v>1968001</v>
      </c>
      <c r="C155" t="str">
        <f>LOOKUP(A155,country_codes!A$2:A$250,country_codes!D$3:D$251)</f>
        <v>GNB</v>
      </c>
      <c r="D155">
        <f t="shared" si="5"/>
        <v>583.13202999999999</v>
      </c>
      <c r="E155">
        <f t="shared" si="6"/>
        <v>1147604418.17203</v>
      </c>
      <c r="F155">
        <f t="shared" si="7"/>
        <v>2340</v>
      </c>
      <c r="G155">
        <f t="shared" si="8"/>
        <v>1147604418.17203</v>
      </c>
      <c r="H155">
        <f t="shared" si="8"/>
        <v>1147604418.17203</v>
      </c>
      <c r="I155">
        <f t="shared" si="8"/>
        <v>1147604418.17203</v>
      </c>
      <c r="K155" t="s">
        <v>744</v>
      </c>
      <c r="L155">
        <v>0.42</v>
      </c>
      <c r="M155">
        <v>0.64400000000000002</v>
      </c>
      <c r="N155">
        <v>0.82</v>
      </c>
      <c r="O155">
        <v>0.39</v>
      </c>
      <c r="P155">
        <f>(5.5*N155-(0.9*L155+2.5*(M155-L155)+4.3*(N155-M155)))*365*O155</f>
        <v>400.74372</v>
      </c>
      <c r="Q155">
        <v>8955</v>
      </c>
    </row>
    <row r="156" spans="1:17" x14ac:dyDescent="0.25">
      <c r="A156" t="s">
        <v>413</v>
      </c>
      <c r="B156">
        <v>1886198</v>
      </c>
      <c r="C156" t="str">
        <f>LOOKUP(A156,country_codes!A$2:A$250,country_codes!D$3:D$251)</f>
        <v>LVA</v>
      </c>
      <c r="D156">
        <f t="shared" si="5"/>
        <v>18.56317</v>
      </c>
      <c r="E156">
        <f t="shared" si="6"/>
        <v>35013814.127659999</v>
      </c>
      <c r="F156">
        <f t="shared" si="7"/>
        <v>30579</v>
      </c>
      <c r="G156">
        <f t="shared" si="8"/>
        <v>0</v>
      </c>
      <c r="H156">
        <f t="shared" si="8"/>
        <v>0</v>
      </c>
      <c r="I156">
        <f t="shared" si="8"/>
        <v>0</v>
      </c>
      <c r="K156" t="s">
        <v>1114</v>
      </c>
      <c r="L156">
        <v>1.0999999999999999E-2</v>
      </c>
      <c r="M156">
        <v>2.5000000000000001E-2</v>
      </c>
      <c r="N156">
        <v>6.6000000000000003E-2</v>
      </c>
      <c r="O156">
        <v>0.54</v>
      </c>
      <c r="P156">
        <f>(5.5*N156-(0.9*L156+2.5*(M156-L156)+4.3*(N156-M156)))*365*O156</f>
        <v>27.948779999999996</v>
      </c>
      <c r="Q156">
        <v>26388</v>
      </c>
    </row>
    <row r="157" spans="1:17" x14ac:dyDescent="0.25">
      <c r="A157" t="s">
        <v>438</v>
      </c>
      <c r="B157">
        <v>1701575</v>
      </c>
      <c r="C157" t="str">
        <f>LOOKUP(A157,country_codes!A$2:A$250,country_codes!D$3:D$251)</f>
        <v>BHR</v>
      </c>
      <c r="D157">
        <f t="shared" si="5"/>
        <v>0</v>
      </c>
      <c r="E157">
        <f t="shared" si="6"/>
        <v>0</v>
      </c>
      <c r="F157">
        <f t="shared" si="7"/>
        <v>49057</v>
      </c>
      <c r="G157">
        <f t="shared" si="8"/>
        <v>0</v>
      </c>
      <c r="H157">
        <f t="shared" si="8"/>
        <v>0</v>
      </c>
      <c r="I157">
        <f t="shared" si="8"/>
        <v>0</v>
      </c>
      <c r="K157" t="s">
        <v>1168</v>
      </c>
      <c r="L157">
        <v>1.7000000000000001E-2</v>
      </c>
      <c r="M157">
        <v>0.153</v>
      </c>
      <c r="N157">
        <v>0.504</v>
      </c>
      <c r="O157">
        <v>1</v>
      </c>
      <c r="P157">
        <f>(5.5*N157-(0.9*L157+2.5*(M157-L157)+4.3*(N157-M157)))*365*O157</f>
        <v>331.20100000000014</v>
      </c>
      <c r="Q157">
        <v>2900</v>
      </c>
    </row>
    <row r="158" spans="1:17" x14ac:dyDescent="0.25">
      <c r="A158" t="s">
        <v>453</v>
      </c>
      <c r="B158">
        <v>1402985</v>
      </c>
      <c r="C158" t="str">
        <f>LOOKUP(A158,country_codes!A$2:A$250,country_codes!D$3:D$251)</f>
        <v>GNQ</v>
      </c>
      <c r="D158">
        <f t="shared" si="5"/>
        <v>364.63499999999999</v>
      </c>
      <c r="E158">
        <f t="shared" si="6"/>
        <v>511577435.47499996</v>
      </c>
      <c r="F158">
        <f t="shared" si="7"/>
        <v>17782</v>
      </c>
      <c r="G158">
        <f t="shared" si="8"/>
        <v>0</v>
      </c>
      <c r="H158">
        <f t="shared" si="8"/>
        <v>0</v>
      </c>
      <c r="I158">
        <f t="shared" si="8"/>
        <v>511577435.47499996</v>
      </c>
      <c r="K158" t="s">
        <v>663</v>
      </c>
      <c r="L158">
        <v>0.38400000000000001</v>
      </c>
      <c r="M158">
        <v>0.66500000000000004</v>
      </c>
      <c r="N158">
        <v>0.86199999999999999</v>
      </c>
      <c r="O158">
        <v>0.37</v>
      </c>
      <c r="P158">
        <f>(5.5*N158-(0.9*L158+2.5*(M158-L158)+4.3*(N158-M158)))*365*O158</f>
        <v>384.32528999999994</v>
      </c>
      <c r="Q158">
        <v>1618</v>
      </c>
    </row>
    <row r="159" spans="1:17" x14ac:dyDescent="0.25">
      <c r="A159" t="s">
        <v>432</v>
      </c>
      <c r="B159">
        <v>1399488</v>
      </c>
      <c r="C159" t="str">
        <f>LOOKUP(A159,country_codes!A$2:A$250,country_codes!D$3:D$251)</f>
        <v>TTO</v>
      </c>
      <c r="D159">
        <f t="shared" si="5"/>
        <v>135.01350000000002</v>
      </c>
      <c r="E159">
        <f t="shared" si="6"/>
        <v>188949773.08800003</v>
      </c>
      <c r="F159">
        <f t="shared" si="7"/>
        <v>25964</v>
      </c>
      <c r="G159">
        <f t="shared" si="8"/>
        <v>0</v>
      </c>
      <c r="H159">
        <f t="shared" si="8"/>
        <v>0</v>
      </c>
      <c r="I159">
        <f t="shared" si="8"/>
        <v>0</v>
      </c>
      <c r="K159" t="s">
        <v>1186</v>
      </c>
      <c r="L159">
        <v>0.49199999999999999</v>
      </c>
      <c r="M159">
        <v>0.73199999999999998</v>
      </c>
      <c r="N159">
        <v>0.90100000000000002</v>
      </c>
      <c r="O159">
        <v>0.38</v>
      </c>
      <c r="P159">
        <f>(5.5*N159-(0.9*L159+2.5*(M159-L159)+4.3*(N159-M159)))*365*O159</f>
        <v>441.89819999999997</v>
      </c>
      <c r="Q159">
        <v>4031</v>
      </c>
    </row>
    <row r="160" spans="1:17" x14ac:dyDescent="0.25">
      <c r="A160" t="s">
        <v>401</v>
      </c>
      <c r="B160">
        <v>1326535</v>
      </c>
      <c r="C160" t="str">
        <f>LOOKUP(A160,country_codes!A$2:A$250,country_codes!D$3:D$251)</f>
        <v>EST</v>
      </c>
      <c r="D160">
        <f t="shared" si="5"/>
        <v>5.2669500000000014</v>
      </c>
      <c r="E160">
        <f t="shared" si="6"/>
        <v>6986793.5182500016</v>
      </c>
      <c r="F160">
        <f t="shared" si="7"/>
        <v>37033</v>
      </c>
      <c r="G160">
        <f t="shared" si="8"/>
        <v>0</v>
      </c>
      <c r="H160">
        <f t="shared" si="8"/>
        <v>0</v>
      </c>
      <c r="I160">
        <f t="shared" si="8"/>
        <v>0</v>
      </c>
      <c r="K160" t="s">
        <v>1180</v>
      </c>
      <c r="L160">
        <v>0</v>
      </c>
      <c r="M160">
        <v>5.0000000000000001E-3</v>
      </c>
      <c r="N160">
        <v>8.5999999999999993E-2</v>
      </c>
      <c r="O160">
        <v>0.38</v>
      </c>
      <c r="P160">
        <f>(5.5*N160-(0.9*L160+2.5*(M160-L160)+4.3*(N160-M160)))*365*O160</f>
        <v>15.562140000000005</v>
      </c>
      <c r="Q160">
        <v>18073</v>
      </c>
    </row>
    <row r="161" spans="1:17" x14ac:dyDescent="0.25">
      <c r="A161" t="s">
        <v>447</v>
      </c>
      <c r="B161">
        <v>1271768</v>
      </c>
      <c r="C161" t="str">
        <f>LOOKUP(A161,country_codes!A$2:A$250,country_codes!D$3:D$251)</f>
        <v>MUS</v>
      </c>
      <c r="D161">
        <f t="shared" si="5"/>
        <v>27.928340000000006</v>
      </c>
      <c r="E161">
        <f t="shared" si="6"/>
        <v>35518369.105120011</v>
      </c>
      <c r="F161">
        <f t="shared" si="7"/>
        <v>20719</v>
      </c>
      <c r="G161">
        <f t="shared" si="8"/>
        <v>0</v>
      </c>
      <c r="H161">
        <f t="shared" si="8"/>
        <v>0</v>
      </c>
      <c r="I161">
        <f t="shared" si="8"/>
        <v>0</v>
      </c>
      <c r="K161" t="s">
        <v>1174</v>
      </c>
      <c r="L161">
        <v>4.8000000000000001E-2</v>
      </c>
      <c r="M161">
        <v>0.20300000000000001</v>
      </c>
      <c r="N161">
        <v>0.54200000000000004</v>
      </c>
      <c r="O161">
        <v>0.24</v>
      </c>
      <c r="P161">
        <f>(5.5*N161-(0.9*L161+2.5*(M161-L161)+4.3*(N161-M161)))*365*O161</f>
        <v>95.711760000000012</v>
      </c>
      <c r="Q161">
        <v>3560</v>
      </c>
    </row>
    <row r="162" spans="1:17" x14ac:dyDescent="0.25">
      <c r="A162" t="s">
        <v>388</v>
      </c>
      <c r="B162">
        <v>1207359</v>
      </c>
      <c r="C162" t="str">
        <f>LOOKUP(A162,country_codes!A$2:A$250,country_codes!D$3:D$251)</f>
        <v>CYP</v>
      </c>
      <c r="D162">
        <f t="shared" si="5"/>
        <v>0.81030000000000002</v>
      </c>
      <c r="E162">
        <f t="shared" si="6"/>
        <v>978322.99770000007</v>
      </c>
      <c r="F162">
        <f t="shared" si="7"/>
        <v>39079</v>
      </c>
      <c r="G162">
        <f t="shared" si="8"/>
        <v>0</v>
      </c>
      <c r="H162">
        <f t="shared" si="8"/>
        <v>0</v>
      </c>
      <c r="I162">
        <f t="shared" si="8"/>
        <v>0</v>
      </c>
      <c r="K162" t="s">
        <v>1203</v>
      </c>
      <c r="L162">
        <v>0.51400000000000001</v>
      </c>
      <c r="M162">
        <v>0.77800000000000002</v>
      </c>
      <c r="N162">
        <v>0.92500000000000004</v>
      </c>
      <c r="O162">
        <v>0.36</v>
      </c>
      <c r="P162">
        <f>(5.5*N162-(0.9*L162+2.5*(M162-L162)+4.3*(N162-M162)))*365*O162</f>
        <v>437.92991999999998</v>
      </c>
      <c r="Q162">
        <v>16711</v>
      </c>
    </row>
    <row r="163" spans="1:17" x14ac:dyDescent="0.25">
      <c r="A163" t="s">
        <v>479</v>
      </c>
      <c r="B163">
        <v>1160164</v>
      </c>
      <c r="C163" t="str">
        <f>LOOKUP(A163,country_codes!A$2:A$250,country_codes!D$3:D$251)</f>
        <v>SWZ</v>
      </c>
      <c r="D163">
        <f t="shared" si="5"/>
        <v>400.74372</v>
      </c>
      <c r="E163">
        <f t="shared" si="6"/>
        <v>464928437.17008001</v>
      </c>
      <c r="F163">
        <f t="shared" si="7"/>
        <v>8955</v>
      </c>
      <c r="G163">
        <f t="shared" si="8"/>
        <v>464928437.17008001</v>
      </c>
      <c r="H163">
        <f t="shared" si="8"/>
        <v>464928437.17008001</v>
      </c>
      <c r="I163">
        <f t="shared" si="8"/>
        <v>464928437.17008001</v>
      </c>
      <c r="K163" t="s">
        <v>1183</v>
      </c>
      <c r="L163">
        <v>0.307</v>
      </c>
      <c r="M163">
        <v>0.73299999999999998</v>
      </c>
      <c r="N163">
        <v>0.94</v>
      </c>
      <c r="O163">
        <v>0.27</v>
      </c>
      <c r="P163">
        <f>(5.5*N163-(0.9*L163+2.5*(M163-L163)+4.3*(N163-M163)))*365*O163</f>
        <v>289.59903000000003</v>
      </c>
      <c r="Q163">
        <v>4000</v>
      </c>
    </row>
    <row r="164" spans="1:17" x14ac:dyDescent="0.25">
      <c r="A164" t="s">
        <v>435</v>
      </c>
      <c r="B164">
        <v>988000</v>
      </c>
      <c r="C164" t="str">
        <f>LOOKUP(A164,country_codes!A$2:A$250,country_codes!D$3:D$251)</f>
        <v>DJI</v>
      </c>
      <c r="D164">
        <f t="shared" si="5"/>
        <v>356.79918000000009</v>
      </c>
      <c r="E164">
        <f t="shared" si="6"/>
        <v>352517589.84000009</v>
      </c>
      <c r="F164">
        <f t="shared" si="7"/>
        <v>5074</v>
      </c>
      <c r="G164">
        <f t="shared" si="8"/>
        <v>352517589.84000009</v>
      </c>
      <c r="H164">
        <f t="shared" si="8"/>
        <v>352517589.84000009</v>
      </c>
      <c r="I164">
        <f t="shared" si="8"/>
        <v>352517589.84000009</v>
      </c>
      <c r="K164" t="s">
        <v>1195</v>
      </c>
      <c r="L164">
        <v>3.4000000000000002E-2</v>
      </c>
      <c r="M164">
        <v>0.13100000000000001</v>
      </c>
      <c r="N164">
        <v>0.32900000000000001</v>
      </c>
      <c r="O164">
        <v>0.54</v>
      </c>
      <c r="P164">
        <f>(5.5*N164-(0.9*L164+2.5*(M164-L164)+4.3*(N164-M164)))*365*O164</f>
        <v>135.01350000000002</v>
      </c>
      <c r="Q164">
        <v>25964</v>
      </c>
    </row>
    <row r="165" spans="1:17" x14ac:dyDescent="0.25">
      <c r="A165" t="s">
        <v>418</v>
      </c>
      <c r="B165">
        <v>896445</v>
      </c>
      <c r="C165" t="str">
        <f>LOOKUP(A165,country_codes!A$2:A$250,country_codes!D$3:D$251)</f>
        <v>FJI</v>
      </c>
      <c r="D165">
        <f t="shared" si="5"/>
        <v>0</v>
      </c>
      <c r="E165">
        <f t="shared" si="6"/>
        <v>0</v>
      </c>
      <c r="F165">
        <f t="shared" si="7"/>
        <v>0</v>
      </c>
      <c r="G165">
        <f t="shared" si="8"/>
        <v>0</v>
      </c>
      <c r="H165">
        <f t="shared" si="8"/>
        <v>0</v>
      </c>
      <c r="I165">
        <f t="shared" si="8"/>
        <v>0</v>
      </c>
      <c r="K165" t="s">
        <v>1198</v>
      </c>
      <c r="L165">
        <v>3.0000000000000001E-3</v>
      </c>
      <c r="M165">
        <v>3.2000000000000001E-2</v>
      </c>
      <c r="N165">
        <v>0.183</v>
      </c>
      <c r="O165">
        <v>0.28000000000000003</v>
      </c>
      <c r="P165">
        <f>(5.5*N165-(0.9*L165+2.5*(M165-L165)+4.3*(N165-M165)))*365*O165</f>
        <v>28.820399999999992</v>
      </c>
      <c r="Q165">
        <v>10382</v>
      </c>
    </row>
    <row r="166" spans="1:17" x14ac:dyDescent="0.25">
      <c r="A166" t="s">
        <v>1062</v>
      </c>
      <c r="B166">
        <v>895312</v>
      </c>
      <c r="C166" t="str">
        <f>LOOKUP(A166,country_codes!A$2:A$250,country_codes!D$3:D$251)</f>
        <v>REU</v>
      </c>
      <c r="D166">
        <f t="shared" si="5"/>
        <v>0</v>
      </c>
      <c r="E166">
        <f t="shared" si="6"/>
        <v>0</v>
      </c>
      <c r="F166">
        <f t="shared" si="7"/>
        <v>0</v>
      </c>
      <c r="G166">
        <f t="shared" si="8"/>
        <v>0</v>
      </c>
      <c r="H166">
        <f t="shared" si="8"/>
        <v>0</v>
      </c>
      <c r="I166">
        <f t="shared" si="8"/>
        <v>0</v>
      </c>
      <c r="K166" t="s">
        <v>1201</v>
      </c>
      <c r="L166">
        <v>0</v>
      </c>
      <c r="M166">
        <v>0.01</v>
      </c>
      <c r="N166">
        <v>0.03</v>
      </c>
      <c r="O166">
        <v>0.33</v>
      </c>
      <c r="P166">
        <f>(5.5*N166-(0.9*L166+2.5*(M166-L166)+4.3*(N166-M166)))*365*O166</f>
        <v>6.5042999999999997</v>
      </c>
      <c r="Q166">
        <v>28294</v>
      </c>
    </row>
    <row r="167" spans="1:17" x14ac:dyDescent="0.25">
      <c r="A167" t="s">
        <v>445</v>
      </c>
      <c r="B167">
        <v>869601</v>
      </c>
      <c r="C167" t="str">
        <f>LOOKUP(A167,country_codes!A$2:A$250,country_codes!D$3:D$251)</f>
        <v>COM</v>
      </c>
      <c r="D167">
        <f t="shared" si="5"/>
        <v>302.86458999999996</v>
      </c>
      <c r="E167">
        <f t="shared" si="6"/>
        <v>263371350.32858998</v>
      </c>
      <c r="F167">
        <f t="shared" si="7"/>
        <v>3014</v>
      </c>
      <c r="G167">
        <f t="shared" si="8"/>
        <v>263371350.32858998</v>
      </c>
      <c r="H167">
        <f t="shared" si="8"/>
        <v>263371350.32858998</v>
      </c>
      <c r="I167">
        <f t="shared" si="8"/>
        <v>263371350.32858998</v>
      </c>
      <c r="K167" t="s">
        <v>1171</v>
      </c>
      <c r="L167">
        <v>0</v>
      </c>
      <c r="M167">
        <v>0</v>
      </c>
      <c r="N167">
        <v>0</v>
      </c>
      <c r="O167">
        <v>1</v>
      </c>
      <c r="P167">
        <f>(5.5*N167-(0.9*L167+2.5*(M167-L167)+4.3*(N167-M167)))*365*O167</f>
        <v>0</v>
      </c>
      <c r="Q167">
        <v>54020</v>
      </c>
    </row>
    <row r="168" spans="1:17" x14ac:dyDescent="0.25">
      <c r="A168" t="s">
        <v>417</v>
      </c>
      <c r="B168">
        <v>786552</v>
      </c>
      <c r="C168" t="str">
        <f>LOOKUP(A168,country_codes!A$2:A$250,country_codes!D$3:D$251)</f>
        <v>GUY</v>
      </c>
      <c r="D168">
        <f t="shared" si="5"/>
        <v>303.11205999999999</v>
      </c>
      <c r="E168">
        <f t="shared" si="6"/>
        <v>238413397.01711997</v>
      </c>
      <c r="F168">
        <f t="shared" si="7"/>
        <v>17360</v>
      </c>
      <c r="G168">
        <f t="shared" si="8"/>
        <v>0</v>
      </c>
      <c r="H168">
        <f t="shared" si="8"/>
        <v>0</v>
      </c>
      <c r="I168">
        <f t="shared" si="8"/>
        <v>238413397.01711997</v>
      </c>
      <c r="K168" t="s">
        <v>1177</v>
      </c>
      <c r="L168">
        <v>0.49099999999999999</v>
      </c>
      <c r="M168">
        <v>0.79</v>
      </c>
      <c r="N168">
        <v>0.93100000000000005</v>
      </c>
      <c r="O168">
        <v>0.33</v>
      </c>
      <c r="P168">
        <f>(5.5*N168-(0.9*L168+2.5*(M168-L168)+4.3*(N168-M168)))*365*O168</f>
        <v>400.47215999999997</v>
      </c>
      <c r="Q168">
        <v>2851</v>
      </c>
    </row>
    <row r="169" spans="1:17" x14ac:dyDescent="0.25">
      <c r="A169" t="s">
        <v>515</v>
      </c>
      <c r="B169">
        <v>771608</v>
      </c>
      <c r="C169" t="str">
        <f>LOOKUP(A169,country_codes!A$2:A$250,country_codes!D$3:D$251)</f>
        <v>BTN</v>
      </c>
      <c r="D169">
        <f t="shared" si="5"/>
        <v>82.133760000000038</v>
      </c>
      <c r="E169">
        <f t="shared" si="6"/>
        <v>63375066.286080033</v>
      </c>
      <c r="F169">
        <f t="shared" si="7"/>
        <v>12058</v>
      </c>
      <c r="G169">
        <f t="shared" si="8"/>
        <v>0</v>
      </c>
      <c r="H169">
        <f t="shared" si="8"/>
        <v>63375066.286080033</v>
      </c>
      <c r="I169">
        <f t="shared" si="8"/>
        <v>63375066.286080033</v>
      </c>
      <c r="K169" t="s">
        <v>1211</v>
      </c>
      <c r="L169">
        <v>0.41699999999999998</v>
      </c>
      <c r="M169">
        <v>0.69899999999999995</v>
      </c>
      <c r="N169">
        <v>0.878</v>
      </c>
      <c r="O169">
        <v>0.32</v>
      </c>
      <c r="P169">
        <f>(5.5*N169-(0.9*L169+2.5*(M169-L169)+4.3*(N169-M169)))*365*O169</f>
        <v>347.94719999999995</v>
      </c>
      <c r="Q169">
        <v>2585</v>
      </c>
    </row>
    <row r="170" spans="1:17" x14ac:dyDescent="0.25">
      <c r="A170" t="s">
        <v>380</v>
      </c>
      <c r="B170">
        <v>686884</v>
      </c>
      <c r="C170" t="str">
        <f>LOOKUP(A170,country_codes!A$2:A$250,country_codes!D$3:D$251)</f>
        <v>SLB</v>
      </c>
      <c r="D170">
        <f t="shared" si="5"/>
        <v>0</v>
      </c>
      <c r="E170">
        <f t="shared" si="6"/>
        <v>0</v>
      </c>
      <c r="F170">
        <f t="shared" si="7"/>
        <v>0</v>
      </c>
      <c r="G170">
        <f t="shared" si="8"/>
        <v>0</v>
      </c>
      <c r="H170">
        <f t="shared" si="8"/>
        <v>0</v>
      </c>
      <c r="I170">
        <f t="shared" si="8"/>
        <v>0</v>
      </c>
      <c r="K170" t="s">
        <v>1213</v>
      </c>
      <c r="L170">
        <v>0</v>
      </c>
      <c r="M170">
        <v>4.0000000000000001E-3</v>
      </c>
      <c r="N170">
        <v>0.04</v>
      </c>
      <c r="O170">
        <v>0.33</v>
      </c>
      <c r="P170">
        <f>(5.5*N170-(0.9*L170+2.5*(M170-L170)+4.3*(N170-M170)))*365*O170</f>
        <v>6.6488399999999963</v>
      </c>
      <c r="Q170">
        <v>12710</v>
      </c>
    </row>
    <row r="171" spans="1:17" x14ac:dyDescent="0.25">
      <c r="A171" t="s">
        <v>1606</v>
      </c>
      <c r="B171">
        <v>649335</v>
      </c>
      <c r="C171" t="str">
        <f>LOOKUP(A171,country_codes!A$2:A$250,country_codes!D$3:D$251)</f>
        <v>MAC</v>
      </c>
      <c r="D171">
        <f t="shared" si="5"/>
        <v>0</v>
      </c>
      <c r="E171">
        <f t="shared" si="6"/>
        <v>0</v>
      </c>
      <c r="F171">
        <f t="shared" si="7"/>
        <v>58931</v>
      </c>
      <c r="G171">
        <f t="shared" si="8"/>
        <v>0</v>
      </c>
      <c r="H171">
        <f t="shared" si="8"/>
        <v>0</v>
      </c>
      <c r="I171">
        <f t="shared" si="8"/>
        <v>0</v>
      </c>
      <c r="K171" t="s">
        <v>1227</v>
      </c>
      <c r="L171">
        <v>1E-3</v>
      </c>
      <c r="M171">
        <v>4.0000000000000001E-3</v>
      </c>
      <c r="N171">
        <v>2.9000000000000001E-2</v>
      </c>
      <c r="O171">
        <v>0.73</v>
      </c>
      <c r="P171">
        <f>(5.5*N171-(0.9*L171+2.5*(M171-L171)+4.3*(N171-M171)))*365*O171</f>
        <v>11.61722</v>
      </c>
      <c r="Q171">
        <v>21338</v>
      </c>
    </row>
    <row r="172" spans="1:17" x14ac:dyDescent="0.25">
      <c r="A172" t="s">
        <v>463</v>
      </c>
      <c r="B172">
        <v>628066</v>
      </c>
      <c r="C172" t="str">
        <f>LOOKUP(A172,country_codes!A$2:A$250,country_codes!D$3:D$251)</f>
        <v>MNE</v>
      </c>
      <c r="D172">
        <f t="shared" si="5"/>
        <v>11.300400000000005</v>
      </c>
      <c r="E172">
        <f t="shared" si="6"/>
        <v>7097397.0264000036</v>
      </c>
      <c r="F172">
        <f t="shared" si="7"/>
        <v>19931</v>
      </c>
      <c r="G172">
        <f t="shared" si="8"/>
        <v>0</v>
      </c>
      <c r="H172">
        <f t="shared" si="8"/>
        <v>0</v>
      </c>
      <c r="I172">
        <f t="shared" si="8"/>
        <v>7097397.0264000036</v>
      </c>
      <c r="K172" t="s">
        <v>1224</v>
      </c>
      <c r="L172">
        <v>0.01</v>
      </c>
      <c r="M172">
        <v>0.01</v>
      </c>
      <c r="N172">
        <v>1.7000000000000001E-2</v>
      </c>
      <c r="O172">
        <v>1</v>
      </c>
      <c r="P172">
        <f>(5.5*N172-(0.9*L172+2.5*(M172-L172)+4.3*(N172-M172)))*365*O172</f>
        <v>19.855999999999998</v>
      </c>
      <c r="Q172">
        <v>63051</v>
      </c>
    </row>
    <row r="173" spans="1:17" x14ac:dyDescent="0.25">
      <c r="A173" t="s">
        <v>362</v>
      </c>
      <c r="B173">
        <v>625978</v>
      </c>
      <c r="C173" t="str">
        <f>LOOKUP(A173,country_codes!A$2:A$250,country_codes!D$3:D$251)</f>
        <v>LUX</v>
      </c>
      <c r="D173">
        <f t="shared" si="5"/>
        <v>6.8422900000000011</v>
      </c>
      <c r="E173">
        <f t="shared" si="6"/>
        <v>4283123.0096200006</v>
      </c>
      <c r="F173">
        <f t="shared" si="7"/>
        <v>112875</v>
      </c>
      <c r="G173">
        <f t="shared" si="8"/>
        <v>0</v>
      </c>
      <c r="H173">
        <f t="shared" si="8"/>
        <v>0</v>
      </c>
      <c r="I173">
        <f t="shared" si="8"/>
        <v>0</v>
      </c>
      <c r="K173" t="s">
        <v>1230</v>
      </c>
      <c r="L173">
        <v>0.621</v>
      </c>
      <c r="M173">
        <v>0.86399999999999999</v>
      </c>
      <c r="N173">
        <v>0.96399999999999997</v>
      </c>
      <c r="O173">
        <v>0.18</v>
      </c>
      <c r="P173">
        <f>(5.5*N173-(0.9*L173+2.5*(M173-L173)+4.3*(N173-M173)))*365*O173</f>
        <v>243.45791999999997</v>
      </c>
      <c r="Q173">
        <v>7378</v>
      </c>
    </row>
    <row r="174" spans="1:17" x14ac:dyDescent="0.25">
      <c r="A174" t="s">
        <v>1607</v>
      </c>
      <c r="B174">
        <v>597339</v>
      </c>
      <c r="C174" t="str">
        <f>LOOKUP(A174,country_codes!A$2:A$250,country_codes!D$3:D$251)</f>
        <v>ESH</v>
      </c>
      <c r="D174">
        <f t="shared" si="5"/>
        <v>0</v>
      </c>
      <c r="E174">
        <f t="shared" si="6"/>
        <v>0</v>
      </c>
      <c r="F174">
        <f t="shared" si="7"/>
        <v>0</v>
      </c>
      <c r="G174">
        <f t="shared" si="8"/>
        <v>0</v>
      </c>
      <c r="H174">
        <f t="shared" si="8"/>
        <v>0</v>
      </c>
      <c r="I174">
        <f t="shared" si="8"/>
        <v>0</v>
      </c>
      <c r="K174" t="s">
        <v>1236</v>
      </c>
      <c r="L174">
        <v>0.10199999999999999</v>
      </c>
      <c r="M174">
        <v>0.17799999999999999</v>
      </c>
      <c r="N174">
        <v>0.35599999999999998</v>
      </c>
      <c r="O174">
        <v>0.89</v>
      </c>
      <c r="P174">
        <f>(5.5*N174-(0.9*L174+2.5*(M174-L174)+4.3*(N174-M174)))*365*O174</f>
        <v>295.87338</v>
      </c>
      <c r="Q174">
        <v>12400</v>
      </c>
    </row>
    <row r="175" spans="1:17" x14ac:dyDescent="0.25">
      <c r="A175" t="s">
        <v>474</v>
      </c>
      <c r="B175">
        <v>586632</v>
      </c>
      <c r="C175" t="str">
        <f>LOOKUP(A175,country_codes!A$2:A$250,country_codes!D$3:D$251)</f>
        <v>SUR</v>
      </c>
      <c r="D175">
        <f t="shared" si="5"/>
        <v>264.72720000000004</v>
      </c>
      <c r="E175">
        <f t="shared" si="6"/>
        <v>155297446.79040003</v>
      </c>
      <c r="F175">
        <f t="shared" si="7"/>
        <v>14605</v>
      </c>
      <c r="G175">
        <f t="shared" si="8"/>
        <v>0</v>
      </c>
      <c r="H175">
        <f t="shared" si="8"/>
        <v>155297446.79040003</v>
      </c>
      <c r="I175">
        <f t="shared" si="8"/>
        <v>155297446.79040003</v>
      </c>
      <c r="K175" t="s">
        <v>1239</v>
      </c>
      <c r="L175">
        <v>1.9E-2</v>
      </c>
      <c r="M175">
        <v>7.0000000000000007E-2</v>
      </c>
      <c r="N175">
        <v>0.23599999999999999</v>
      </c>
      <c r="O175">
        <v>0.34</v>
      </c>
      <c r="P175">
        <f>(5.5*N175-(0.9*L175+2.5*(M175-L175)+4.3*(N175-M175)))*365*O175</f>
        <v>54.554360000000024</v>
      </c>
      <c r="Q175">
        <v>10755</v>
      </c>
    </row>
    <row r="176" spans="1:17" x14ac:dyDescent="0.25">
      <c r="A176" t="s">
        <v>1594</v>
      </c>
      <c r="B176">
        <v>548914</v>
      </c>
      <c r="C176" t="str">
        <f>LOOKUP(A176,country_codes!A$2:A$250,country_codes!D$3:D$251)</f>
        <v>FSM</v>
      </c>
      <c r="D176">
        <f t="shared" si="5"/>
        <v>0</v>
      </c>
      <c r="E176">
        <f t="shared" si="6"/>
        <v>0</v>
      </c>
      <c r="F176">
        <f t="shared" si="7"/>
        <v>0</v>
      </c>
      <c r="G176">
        <f t="shared" si="8"/>
        <v>0</v>
      </c>
      <c r="H176">
        <f t="shared" si="8"/>
        <v>0</v>
      </c>
      <c r="I176">
        <f t="shared" si="8"/>
        <v>0</v>
      </c>
      <c r="K176" t="s">
        <v>1096</v>
      </c>
      <c r="L176">
        <v>1.0999999999999999E-2</v>
      </c>
      <c r="M176">
        <v>9.6000000000000002E-2</v>
      </c>
      <c r="N176">
        <v>0.33900000000000002</v>
      </c>
      <c r="O176">
        <v>0.65</v>
      </c>
      <c r="P176">
        <f>(5.5*N176-(0.9*L176+2.5*(M176-L176)+4.3*(N176-M176)))*365*O176</f>
        <v>141.68570000000005</v>
      </c>
      <c r="Q176">
        <v>5547</v>
      </c>
    </row>
    <row r="177" spans="1:17" x14ac:dyDescent="0.25">
      <c r="A177" t="s">
        <v>1584</v>
      </c>
      <c r="B177">
        <v>540544</v>
      </c>
      <c r="C177" t="str">
        <f>LOOKUP(A177,country_codes!A$2:A$250,country_codes!D$3:D$251)</f>
        <v>MDV</v>
      </c>
      <c r="D177">
        <f t="shared" si="5"/>
        <v>440.77400000000006</v>
      </c>
      <c r="E177">
        <f t="shared" si="6"/>
        <v>238257741.05600002</v>
      </c>
      <c r="F177">
        <f t="shared" si="7"/>
        <v>22965</v>
      </c>
      <c r="G177">
        <f t="shared" si="8"/>
        <v>0</v>
      </c>
      <c r="H177">
        <f t="shared" si="8"/>
        <v>0</v>
      </c>
      <c r="I177">
        <f t="shared" si="8"/>
        <v>0</v>
      </c>
      <c r="K177" t="s">
        <v>1096</v>
      </c>
      <c r="L177">
        <v>1.0999999999999999E-2</v>
      </c>
      <c r="M177">
        <v>9.6000000000000002E-2</v>
      </c>
      <c r="N177">
        <v>0.33900000000000002</v>
      </c>
      <c r="O177">
        <v>0.65</v>
      </c>
      <c r="P177">
        <f>(5.5*N177-(0.9*L177+2.5*(M177-L177)+4.3*(N177-M177)))*365*O177</f>
        <v>141.68570000000005</v>
      </c>
      <c r="Q177">
        <v>5547</v>
      </c>
    </row>
    <row r="178" spans="1:17" x14ac:dyDescent="0.25">
      <c r="A178" t="s">
        <v>392</v>
      </c>
      <c r="B178">
        <v>441543</v>
      </c>
      <c r="C178" t="str">
        <f>LOOKUP(A178,country_codes!A$2:A$250,country_codes!D$3:D$251)</f>
        <v>MLT</v>
      </c>
      <c r="D178">
        <f t="shared" si="5"/>
        <v>1.5548999999999999</v>
      </c>
      <c r="E178">
        <f t="shared" si="6"/>
        <v>686555.21069999994</v>
      </c>
      <c r="F178">
        <f t="shared" si="7"/>
        <v>43087</v>
      </c>
      <c r="G178">
        <f t="shared" si="8"/>
        <v>0</v>
      </c>
      <c r="H178">
        <f t="shared" si="8"/>
        <v>0</v>
      </c>
      <c r="I178">
        <f t="shared" si="8"/>
        <v>0</v>
      </c>
      <c r="K178" t="s">
        <v>1096</v>
      </c>
      <c r="L178">
        <v>1.0999999999999999E-2</v>
      </c>
      <c r="M178">
        <v>9.6000000000000002E-2</v>
      </c>
      <c r="N178">
        <v>0.33900000000000002</v>
      </c>
      <c r="O178">
        <v>0.65</v>
      </c>
      <c r="P178">
        <f>(5.5*N178-(0.9*L178+2.5*(M178-L178)+4.3*(N178-M178)))*365*O178</f>
        <v>141.68570000000005</v>
      </c>
      <c r="Q178">
        <v>5547</v>
      </c>
    </row>
    <row r="179" spans="1:17" x14ac:dyDescent="0.25">
      <c r="A179" t="s">
        <v>478</v>
      </c>
      <c r="B179">
        <v>437479</v>
      </c>
      <c r="C179" t="str">
        <f>LOOKUP(A179,country_codes!A$2:A$250,country_codes!D$3:D$251)</f>
        <v>BRN</v>
      </c>
      <c r="D179">
        <f t="shared" si="5"/>
        <v>0</v>
      </c>
      <c r="E179">
        <f t="shared" si="6"/>
        <v>0</v>
      </c>
      <c r="F179">
        <f t="shared" si="7"/>
        <v>61816</v>
      </c>
      <c r="G179">
        <f t="shared" si="8"/>
        <v>0</v>
      </c>
      <c r="H179">
        <f t="shared" si="8"/>
        <v>0</v>
      </c>
      <c r="I179">
        <f t="shared" si="8"/>
        <v>0</v>
      </c>
      <c r="K179" t="s">
        <v>1254</v>
      </c>
      <c r="L179">
        <v>0.188</v>
      </c>
      <c r="M179">
        <v>0.52200000000000002</v>
      </c>
      <c r="N179">
        <v>0.81599999999999995</v>
      </c>
      <c r="O179">
        <v>0.37</v>
      </c>
      <c r="P179">
        <f>(5.5*N179-(0.9*L179+2.5*(M179-L179)+4.3*(N179-M179)))*365*O179</f>
        <v>299.75697999999994</v>
      </c>
      <c r="Q179">
        <v>1931</v>
      </c>
    </row>
    <row r="180" spans="1:17" x14ac:dyDescent="0.25">
      <c r="A180" t="s">
        <v>797</v>
      </c>
      <c r="B180">
        <v>400124</v>
      </c>
      <c r="C180" t="str">
        <f>LOOKUP(A180,country_codes!A$2:A$250,country_codes!D$3:D$251)</f>
        <v>GLP</v>
      </c>
      <c r="D180">
        <f t="shared" si="5"/>
        <v>0</v>
      </c>
      <c r="E180">
        <f t="shared" si="6"/>
        <v>0</v>
      </c>
      <c r="F180">
        <f t="shared" si="7"/>
        <v>0</v>
      </c>
      <c r="G180">
        <f t="shared" si="8"/>
        <v>0</v>
      </c>
      <c r="H180">
        <f t="shared" si="8"/>
        <v>0</v>
      </c>
      <c r="I180">
        <f t="shared" si="8"/>
        <v>0</v>
      </c>
      <c r="K180" t="s">
        <v>1138</v>
      </c>
      <c r="L180">
        <v>0.189</v>
      </c>
      <c r="M180">
        <v>0.376</v>
      </c>
      <c r="N180">
        <v>0.57099999999999995</v>
      </c>
      <c r="O180">
        <v>0.47</v>
      </c>
      <c r="P180">
        <f>(5.5*N180-(0.9*L180+2.5*(M180-L180)+4.3*(N180-M180)))*365*O180</f>
        <v>285.52782000000002</v>
      </c>
      <c r="Q180">
        <v>11911</v>
      </c>
    </row>
    <row r="181" spans="1:17" x14ac:dyDescent="0.25">
      <c r="A181" t="s">
        <v>422</v>
      </c>
      <c r="B181">
        <v>397628</v>
      </c>
      <c r="C181" t="str">
        <f>LOOKUP(A181,country_codes!A$2:A$250,country_codes!D$3:D$251)</f>
        <v>BLZ</v>
      </c>
      <c r="D181">
        <f t="shared" si="5"/>
        <v>278.84247999999997</v>
      </c>
      <c r="E181">
        <f t="shared" si="6"/>
        <v>110875577.63743998</v>
      </c>
      <c r="F181">
        <f t="shared" si="7"/>
        <v>5695</v>
      </c>
      <c r="G181">
        <f t="shared" si="8"/>
        <v>110875577.63743998</v>
      </c>
      <c r="H181">
        <f t="shared" si="8"/>
        <v>110875577.63743998</v>
      </c>
      <c r="I181">
        <f t="shared" si="8"/>
        <v>110875577.63743998</v>
      </c>
      <c r="K181" t="s">
        <v>1257</v>
      </c>
      <c r="L181">
        <v>0.57499999999999996</v>
      </c>
      <c r="M181">
        <v>0.74299999999999999</v>
      </c>
      <c r="N181">
        <v>0.872</v>
      </c>
      <c r="O181">
        <v>0.36</v>
      </c>
      <c r="P181">
        <f>(5.5*N181-(0.9*L181+2.5*(M181-L181)+4.3*(N181-M181)))*365*O181</f>
        <v>434.11932000000007</v>
      </c>
      <c r="Q181">
        <v>3302</v>
      </c>
    </row>
    <row r="182" spans="1:17" x14ac:dyDescent="0.25">
      <c r="A182" t="s">
        <v>941</v>
      </c>
      <c r="B182">
        <v>375265</v>
      </c>
      <c r="C182" t="str">
        <f>LOOKUP(A182,country_codes!A$2:A$250,country_codes!D$3:D$251)</f>
        <v>MTQ</v>
      </c>
      <c r="D182">
        <f t="shared" si="5"/>
        <v>0</v>
      </c>
      <c r="E182">
        <f t="shared" si="6"/>
        <v>0</v>
      </c>
      <c r="F182">
        <f t="shared" si="7"/>
        <v>0</v>
      </c>
      <c r="G182">
        <f t="shared" si="8"/>
        <v>0</v>
      </c>
      <c r="H182">
        <f t="shared" si="8"/>
        <v>0</v>
      </c>
      <c r="I182">
        <f t="shared" si="8"/>
        <v>0</v>
      </c>
      <c r="K182" t="s">
        <v>1260</v>
      </c>
      <c r="L182">
        <v>0.214</v>
      </c>
      <c r="M182">
        <v>0.47199999999999998</v>
      </c>
      <c r="N182">
        <v>0.74</v>
      </c>
      <c r="O182">
        <v>0.71</v>
      </c>
      <c r="P182">
        <f>(5.5*N182-(0.9*L182+2.5*(M182-L182)+4.3*(N182-M182)))*365*O182</f>
        <v>539.03200000000004</v>
      </c>
      <c r="Q182">
        <v>2583</v>
      </c>
    </row>
    <row r="183" spans="1:17" x14ac:dyDescent="0.25">
      <c r="A183" t="s">
        <v>354</v>
      </c>
      <c r="B183">
        <v>341243</v>
      </c>
      <c r="C183" t="str">
        <f>LOOKUP(A183,country_codes!A$2:A$250,country_codes!D$3:D$251)</f>
        <v>ISL</v>
      </c>
      <c r="D183">
        <f t="shared" si="5"/>
        <v>1.1212799999999998</v>
      </c>
      <c r="E183">
        <f t="shared" si="6"/>
        <v>382628.95103999996</v>
      </c>
      <c r="F183">
        <f t="shared" si="7"/>
        <v>54482</v>
      </c>
      <c r="G183">
        <f t="shared" si="8"/>
        <v>0</v>
      </c>
      <c r="H183">
        <f t="shared" si="8"/>
        <v>0</v>
      </c>
      <c r="I183">
        <f t="shared" si="8"/>
        <v>0</v>
      </c>
    </row>
    <row r="184" spans="1:17" x14ac:dyDescent="0.25">
      <c r="A184" t="s">
        <v>367</v>
      </c>
      <c r="B184">
        <v>307145</v>
      </c>
      <c r="C184" t="str">
        <f>LOOKUP(A184,country_codes!A$2:A$250,country_codes!D$3:D$251)</f>
        <v>VUT</v>
      </c>
      <c r="D184">
        <f t="shared" si="5"/>
        <v>0</v>
      </c>
      <c r="E184">
        <f t="shared" si="6"/>
        <v>0</v>
      </c>
      <c r="F184">
        <f t="shared" si="7"/>
        <v>0</v>
      </c>
      <c r="G184">
        <f t="shared" si="8"/>
        <v>0</v>
      </c>
      <c r="H184">
        <f t="shared" si="8"/>
        <v>0</v>
      </c>
      <c r="I184">
        <f t="shared" si="8"/>
        <v>0</v>
      </c>
    </row>
    <row r="185" spans="1:17" x14ac:dyDescent="0.25">
      <c r="A185" t="s">
        <v>1608</v>
      </c>
      <c r="B185">
        <v>298682</v>
      </c>
      <c r="C185" t="str">
        <f>LOOKUP(A185,country_codes!A$2:A$250,country_codes!D$3:D$251)</f>
        <v>GUF</v>
      </c>
      <c r="D185">
        <f t="shared" si="5"/>
        <v>0</v>
      </c>
      <c r="E185">
        <f t="shared" si="6"/>
        <v>0</v>
      </c>
      <c r="F185">
        <f t="shared" si="7"/>
        <v>0</v>
      </c>
      <c r="G185">
        <f t="shared" si="8"/>
        <v>0</v>
      </c>
      <c r="H185">
        <f t="shared" si="8"/>
        <v>0</v>
      </c>
      <c r="I185">
        <f t="shared" si="8"/>
        <v>0</v>
      </c>
    </row>
    <row r="186" spans="1:17" x14ac:dyDescent="0.25">
      <c r="A186" t="s">
        <v>368</v>
      </c>
      <c r="B186">
        <v>287375</v>
      </c>
      <c r="C186" t="str">
        <f>LOOKUP(A186,country_codes!A$2:A$250,country_codes!D$3:D$251)</f>
        <v>BRB</v>
      </c>
      <c r="D186">
        <f t="shared" si="5"/>
        <v>0</v>
      </c>
      <c r="E186">
        <f t="shared" si="6"/>
        <v>0</v>
      </c>
      <c r="F186">
        <f t="shared" si="7"/>
        <v>0</v>
      </c>
      <c r="G186">
        <f t="shared" si="8"/>
        <v>0</v>
      </c>
      <c r="H186">
        <f t="shared" si="8"/>
        <v>0</v>
      </c>
      <c r="I186">
        <f t="shared" si="8"/>
        <v>0</v>
      </c>
    </row>
    <row r="187" spans="1:17" x14ac:dyDescent="0.25">
      <c r="A187" t="s">
        <v>994</v>
      </c>
      <c r="B187">
        <v>285498</v>
      </c>
      <c r="C187" t="str">
        <f>LOOKUP(A187,country_codes!A$2:A$250,country_codes!D$3:D$251)</f>
        <v>NCL</v>
      </c>
      <c r="D187">
        <f t="shared" si="5"/>
        <v>0</v>
      </c>
      <c r="E187">
        <f t="shared" si="6"/>
        <v>0</v>
      </c>
      <c r="F187">
        <f t="shared" si="7"/>
        <v>0</v>
      </c>
      <c r="G187">
        <f t="shared" si="8"/>
        <v>0</v>
      </c>
      <c r="H187">
        <f t="shared" si="8"/>
        <v>0</v>
      </c>
      <c r="I187">
        <f t="shared" si="8"/>
        <v>0</v>
      </c>
    </row>
    <row r="188" spans="1:17" x14ac:dyDescent="0.25">
      <c r="A188" t="s">
        <v>766</v>
      </c>
      <c r="B188">
        <v>280908</v>
      </c>
      <c r="C188" t="str">
        <f>LOOKUP(A188,country_codes!A$2:A$250,country_codes!D$3:D$251)</f>
        <v>PYF</v>
      </c>
      <c r="D188">
        <f t="shared" si="5"/>
        <v>0</v>
      </c>
      <c r="E188">
        <f t="shared" si="6"/>
        <v>0</v>
      </c>
      <c r="F188">
        <f t="shared" si="7"/>
        <v>0</v>
      </c>
      <c r="G188">
        <f t="shared" si="8"/>
        <v>0</v>
      </c>
      <c r="H188">
        <f t="shared" si="8"/>
        <v>0</v>
      </c>
      <c r="I188">
        <f t="shared" si="8"/>
        <v>0</v>
      </c>
    </row>
    <row r="189" spans="1:17" x14ac:dyDescent="0.25">
      <c r="A189" t="s">
        <v>1609</v>
      </c>
      <c r="B189">
        <v>272815</v>
      </c>
      <c r="C189" t="str">
        <f>LOOKUP(A189,country_codes!A$2:A$250,country_codes!D$3:D$251)</f>
        <v>MYT</v>
      </c>
      <c r="D189">
        <f t="shared" si="5"/>
        <v>0</v>
      </c>
      <c r="E189">
        <f t="shared" si="6"/>
        <v>0</v>
      </c>
      <c r="F189">
        <f t="shared" si="7"/>
        <v>0</v>
      </c>
      <c r="G189">
        <f t="shared" si="8"/>
        <v>0</v>
      </c>
      <c r="H189">
        <f t="shared" si="8"/>
        <v>0</v>
      </c>
      <c r="I189">
        <f t="shared" si="8"/>
        <v>0</v>
      </c>
    </row>
    <row r="190" spans="1:17" x14ac:dyDescent="0.25">
      <c r="A190" t="s">
        <v>1610</v>
      </c>
      <c r="B190">
        <v>219159</v>
      </c>
      <c r="C190" t="str">
        <f>LOOKUP(A190,country_codes!A$2:A$250,country_codes!D$3:D$251)</f>
        <v>STP</v>
      </c>
      <c r="D190">
        <f t="shared" si="5"/>
        <v>621.54316999999992</v>
      </c>
      <c r="E190">
        <f t="shared" si="6"/>
        <v>136216779.59402999</v>
      </c>
      <c r="F190">
        <f t="shared" si="7"/>
        <v>3837</v>
      </c>
      <c r="G190">
        <f t="shared" si="8"/>
        <v>136216779.59402999</v>
      </c>
      <c r="H190">
        <f t="shared" si="8"/>
        <v>136216779.59402999</v>
      </c>
      <c r="I190">
        <f t="shared" si="8"/>
        <v>136216779.59402999</v>
      </c>
    </row>
    <row r="191" spans="1:17" x14ac:dyDescent="0.25">
      <c r="A191" t="s">
        <v>402</v>
      </c>
      <c r="B191">
        <v>198414</v>
      </c>
      <c r="C191" t="str">
        <f>LOOKUP(A191,country_codes!A$2:A$250,country_codes!D$3:D$251)</f>
        <v>WSM</v>
      </c>
      <c r="D191">
        <f t="shared" si="5"/>
        <v>141.68570000000005</v>
      </c>
      <c r="E191">
        <f t="shared" si="6"/>
        <v>28112426.479800012</v>
      </c>
      <c r="F191">
        <f t="shared" si="7"/>
        <v>5547</v>
      </c>
      <c r="G191">
        <f t="shared" si="8"/>
        <v>28112426.479800012</v>
      </c>
      <c r="H191">
        <f t="shared" si="8"/>
        <v>28112426.479800012</v>
      </c>
      <c r="I191">
        <f t="shared" si="8"/>
        <v>28112426.479800012</v>
      </c>
    </row>
    <row r="192" spans="1:17" x14ac:dyDescent="0.25">
      <c r="A192" t="s">
        <v>1082</v>
      </c>
      <c r="B192">
        <v>183627</v>
      </c>
      <c r="C192" t="str">
        <f>LOOKUP(A192,country_codes!A$2:A$250,country_codes!D$3:D$251)</f>
        <v>LCA</v>
      </c>
      <c r="D192">
        <f t="shared" si="5"/>
        <v>0</v>
      </c>
      <c r="E192">
        <f t="shared" si="6"/>
        <v>0</v>
      </c>
      <c r="F192">
        <f t="shared" si="7"/>
        <v>0</v>
      </c>
      <c r="G192">
        <f t="shared" si="8"/>
        <v>0</v>
      </c>
      <c r="H192">
        <f t="shared" si="8"/>
        <v>0</v>
      </c>
      <c r="I192">
        <f t="shared" si="8"/>
        <v>0</v>
      </c>
    </row>
    <row r="193" spans="1:9" x14ac:dyDescent="0.25">
      <c r="A193" t="s">
        <v>1581</v>
      </c>
      <c r="B193">
        <v>168775</v>
      </c>
      <c r="C193" t="str">
        <f>LOOKUP(A193,country_codes!A$2:A$250,country_codes!D$3:D$251)</f>
        <v>GUM</v>
      </c>
      <c r="D193">
        <f t="shared" si="5"/>
        <v>0</v>
      </c>
      <c r="E193">
        <f t="shared" si="6"/>
        <v>0</v>
      </c>
      <c r="F193">
        <f t="shared" si="7"/>
        <v>0</v>
      </c>
      <c r="G193">
        <f t="shared" si="8"/>
        <v>0</v>
      </c>
      <c r="H193">
        <f t="shared" si="8"/>
        <v>0</v>
      </c>
      <c r="I193">
        <f t="shared" si="8"/>
        <v>0</v>
      </c>
    </row>
    <row r="194" spans="1:9" x14ac:dyDescent="0.25">
      <c r="A194" t="s">
        <v>1611</v>
      </c>
      <c r="B194">
        <v>164093</v>
      </c>
      <c r="C194" t="str">
        <f>LOOKUP(A194,country_codes!A$2:A$250,country_codes!D$3:D$251)</f>
        <v>CUW</v>
      </c>
      <c r="D194">
        <f t="shared" si="5"/>
        <v>0</v>
      </c>
      <c r="E194">
        <f t="shared" si="6"/>
        <v>0</v>
      </c>
      <c r="F194">
        <f t="shared" si="7"/>
        <v>0</v>
      </c>
      <c r="G194">
        <f t="shared" si="8"/>
        <v>0</v>
      </c>
      <c r="H194">
        <f t="shared" si="8"/>
        <v>0</v>
      </c>
      <c r="I194">
        <f t="shared" si="8"/>
        <v>0</v>
      </c>
    </row>
    <row r="195" spans="1:9" x14ac:dyDescent="0.25">
      <c r="A195" t="s">
        <v>391</v>
      </c>
      <c r="B195">
        <v>119449</v>
      </c>
      <c r="C195" t="str">
        <f>LOOKUP(A195,country_codes!A$2:A$250,country_codes!D$3:D$251)</f>
        <v>KIR</v>
      </c>
      <c r="D195">
        <f t="shared" si="5"/>
        <v>0</v>
      </c>
      <c r="E195">
        <f t="shared" si="6"/>
        <v>0</v>
      </c>
      <c r="F195">
        <f t="shared" si="7"/>
        <v>0</v>
      </c>
      <c r="G195">
        <f t="shared" si="8"/>
        <v>0</v>
      </c>
      <c r="H195">
        <f t="shared" si="8"/>
        <v>0</v>
      </c>
      <c r="I195">
        <f t="shared" si="8"/>
        <v>0</v>
      </c>
    </row>
    <row r="196" spans="1:9" x14ac:dyDescent="0.25">
      <c r="A196" t="s">
        <v>398</v>
      </c>
      <c r="B196">
        <v>112523</v>
      </c>
      <c r="C196" t="str">
        <f>LOOKUP(A196,country_codes!A$2:A$250,country_codes!D$3:D$251)</f>
        <v>GRD</v>
      </c>
      <c r="D196">
        <f t="shared" si="5"/>
        <v>0</v>
      </c>
      <c r="E196">
        <f t="shared" si="6"/>
        <v>0</v>
      </c>
      <c r="F196">
        <f t="shared" si="7"/>
        <v>0</v>
      </c>
      <c r="G196">
        <f t="shared" si="8"/>
        <v>0</v>
      </c>
      <c r="H196">
        <f t="shared" si="8"/>
        <v>0</v>
      </c>
      <c r="I196">
        <f t="shared" si="8"/>
        <v>0</v>
      </c>
    </row>
    <row r="197" spans="1:9" x14ac:dyDescent="0.25">
      <c r="A197" t="s">
        <v>573</v>
      </c>
      <c r="B197">
        <v>106766</v>
      </c>
      <c r="C197" t="str">
        <f>LOOKUP(A197,country_codes!A$2:A$250,country_codes!D$3:D$251)</f>
        <v>ABW</v>
      </c>
      <c r="D197">
        <f t="shared" si="5"/>
        <v>0</v>
      </c>
      <c r="E197">
        <f t="shared" si="6"/>
        <v>0</v>
      </c>
      <c r="F197">
        <f t="shared" si="7"/>
        <v>0</v>
      </c>
      <c r="G197">
        <f t="shared" si="8"/>
        <v>0</v>
      </c>
      <c r="H197">
        <f t="shared" si="8"/>
        <v>0</v>
      </c>
      <c r="I197">
        <f t="shared" si="8"/>
        <v>0</v>
      </c>
    </row>
    <row r="198" spans="1:9" x14ac:dyDescent="0.25">
      <c r="A198" t="s">
        <v>400</v>
      </c>
      <c r="B198">
        <v>105695</v>
      </c>
      <c r="C198" t="str">
        <f>LOOKUP(A198,country_codes!A$2:A$250,country_codes!D$3:D$251)</f>
        <v>TON</v>
      </c>
      <c r="D198">
        <f t="shared" si="5"/>
        <v>0</v>
      </c>
      <c r="E198">
        <f t="shared" si="6"/>
        <v>0</v>
      </c>
      <c r="F198">
        <f t="shared" si="7"/>
        <v>0</v>
      </c>
      <c r="G198">
        <f t="shared" si="8"/>
        <v>0</v>
      </c>
      <c r="H198">
        <f t="shared" si="8"/>
        <v>0</v>
      </c>
      <c r="I198">
        <f t="shared" si="8"/>
        <v>0</v>
      </c>
    </row>
    <row r="199" spans="1:9" x14ac:dyDescent="0.25">
      <c r="A199" t="s">
        <v>429</v>
      </c>
      <c r="B199">
        <v>98347</v>
      </c>
      <c r="C199" t="str">
        <f>LOOKUP(A199,country_codes!A$2:A$250,country_codes!D$3:D$251)</f>
        <v>SYC</v>
      </c>
      <c r="D199">
        <f t="shared" ref="D199:D229" si="9">_xlfn.XLOOKUP(C199,K$9:K$182,P$9:P$182, 0)</f>
        <v>27.948779999999996</v>
      </c>
      <c r="E199">
        <f t="shared" ref="E199:E229" si="10">B199*D199</f>
        <v>2748678.6666599996</v>
      </c>
      <c r="F199">
        <f t="shared" ref="F199:F229" si="11">_xlfn.XLOOKUP(C199,K$9:K$182,Q$9:Q$182, 0)</f>
        <v>26388</v>
      </c>
      <c r="G199">
        <f t="shared" ref="G199:I229" si="12">IF($F199&lt;G$4,$E199,0)</f>
        <v>0</v>
      </c>
      <c r="H199">
        <f t="shared" si="12"/>
        <v>0</v>
      </c>
      <c r="I199">
        <f t="shared" si="12"/>
        <v>0</v>
      </c>
    </row>
    <row r="200" spans="1:9" x14ac:dyDescent="0.25">
      <c r="A200" t="s">
        <v>408</v>
      </c>
      <c r="B200">
        <v>97929</v>
      </c>
      <c r="C200" t="str">
        <f>LOOKUP(A200,country_codes!A$2:A$250,country_codes!D$3:D$251)</f>
        <v>ATG</v>
      </c>
      <c r="D200">
        <f t="shared" si="9"/>
        <v>0</v>
      </c>
      <c r="E200">
        <f t="shared" si="10"/>
        <v>0</v>
      </c>
      <c r="F200">
        <f t="shared" si="11"/>
        <v>0</v>
      </c>
      <c r="G200">
        <f t="shared" si="12"/>
        <v>0</v>
      </c>
      <c r="H200">
        <f t="shared" si="12"/>
        <v>0</v>
      </c>
      <c r="I200">
        <f t="shared" si="12"/>
        <v>0</v>
      </c>
    </row>
    <row r="201" spans="1:9" x14ac:dyDescent="0.25">
      <c r="A201" t="s">
        <v>1576</v>
      </c>
      <c r="B201">
        <v>77265</v>
      </c>
      <c r="C201" t="str">
        <f>LOOKUP(A201,country_codes!A$2:A$250,country_codes!D$3:D$251)</f>
        <v>AND</v>
      </c>
      <c r="D201">
        <f t="shared" si="9"/>
        <v>0</v>
      </c>
      <c r="E201">
        <f t="shared" si="10"/>
        <v>0</v>
      </c>
      <c r="F201">
        <f t="shared" si="11"/>
        <v>0</v>
      </c>
      <c r="G201">
        <f t="shared" si="12"/>
        <v>0</v>
      </c>
      <c r="H201">
        <f t="shared" si="12"/>
        <v>0</v>
      </c>
      <c r="I201">
        <f t="shared" si="12"/>
        <v>0</v>
      </c>
    </row>
    <row r="202" spans="1:9" x14ac:dyDescent="0.25">
      <c r="A202" t="s">
        <v>395</v>
      </c>
      <c r="B202">
        <v>71986</v>
      </c>
      <c r="C202" t="str">
        <f>LOOKUP(A202,country_codes!A$2:A$250,country_codes!D$3:D$251)</f>
        <v>DMA</v>
      </c>
      <c r="D202">
        <f t="shared" si="9"/>
        <v>0</v>
      </c>
      <c r="E202">
        <f t="shared" si="10"/>
        <v>0</v>
      </c>
      <c r="F202">
        <f t="shared" si="11"/>
        <v>0</v>
      </c>
      <c r="G202">
        <f t="shared" si="12"/>
        <v>0</v>
      </c>
      <c r="H202">
        <f t="shared" si="12"/>
        <v>0</v>
      </c>
      <c r="I202">
        <f t="shared" si="12"/>
        <v>0</v>
      </c>
    </row>
    <row r="203" spans="1:9" x14ac:dyDescent="0.25">
      <c r="A203" t="s">
        <v>357</v>
      </c>
      <c r="B203">
        <v>65722</v>
      </c>
      <c r="C203" t="str">
        <f>LOOKUP(A203,country_codes!A$2:A$250,country_codes!D$3:D$251)</f>
        <v>CYM</v>
      </c>
      <c r="D203">
        <f t="shared" si="9"/>
        <v>0</v>
      </c>
      <c r="E203">
        <f t="shared" si="10"/>
        <v>0</v>
      </c>
      <c r="F203">
        <f t="shared" si="11"/>
        <v>0</v>
      </c>
      <c r="G203">
        <f t="shared" si="12"/>
        <v>0</v>
      </c>
      <c r="H203">
        <f t="shared" si="12"/>
        <v>0</v>
      </c>
      <c r="I203">
        <f t="shared" si="12"/>
        <v>0</v>
      </c>
    </row>
    <row r="204" spans="1:9" x14ac:dyDescent="0.25">
      <c r="A204" t="s">
        <v>607</v>
      </c>
      <c r="B204">
        <v>62278</v>
      </c>
      <c r="C204" t="str">
        <f>LOOKUP(A204,country_codes!A$2:A$250,country_codes!D$3:D$251)</f>
        <v>BMU</v>
      </c>
      <c r="D204">
        <f t="shared" si="9"/>
        <v>0</v>
      </c>
      <c r="E204">
        <f t="shared" si="10"/>
        <v>0</v>
      </c>
      <c r="F204">
        <f t="shared" si="11"/>
        <v>0</v>
      </c>
      <c r="G204">
        <f t="shared" si="12"/>
        <v>0</v>
      </c>
      <c r="H204">
        <f t="shared" si="12"/>
        <v>0</v>
      </c>
      <c r="I204">
        <f t="shared" si="12"/>
        <v>0</v>
      </c>
    </row>
    <row r="205" spans="1:9" x14ac:dyDescent="0.25">
      <c r="A205" t="s">
        <v>1585</v>
      </c>
      <c r="B205">
        <v>59190</v>
      </c>
      <c r="C205" t="str">
        <f>LOOKUP(A205,country_codes!A$2:A$250,country_codes!D$3:D$251)</f>
        <v>MHL</v>
      </c>
      <c r="D205">
        <f t="shared" si="9"/>
        <v>0</v>
      </c>
      <c r="E205">
        <f t="shared" si="10"/>
        <v>0</v>
      </c>
      <c r="F205">
        <f t="shared" si="11"/>
        <v>0</v>
      </c>
      <c r="G205">
        <f t="shared" si="12"/>
        <v>0</v>
      </c>
      <c r="H205">
        <f t="shared" si="12"/>
        <v>0</v>
      </c>
      <c r="I205">
        <f t="shared" si="12"/>
        <v>0</v>
      </c>
    </row>
    <row r="206" spans="1:9" x14ac:dyDescent="0.25">
      <c r="A206" t="s">
        <v>1587</v>
      </c>
      <c r="B206">
        <v>57559</v>
      </c>
      <c r="C206" t="str">
        <f>LOOKUP(A206,country_codes!A$2:A$250,country_codes!D$3:D$251)</f>
        <v>MNP</v>
      </c>
      <c r="D206">
        <f t="shared" si="9"/>
        <v>0</v>
      </c>
      <c r="E206">
        <f t="shared" si="10"/>
        <v>0</v>
      </c>
      <c r="F206">
        <f t="shared" si="11"/>
        <v>0</v>
      </c>
      <c r="G206">
        <f t="shared" si="12"/>
        <v>0</v>
      </c>
      <c r="H206">
        <f t="shared" si="12"/>
        <v>0</v>
      </c>
      <c r="I206">
        <f t="shared" si="12"/>
        <v>0</v>
      </c>
    </row>
    <row r="207" spans="1:9" x14ac:dyDescent="0.25">
      <c r="A207" t="s">
        <v>1580</v>
      </c>
      <c r="B207">
        <v>56770</v>
      </c>
      <c r="C207" t="str">
        <f>LOOKUP(A207,country_codes!A$2:A$250,country_codes!D$3:D$251)</f>
        <v>GRL</v>
      </c>
      <c r="D207">
        <f t="shared" si="9"/>
        <v>0</v>
      </c>
      <c r="E207">
        <f t="shared" si="10"/>
        <v>0</v>
      </c>
      <c r="F207">
        <f t="shared" si="11"/>
        <v>0</v>
      </c>
      <c r="G207">
        <f t="shared" si="12"/>
        <v>0</v>
      </c>
      <c r="H207">
        <f t="shared" si="12"/>
        <v>0</v>
      </c>
      <c r="I207">
        <f t="shared" si="12"/>
        <v>0</v>
      </c>
    </row>
    <row r="208" spans="1:9" x14ac:dyDescent="0.25">
      <c r="A208" t="s">
        <v>1575</v>
      </c>
      <c r="B208">
        <v>55191</v>
      </c>
      <c r="C208" t="str">
        <f>LOOKUP(A208,country_codes!A$2:A$250,country_codes!D$3:D$251)</f>
        <v>ASM</v>
      </c>
      <c r="D208">
        <f t="shared" si="9"/>
        <v>0</v>
      </c>
      <c r="E208">
        <f t="shared" si="10"/>
        <v>0</v>
      </c>
      <c r="F208">
        <f t="shared" si="11"/>
        <v>0</v>
      </c>
      <c r="G208">
        <f t="shared" si="12"/>
        <v>0</v>
      </c>
      <c r="H208">
        <f t="shared" si="12"/>
        <v>0</v>
      </c>
      <c r="I208">
        <f t="shared" si="12"/>
        <v>0</v>
      </c>
    </row>
    <row r="209" spans="1:9" x14ac:dyDescent="0.25">
      <c r="A209" t="s">
        <v>1612</v>
      </c>
      <c r="B209">
        <v>53199</v>
      </c>
      <c r="C209" t="str">
        <f>LOOKUP(A209,country_codes!A$2:A$250,country_codes!D$3:D$251)</f>
        <v>KNA</v>
      </c>
      <c r="D209">
        <f t="shared" si="9"/>
        <v>0</v>
      </c>
      <c r="E209">
        <f t="shared" si="10"/>
        <v>0</v>
      </c>
      <c r="F209">
        <f t="shared" si="11"/>
        <v>0</v>
      </c>
      <c r="G209">
        <f t="shared" si="12"/>
        <v>0</v>
      </c>
      <c r="H209">
        <f t="shared" si="12"/>
        <v>0</v>
      </c>
      <c r="I209">
        <f t="shared" si="12"/>
        <v>0</v>
      </c>
    </row>
    <row r="210" spans="1:9" x14ac:dyDescent="0.25">
      <c r="A210" t="s">
        <v>1613</v>
      </c>
      <c r="B210">
        <v>48863</v>
      </c>
      <c r="C210" t="str">
        <f>LOOKUP(A210,country_codes!A$2:A$250,country_codes!D$3:D$251)</f>
        <v>FLK</v>
      </c>
      <c r="D210">
        <f t="shared" si="9"/>
        <v>0</v>
      </c>
      <c r="E210">
        <f t="shared" si="10"/>
        <v>0</v>
      </c>
      <c r="F210">
        <f t="shared" si="11"/>
        <v>0</v>
      </c>
      <c r="G210">
        <f t="shared" si="12"/>
        <v>0</v>
      </c>
      <c r="H210">
        <f t="shared" si="12"/>
        <v>0</v>
      </c>
      <c r="I210">
        <f t="shared" si="12"/>
        <v>0</v>
      </c>
    </row>
    <row r="211" spans="1:9" x14ac:dyDescent="0.25">
      <c r="A211" t="s">
        <v>1121</v>
      </c>
      <c r="B211">
        <v>42876</v>
      </c>
      <c r="C211" t="str">
        <f>LOOKUP(A211,country_codes!A$2:A$250,country_codes!D$3:D$251)</f>
        <v>SXM</v>
      </c>
      <c r="D211">
        <f t="shared" si="9"/>
        <v>0</v>
      </c>
      <c r="E211">
        <f t="shared" si="10"/>
        <v>0</v>
      </c>
      <c r="F211">
        <f t="shared" si="11"/>
        <v>0</v>
      </c>
      <c r="G211">
        <f t="shared" si="12"/>
        <v>0</v>
      </c>
      <c r="H211">
        <f t="shared" si="12"/>
        <v>0</v>
      </c>
      <c r="I211">
        <f t="shared" si="12"/>
        <v>0</v>
      </c>
    </row>
    <row r="212" spans="1:9" x14ac:dyDescent="0.25">
      <c r="A212" t="s">
        <v>1586</v>
      </c>
      <c r="B212">
        <v>39242</v>
      </c>
      <c r="C212" t="str">
        <f>LOOKUP(A212,country_codes!A$2:A$250,country_codes!D$3:D$251)</f>
        <v>MCO</v>
      </c>
      <c r="D212">
        <f t="shared" si="9"/>
        <v>0</v>
      </c>
      <c r="E212">
        <f t="shared" si="10"/>
        <v>0</v>
      </c>
      <c r="F212">
        <f t="shared" si="11"/>
        <v>0</v>
      </c>
      <c r="G212">
        <f t="shared" si="12"/>
        <v>0</v>
      </c>
      <c r="H212">
        <f t="shared" si="12"/>
        <v>0</v>
      </c>
      <c r="I212">
        <f t="shared" si="12"/>
        <v>0</v>
      </c>
    </row>
    <row r="213" spans="1:9" x14ac:dyDescent="0.25">
      <c r="A213" t="s">
        <v>1614</v>
      </c>
      <c r="B213">
        <v>38717</v>
      </c>
      <c r="C213" t="str">
        <f>LOOKUP(A213,country_codes!A$2:A$250,country_codes!D$3:D$251)</f>
        <v>TCA</v>
      </c>
      <c r="D213">
        <f t="shared" si="9"/>
        <v>0</v>
      </c>
      <c r="E213">
        <f t="shared" si="10"/>
        <v>0</v>
      </c>
      <c r="F213">
        <f t="shared" si="11"/>
        <v>0</v>
      </c>
      <c r="G213">
        <f t="shared" si="12"/>
        <v>0</v>
      </c>
      <c r="H213">
        <f t="shared" si="12"/>
        <v>0</v>
      </c>
      <c r="I213">
        <f t="shared" si="12"/>
        <v>0</v>
      </c>
    </row>
    <row r="214" spans="1:9" x14ac:dyDescent="0.25">
      <c r="A214" t="s">
        <v>1615</v>
      </c>
      <c r="B214">
        <v>38666</v>
      </c>
      <c r="C214" t="str">
        <f>LOOKUP(A214,country_codes!A$2:A$250,country_codes!D$3:D$251)</f>
        <v>SPM</v>
      </c>
      <c r="D214">
        <f t="shared" si="9"/>
        <v>0</v>
      </c>
      <c r="E214">
        <f t="shared" si="10"/>
        <v>0</v>
      </c>
      <c r="F214">
        <f t="shared" si="11"/>
        <v>0</v>
      </c>
      <c r="G214">
        <f t="shared" si="12"/>
        <v>0</v>
      </c>
      <c r="H214">
        <f t="shared" si="12"/>
        <v>0</v>
      </c>
      <c r="I214">
        <f t="shared" si="12"/>
        <v>0</v>
      </c>
    </row>
    <row r="215" spans="1:9" x14ac:dyDescent="0.25">
      <c r="A215" t="s">
        <v>1583</v>
      </c>
      <c r="B215">
        <v>38128</v>
      </c>
      <c r="C215" t="str">
        <f>LOOKUP(A215,country_codes!A$2:A$250,country_codes!D$3:D$251)</f>
        <v>LIE</v>
      </c>
      <c r="D215">
        <f t="shared" si="9"/>
        <v>0</v>
      </c>
      <c r="E215">
        <f t="shared" si="10"/>
        <v>0</v>
      </c>
      <c r="F215">
        <f t="shared" si="11"/>
        <v>0</v>
      </c>
      <c r="G215">
        <f t="shared" si="12"/>
        <v>0</v>
      </c>
      <c r="H215">
        <f t="shared" si="12"/>
        <v>0</v>
      </c>
      <c r="I215">
        <f t="shared" si="12"/>
        <v>0</v>
      </c>
    </row>
    <row r="216" spans="1:9" x14ac:dyDescent="0.25">
      <c r="A216" t="s">
        <v>384</v>
      </c>
      <c r="B216">
        <v>33931</v>
      </c>
      <c r="C216" t="str">
        <f>LOOKUP(A216,country_codes!A$2:A$250,country_codes!D$3:D$251)</f>
        <v>SMR</v>
      </c>
      <c r="D216">
        <f t="shared" si="9"/>
        <v>0</v>
      </c>
      <c r="E216">
        <f t="shared" si="10"/>
        <v>0</v>
      </c>
      <c r="F216">
        <f t="shared" si="11"/>
        <v>0</v>
      </c>
      <c r="G216">
        <f t="shared" si="12"/>
        <v>0</v>
      </c>
      <c r="H216">
        <f t="shared" si="12"/>
        <v>0</v>
      </c>
      <c r="I216">
        <f t="shared" si="12"/>
        <v>0</v>
      </c>
    </row>
    <row r="217" spans="1:9" x14ac:dyDescent="0.25">
      <c r="A217" t="s">
        <v>786</v>
      </c>
      <c r="B217">
        <v>33691</v>
      </c>
      <c r="C217" t="str">
        <f>LOOKUP(A217,country_codes!A$2:A$250,country_codes!D$3:D$251)</f>
        <v>GIB</v>
      </c>
      <c r="D217">
        <f t="shared" si="9"/>
        <v>0</v>
      </c>
      <c r="E217">
        <f t="shared" si="10"/>
        <v>0</v>
      </c>
      <c r="F217">
        <f t="shared" si="11"/>
        <v>0</v>
      </c>
      <c r="G217">
        <f t="shared" si="12"/>
        <v>0</v>
      </c>
      <c r="H217">
        <f t="shared" si="12"/>
        <v>0</v>
      </c>
      <c r="I217">
        <f t="shared" si="12"/>
        <v>0</v>
      </c>
    </row>
    <row r="218" spans="1:9" x14ac:dyDescent="0.25">
      <c r="A218" t="s">
        <v>1577</v>
      </c>
      <c r="B218">
        <v>30231</v>
      </c>
      <c r="C218" t="str">
        <f>LOOKUP(A218,country_codes!A$2:A$250,country_codes!D$3:D$251)</f>
        <v>VGB</v>
      </c>
      <c r="D218">
        <f t="shared" si="9"/>
        <v>0</v>
      </c>
      <c r="E218">
        <f t="shared" si="10"/>
        <v>0</v>
      </c>
      <c r="F218">
        <f t="shared" si="11"/>
        <v>0</v>
      </c>
      <c r="G218">
        <f t="shared" si="12"/>
        <v>0</v>
      </c>
      <c r="H218">
        <f t="shared" si="12"/>
        <v>0</v>
      </c>
      <c r="I218">
        <f t="shared" si="12"/>
        <v>0</v>
      </c>
    </row>
    <row r="219" spans="1:9" x14ac:dyDescent="0.25">
      <c r="A219" t="s">
        <v>381</v>
      </c>
      <c r="B219">
        <v>18094</v>
      </c>
      <c r="C219" t="str">
        <f>LOOKUP(A219,country_codes!A$2:A$250,country_codes!D$3:D$251)</f>
        <v>PLW</v>
      </c>
      <c r="D219">
        <f t="shared" si="9"/>
        <v>0</v>
      </c>
      <c r="E219">
        <f t="shared" si="10"/>
        <v>0</v>
      </c>
      <c r="F219">
        <f t="shared" si="11"/>
        <v>0</v>
      </c>
      <c r="G219">
        <f t="shared" si="12"/>
        <v>0</v>
      </c>
      <c r="H219">
        <f t="shared" si="12"/>
        <v>0</v>
      </c>
      <c r="I219">
        <f t="shared" si="12"/>
        <v>0</v>
      </c>
    </row>
    <row r="220" spans="1:9" x14ac:dyDescent="0.25">
      <c r="A220" t="s">
        <v>559</v>
      </c>
      <c r="B220">
        <v>15003</v>
      </c>
      <c r="C220" t="str">
        <f>LOOKUP(A220,country_codes!A$2:A$250,country_codes!D$3:D$251)</f>
        <v>AIA</v>
      </c>
      <c r="D220">
        <f t="shared" si="9"/>
        <v>0</v>
      </c>
      <c r="E220">
        <f t="shared" si="10"/>
        <v>0</v>
      </c>
      <c r="F220">
        <f t="shared" si="11"/>
        <v>0</v>
      </c>
      <c r="G220">
        <f t="shared" si="12"/>
        <v>0</v>
      </c>
      <c r="H220">
        <f t="shared" si="12"/>
        <v>0</v>
      </c>
      <c r="I220">
        <f t="shared" si="12"/>
        <v>0</v>
      </c>
    </row>
    <row r="221" spans="1:9" x14ac:dyDescent="0.25">
      <c r="A221" t="s">
        <v>377</v>
      </c>
      <c r="B221">
        <v>11792</v>
      </c>
      <c r="C221" t="str">
        <f>LOOKUP(A221,country_codes!A$2:A$250,country_codes!D$3:D$251)</f>
        <v>TUV</v>
      </c>
      <c r="D221">
        <f t="shared" si="9"/>
        <v>0</v>
      </c>
      <c r="E221">
        <f t="shared" si="10"/>
        <v>0</v>
      </c>
      <c r="F221">
        <f t="shared" si="11"/>
        <v>0</v>
      </c>
      <c r="G221">
        <f t="shared" si="12"/>
        <v>0</v>
      </c>
      <c r="H221">
        <f t="shared" si="12"/>
        <v>0</v>
      </c>
      <c r="I221">
        <f t="shared" si="12"/>
        <v>0</v>
      </c>
    </row>
    <row r="222" spans="1:9" x14ac:dyDescent="0.25">
      <c r="A222" t="s">
        <v>1616</v>
      </c>
      <c r="B222">
        <v>11239</v>
      </c>
      <c r="C222" t="str">
        <f>LOOKUP(A222,country_codes!A$2:A$250,country_codes!D$3:D$251)</f>
        <v>WLF</v>
      </c>
      <c r="D222">
        <f t="shared" si="9"/>
        <v>0</v>
      </c>
      <c r="E222">
        <f t="shared" si="10"/>
        <v>0</v>
      </c>
      <c r="F222">
        <f t="shared" si="11"/>
        <v>0</v>
      </c>
      <c r="G222">
        <f t="shared" si="12"/>
        <v>0</v>
      </c>
      <c r="H222">
        <f t="shared" si="12"/>
        <v>0</v>
      </c>
      <c r="I222">
        <f t="shared" si="12"/>
        <v>0</v>
      </c>
    </row>
    <row r="223" spans="1:9" x14ac:dyDescent="0.25">
      <c r="A223" t="s">
        <v>411</v>
      </c>
      <c r="B223">
        <v>10824</v>
      </c>
      <c r="C223" t="str">
        <f>LOOKUP(A223,country_codes!A$2:A$250,country_codes!D$3:D$251)</f>
        <v>NRU</v>
      </c>
      <c r="D223">
        <f t="shared" si="9"/>
        <v>0</v>
      </c>
      <c r="E223">
        <f t="shared" si="10"/>
        <v>0</v>
      </c>
      <c r="F223">
        <f t="shared" si="11"/>
        <v>0</v>
      </c>
      <c r="G223">
        <f t="shared" si="12"/>
        <v>0</v>
      </c>
      <c r="H223">
        <f t="shared" si="12"/>
        <v>0</v>
      </c>
      <c r="I223">
        <f t="shared" si="12"/>
        <v>0</v>
      </c>
    </row>
    <row r="224" spans="1:9" x14ac:dyDescent="0.25">
      <c r="A224" t="s">
        <v>1617</v>
      </c>
      <c r="B224">
        <v>9877</v>
      </c>
      <c r="C224" t="str">
        <f>LOOKUP(A224,country_codes!A$2:A$250,country_codes!D$3:D$251)</f>
        <v>BLM</v>
      </c>
      <c r="D224">
        <f t="shared" si="9"/>
        <v>0</v>
      </c>
      <c r="E224">
        <f t="shared" si="10"/>
        <v>0</v>
      </c>
      <c r="F224">
        <f t="shared" si="11"/>
        <v>0</v>
      </c>
      <c r="G224">
        <f t="shared" si="12"/>
        <v>0</v>
      </c>
      <c r="H224">
        <f t="shared" si="12"/>
        <v>0</v>
      </c>
      <c r="I224">
        <f t="shared" si="12"/>
        <v>0</v>
      </c>
    </row>
    <row r="225" spans="1:9" x14ac:dyDescent="0.25">
      <c r="A225" t="s">
        <v>1618</v>
      </c>
      <c r="B225">
        <v>6077</v>
      </c>
      <c r="C225" t="str">
        <f>LOOKUP(A225,country_codes!A$2:A$250,country_codes!D$3:D$251)</f>
        <v>SHN</v>
      </c>
      <c r="D225">
        <f t="shared" si="9"/>
        <v>0</v>
      </c>
      <c r="E225">
        <f t="shared" si="10"/>
        <v>0</v>
      </c>
      <c r="F225">
        <f t="shared" si="11"/>
        <v>0</v>
      </c>
      <c r="G225">
        <f t="shared" si="12"/>
        <v>0</v>
      </c>
      <c r="H225">
        <f t="shared" si="12"/>
        <v>0</v>
      </c>
      <c r="I225">
        <f t="shared" si="12"/>
        <v>0</v>
      </c>
    </row>
    <row r="226" spans="1:9" x14ac:dyDescent="0.25">
      <c r="A226" t="s">
        <v>970</v>
      </c>
      <c r="B226">
        <v>4992</v>
      </c>
      <c r="C226" t="str">
        <f>LOOKUP(A226,country_codes!A$2:A$250,country_codes!D$3:D$251)</f>
        <v>MSR</v>
      </c>
      <c r="D226">
        <f t="shared" si="9"/>
        <v>0</v>
      </c>
      <c r="E226">
        <f t="shared" si="10"/>
        <v>0</v>
      </c>
      <c r="F226">
        <f t="shared" si="11"/>
        <v>0</v>
      </c>
      <c r="G226">
        <f t="shared" si="12"/>
        <v>0</v>
      </c>
      <c r="H226">
        <f t="shared" si="12"/>
        <v>0</v>
      </c>
      <c r="I226">
        <f t="shared" si="12"/>
        <v>0</v>
      </c>
    </row>
    <row r="227" spans="1:9" x14ac:dyDescent="0.25">
      <c r="A227" t="s">
        <v>1008</v>
      </c>
      <c r="B227">
        <v>1626</v>
      </c>
      <c r="C227" t="str">
        <f>LOOKUP(A227,country_codes!A$2:A$250,country_codes!D$3:D$251)</f>
        <v>NIU</v>
      </c>
      <c r="D227">
        <f t="shared" si="9"/>
        <v>0</v>
      </c>
      <c r="E227">
        <f t="shared" si="10"/>
        <v>0</v>
      </c>
      <c r="F227">
        <f t="shared" si="11"/>
        <v>0</v>
      </c>
      <c r="G227">
        <f t="shared" si="12"/>
        <v>0</v>
      </c>
      <c r="H227">
        <f t="shared" si="12"/>
        <v>0</v>
      </c>
      <c r="I227">
        <f t="shared" si="12"/>
        <v>0</v>
      </c>
    </row>
    <row r="228" spans="1:9" x14ac:dyDescent="0.25">
      <c r="A228" t="s">
        <v>1187</v>
      </c>
      <c r="B228">
        <v>1357</v>
      </c>
      <c r="C228" t="str">
        <f>LOOKUP(A228,country_codes!A$2:A$250,country_codes!D$3:D$251)</f>
        <v>TKL</v>
      </c>
      <c r="D228">
        <f t="shared" si="9"/>
        <v>0</v>
      </c>
      <c r="E228">
        <f t="shared" si="10"/>
        <v>0</v>
      </c>
      <c r="F228">
        <f t="shared" si="11"/>
        <v>0</v>
      </c>
      <c r="G228">
        <f t="shared" si="12"/>
        <v>0</v>
      </c>
      <c r="H228">
        <f t="shared" si="12"/>
        <v>0</v>
      </c>
      <c r="I228">
        <f t="shared" si="12"/>
        <v>0</v>
      </c>
    </row>
    <row r="229" spans="1:9" x14ac:dyDescent="0.25">
      <c r="A229" t="s">
        <v>1619</v>
      </c>
      <c r="B229">
        <v>801</v>
      </c>
      <c r="C229" t="str">
        <f>LOOKUP(A229,country_codes!A$2:A$250,country_codes!D$3:D$251)</f>
        <v>VAT</v>
      </c>
      <c r="D229">
        <f t="shared" si="9"/>
        <v>0</v>
      </c>
      <c r="E229">
        <f t="shared" si="10"/>
        <v>0</v>
      </c>
      <c r="F229">
        <f t="shared" si="11"/>
        <v>0</v>
      </c>
      <c r="G229">
        <f t="shared" si="12"/>
        <v>0</v>
      </c>
      <c r="H229">
        <f t="shared" si="12"/>
        <v>0</v>
      </c>
      <c r="I229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WID_data</vt:lpstr>
      <vt:lpstr>GDP_per_capita</vt:lpstr>
      <vt:lpstr>poverty_rate</vt:lpstr>
      <vt:lpstr>PPP</vt:lpstr>
      <vt:lpstr>country_codes</vt:lpstr>
      <vt:lpstr>working_age_proportion</vt:lpstr>
      <vt:lpstr>overall_missing_income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2021-01-11T18:21:05Z</dcterms:created>
  <dcterms:modified xsi:type="dcterms:W3CDTF">2021-02-16T18:39:48Z</dcterms:modified>
</cp:coreProperties>
</file>