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https://d.docs.live.net/c1d91e269dbc9dd2/Desktop/"/>
    </mc:Choice>
  </mc:AlternateContent>
  <xr:revisionPtr revIDLastSave="40" documentId="13_ncr:1_{C69D2694-286C-4A36-ABB6-670D266C642E}" xr6:coauthVersionLast="47" xr6:coauthVersionMax="47" xr10:uidLastSave="{8CF6F63E-DF35-494C-81BC-31EFDCAF4755}"/>
  <bookViews>
    <workbookView xWindow="-108" yWindow="-108" windowWidth="23256" windowHeight="12576" xr2:uid="{26D4546B-D2A1-4444-8EAF-A6228F96F0C1}"/>
  </bookViews>
  <sheets>
    <sheet name="Data" sheetId="1" r:id="rId1"/>
    <sheet name="1" sheetId="2" r:id="rId2"/>
    <sheet name="2" sheetId="3" r:id="rId3"/>
    <sheet name="3" sheetId="4" r:id="rId4"/>
    <sheet name="4" sheetId="5" r:id="rId5"/>
    <sheet name="5" sheetId="9" r:id="rId6"/>
    <sheet name="6" sheetId="6" r:id="rId7"/>
    <sheet name="7" sheetId="14" r:id="rId8"/>
    <sheet name="8" sheetId="11" r:id="rId9"/>
    <sheet name="9" sheetId="12" r:id="rId10"/>
    <sheet name="10" sheetId="16" r:id="rId11"/>
  </sheets>
  <externalReferences>
    <externalReference r:id="rId12"/>
  </externalReferences>
  <definedNames>
    <definedName name="_xlnm._FilterDatabase" localSheetId="0" hidden="1">Data!$C$10:$G$10</definedName>
    <definedName name="_xlchart.v1.0" hidden="1">'6'!$X$5:$X$304</definedName>
    <definedName name="_xlchart.v1.1" hidden="1">'6'!$V$5:$V$304</definedName>
    <definedName name="_xlchart.v1.2" hidden="1">'6'!$X$5:$X$304</definedName>
    <definedName name="_xlcn.WorksheetConnection_beginnerDAcourseblank.xlsxData1" hidden="1">Data[]</definedName>
    <definedName name="Slicer_Geography">#N/A</definedName>
    <definedName name="Slicer_Geography1">#N/A</definedName>
    <definedName name="Slicer_Sales_Person">#N/A</definedName>
  </definedNames>
  <calcPr calcId="191029"/>
  <pivotCaches>
    <pivotCache cacheId="0" r:id="rId13"/>
    <pivotCache cacheId="1" r:id="rId14"/>
    <pivotCache cacheId="2" r:id="rId15"/>
    <pivotCache cacheId="8" r:id="rId16"/>
  </pivotCaches>
  <extLst>
    <ext xmlns:x14="http://schemas.microsoft.com/office/spreadsheetml/2009/9/main" uri="{876F7934-8845-4945-9796-88D515C7AA90}">
      <x14:pivotCaches>
        <pivotCache cacheId="4" r:id="rId17"/>
        <pivotCache cacheId="5"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DA-course-blank.xlsx!Data"/>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1" i="16" l="1"/>
  <c r="H15" i="12" l="1"/>
  <c r="J15" i="12" s="1"/>
  <c r="I11" i="12"/>
  <c r="I12" i="12"/>
  <c r="I13" i="12"/>
  <c r="I14" i="12"/>
  <c r="I15" i="12"/>
  <c r="I16" i="12"/>
  <c r="I17" i="12"/>
  <c r="I18" i="12"/>
  <c r="I19" i="12"/>
  <c r="I10" i="12"/>
  <c r="H11" i="12"/>
  <c r="J11" i="12" s="1"/>
  <c r="H12" i="12"/>
  <c r="J12" i="12" s="1"/>
  <c r="H13" i="12"/>
  <c r="J13" i="12" s="1"/>
  <c r="H14" i="12"/>
  <c r="J14" i="12" s="1"/>
  <c r="H16" i="12"/>
  <c r="J16" i="12" s="1"/>
  <c r="H17" i="12"/>
  <c r="J17" i="12" s="1"/>
  <c r="H18" i="12"/>
  <c r="J18" i="12" s="1"/>
  <c r="H19" i="12"/>
  <c r="J19" i="12" s="1"/>
  <c r="H10" i="12"/>
  <c r="J10" i="12" s="1"/>
  <c r="D17" i="12"/>
  <c r="C17" i="12"/>
  <c r="D15" i="12"/>
  <c r="D14" i="12" l="1"/>
  <c r="D16" i="12" s="1"/>
  <c r="C15" i="12"/>
  <c r="C14" i="12"/>
  <c r="D7" i="4"/>
  <c r="D8" i="4"/>
  <c r="D9" i="4"/>
  <c r="D10" i="4"/>
  <c r="D11" i="4"/>
  <c r="D6" i="4"/>
  <c r="C16" i="12" l="1"/>
  <c r="D5" i="2"/>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11" i="1"/>
  <c r="E10" i="12"/>
  <c r="C1" i="14"/>
  <c r="C1" i="12"/>
  <c r="C1" i="11"/>
  <c r="C1" i="6"/>
  <c r="C1" i="9" l="1"/>
  <c r="C1" i="5"/>
  <c r="E6" i="4"/>
  <c r="E7" i="4"/>
  <c r="E8" i="4"/>
  <c r="E9" i="4"/>
  <c r="E10" i="4"/>
  <c r="E11" i="4"/>
  <c r="F6" i="4"/>
  <c r="F7" i="4"/>
  <c r="F8" i="4"/>
  <c r="F9" i="4"/>
  <c r="F10" i="4"/>
  <c r="F11" i="4"/>
  <c r="C1" i="3"/>
  <c r="M11" i="4"/>
  <c r="L11" i="4"/>
  <c r="M10" i="4"/>
  <c r="L10" i="4"/>
  <c r="M9" i="4"/>
  <c r="L9" i="4"/>
  <c r="M8" i="4"/>
  <c r="L8" i="4"/>
  <c r="M7" i="4"/>
  <c r="L7" i="4"/>
  <c r="M6" i="4"/>
  <c r="L6" i="4"/>
  <c r="C1" i="4"/>
  <c r="E12" i="2"/>
  <c r="D12" i="2"/>
  <c r="E11" i="2"/>
  <c r="D11" i="2"/>
  <c r="E8" i="2"/>
  <c r="D8" i="2"/>
  <c r="E7" i="2"/>
  <c r="D7" i="2"/>
  <c r="E6" i="2"/>
  <c r="D6" i="2"/>
  <c r="E5" i="2"/>
  <c r="C1" i="2"/>
  <c r="D9" i="2" l="1"/>
  <c r="E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F3F5A6-A06D-4311-8824-EFF82A1D2E2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1B7E723-1080-4C5B-844B-0C0038AADA7B}" name="WorksheetConnection_beginner-DA-course-blank.xlsx!Data" type="102" refreshedVersion="7" minRefreshableVersion="5">
    <extLst>
      <ext xmlns:x15="http://schemas.microsoft.com/office/spreadsheetml/2010/11/main" uri="{DE250136-89BD-433C-8126-D09CA5730AF9}">
        <x15:connection id="Data" autoDelete="1">
          <x15:rangePr sourceName="_xlcn.WorksheetConnection_beginnerDAcourseblank.xlsxData1"/>
        </x15:connection>
      </ext>
    </extLst>
  </connection>
</connections>
</file>

<file path=xl/sharedStrings.xml><?xml version="1.0" encoding="utf-8"?>
<sst xmlns="http://schemas.openxmlformats.org/spreadsheetml/2006/main" count="2934" uniqueCount="87">
  <si>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</si>
  <si>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</si>
  <si>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</si>
  <si>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</si>
  <si>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</si>
  <si>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</si>
  <si>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</si>
  <si>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</si>
  <si>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</si>
  <si>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</si>
  <si>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</si>
  <si>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</si>
  <si>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</si>
  <si>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</si>
  <si>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</si>
  <si>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</si>
  <si>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</si>
  <si>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</si>
  <si>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</si>
  <si>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</si>
  <si>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</si>
  <si>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</si>
  <si>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</si>
  <si>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</si>
  <si>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</si>
  <si>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</si>
  <si>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</si>
  <si>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</si>
  <si>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</si>
  <si>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</si>
  <si>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</si>
  <si>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</si>
  <si>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</si>
  <si>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</si>
  <si>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</si>
  <si>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</si>
  <si>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</si>
  <si>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</si>
  <si>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</si>
  <si>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</si>
  <si>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</si>
  <si>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</si>
  <si>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</si>
  <si>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</si>
  <si>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</si>
  <si>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</si>
  <si>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</si>
  <si>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</si>
  <si>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</si>
  <si>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</si>
  <si>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</si>
  <si>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</si>
  <si>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</si>
  <si>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</si>
  <si>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Average</t>
  </si>
  <si>
    <t>Median</t>
  </si>
  <si>
    <t>Min</t>
  </si>
  <si>
    <t>Max</t>
  </si>
  <si>
    <t>Range</t>
  </si>
  <si>
    <t>First Q</t>
  </si>
  <si>
    <t>Third Q</t>
  </si>
  <si>
    <t xml:space="preserve"> </t>
  </si>
  <si>
    <t>Country</t>
  </si>
  <si>
    <t>Tasks</t>
  </si>
  <si>
    <t>Row Labels</t>
  </si>
  <si>
    <t>Grand Total</t>
  </si>
  <si>
    <t>Sum of Amount</t>
  </si>
  <si>
    <t>Sum of Units</t>
  </si>
  <si>
    <t>Sales per unit</t>
  </si>
  <si>
    <t>Excel Data Analysis</t>
  </si>
  <si>
    <t xml:space="preserve"> Excel Data Analysis </t>
  </si>
  <si>
    <t>Countries</t>
  </si>
  <si>
    <t>Pick a country</t>
  </si>
  <si>
    <t>Persons</t>
  </si>
  <si>
    <t>Quick summary</t>
  </si>
  <si>
    <t>By Sales person</t>
  </si>
  <si>
    <t>Total</t>
  </si>
  <si>
    <t>Number of transactions</t>
  </si>
  <si>
    <t>Cost Per Unit</t>
  </si>
  <si>
    <t>Cost</t>
  </si>
  <si>
    <t>Total Profit</t>
  </si>
  <si>
    <t>Sales</t>
  </si>
  <si>
    <t>Profit</t>
  </si>
  <si>
    <t>Quantity</t>
  </si>
  <si>
    <t>Unit</t>
  </si>
  <si>
    <t>✅❎</t>
  </si>
  <si>
    <t>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</si>
</sst>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_);[Red]\(&quot;$&quot;#,##0\)"/>
    <numFmt numFmtId="165" formatCode="&quot;$&quot;#,##0.00_);[Red]\(&quot;$&quot;#,##0.00\)"/>
    <numFmt numFmtId="166" formatCode="&quot;₹&quot;\ #,##0"/>
    <numFmt numFmtId="167" formatCode="\$#,##0;\(\$#,##0\);\$#,##0"/>
    <numFmt numFmtId="168" formatCode="_-[$$-409]* #,##0_ ;_-[$$-409]* \-#,##0\ ;_-[$$-409]* &quot;-&quot;??_ ;_-@_ "/>
    <numFmt numFmtId="169" formatCode="0%;\-0%;0%"/>
  </numFmts>
  <fonts count="9" x14ac:knownFonts="1">
    <font>
      <sz val="11"/>
      <color theme="1"/>
      <name val="Calibri"/>
      <family val="2"/>
      <scheme val="minor"/>
    </font>
    <font>
      <sz val="28"/>
      <color theme="1"/>
      <name val="Segoe UI Light"/>
      <family val="2"/>
    </font>
    <font>
      <b/>
      <sz val="11"/>
      <color theme="1"/>
      <name val="Calibri"/>
      <family val="2"/>
      <scheme val="minor"/>
    </font>
    <font>
      <sz val="28"/>
      <color theme="1"/>
      <name val="Segoe UI Black"/>
      <family val="2"/>
    </font>
    <font>
      <sz val="11"/>
      <name val="Calibri"/>
      <family val="2"/>
      <scheme val="minor"/>
    </font>
    <font>
      <b/>
      <sz val="36"/>
      <color theme="1"/>
      <name val="Segoe UI Light"/>
      <family val="2"/>
    </font>
    <font>
      <sz val="12"/>
      <color theme="1"/>
      <name val="Calibri"/>
      <family val="2"/>
      <scheme val="minor"/>
    </font>
    <font>
      <b/>
      <sz val="12"/>
      <color theme="1"/>
      <name val="Calibri"/>
      <family val="2"/>
      <scheme val="minor"/>
    </font>
    <font>
      <sz val="11"/>
      <color theme="7" tint="-0.249977111117893"/>
      <name val="Calibri"/>
      <family val="2"/>
      <scheme val="minor"/>
    </font>
  </fonts>
  <fills count="11">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249977111117893"/>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theme="7" tint="0.39997558519241921"/>
        <bgColor indexed="64"/>
      </patternFill>
    </fill>
    <fill>
      <patternFill patternType="solid">
        <fgColor theme="9" tint="0.79998168889431442"/>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0" tint="-0.24994659260841701"/>
      </top>
      <bottom style="thin">
        <color theme="0" tint="-0.24994659260841701"/>
      </bottom>
      <diagonal/>
    </border>
    <border>
      <left/>
      <right/>
      <top/>
      <bottom style="thin">
        <color indexed="64"/>
      </bottom>
      <diagonal/>
    </border>
  </borders>
  <cellStyleXfs count="1">
    <xf numFmtId="0" fontId="0" fillId="0" borderId="0"/>
  </cellStyleXfs>
  <cellXfs count="49">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3" fillId="3" borderId="0" xfId="0" applyFont="1" applyFill="1" applyAlignment="1">
      <alignment horizontal="center" vertical="center"/>
    </xf>
    <xf numFmtId="0" fontId="0" fillId="4" borderId="0" xfId="0" applyFill="1"/>
    <xf numFmtId="0" fontId="0" fillId="5" borderId="0" xfId="0" applyFill="1" applyAlignment="1">
      <alignment horizontal="left" indent="1"/>
    </xf>
    <xf numFmtId="0" fontId="0" fillId="5" borderId="0" xfId="0" applyFill="1"/>
    <xf numFmtId="0" fontId="2" fillId="3" borderId="0" xfId="0" applyFont="1" applyFill="1" applyAlignment="1">
      <alignment horizontal="right"/>
    </xf>
    <xf numFmtId="0" fontId="0" fillId="0" borderId="2" xfId="0" applyBorder="1"/>
    <xf numFmtId="164" fontId="0" fillId="0" borderId="2" xfId="0" applyNumberFormat="1" applyBorder="1"/>
    <xf numFmtId="0" fontId="2" fillId="6" borderId="2" xfId="0" applyFont="1" applyFill="1" applyBorder="1"/>
    <xf numFmtId="0" fontId="2" fillId="6" borderId="2" xfId="0" applyFont="1" applyFill="1" applyBorder="1" applyAlignment="1">
      <alignment horizontal="right"/>
    </xf>
    <xf numFmtId="164" fontId="2" fillId="0" borderId="2" xfId="0" applyNumberFormat="1" applyFont="1" applyBorder="1"/>
    <xf numFmtId="3" fontId="0" fillId="0" borderId="2" xfId="0" applyNumberFormat="1" applyFont="1" applyBorder="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4" fillId="0" borderId="0" xfId="0" applyNumberFormat="1" applyFont="1" applyFill="1"/>
    <xf numFmtId="167" fontId="0" fillId="0" borderId="0" xfId="0" applyNumberFormat="1"/>
    <xf numFmtId="0" fontId="0" fillId="7" borderId="0" xfId="0" applyFill="1"/>
    <xf numFmtId="0" fontId="5" fillId="7" borderId="0" xfId="0" applyFont="1" applyFill="1" applyAlignment="1">
      <alignment vertical="center"/>
    </xf>
    <xf numFmtId="0" fontId="0" fillId="8" borderId="0" xfId="0" applyFill="1"/>
    <xf numFmtId="0" fontId="0" fillId="0" borderId="0" xfId="0" applyAlignment="1">
      <alignment horizontal="left" indent="1"/>
    </xf>
    <xf numFmtId="0" fontId="6" fillId="0" borderId="0" xfId="0" applyFont="1"/>
    <xf numFmtId="0" fontId="7" fillId="9" borderId="0" xfId="0" applyFont="1" applyFill="1"/>
    <xf numFmtId="0" fontId="6" fillId="9" borderId="0" xfId="0" applyFont="1" applyFill="1"/>
    <xf numFmtId="0" fontId="7" fillId="0" borderId="0" xfId="0" applyFont="1"/>
    <xf numFmtId="0" fontId="7" fillId="9" borderId="3" xfId="0" applyFont="1" applyFill="1" applyBorder="1"/>
    <xf numFmtId="0" fontId="0" fillId="10" borderId="2" xfId="0" applyFont="1" applyFill="1" applyBorder="1"/>
    <xf numFmtId="0" fontId="0" fillId="10" borderId="0" xfId="0" applyFont="1" applyFill="1"/>
    <xf numFmtId="0" fontId="7" fillId="9" borderId="0" xfId="0" applyFont="1" applyFill="1" applyAlignment="1">
      <alignment horizontal="right"/>
    </xf>
    <xf numFmtId="0" fontId="7" fillId="9" borderId="2" xfId="0" applyFont="1" applyFill="1" applyBorder="1"/>
    <xf numFmtId="0" fontId="0" fillId="9" borderId="2" xfId="0" applyFill="1" applyBorder="1"/>
    <xf numFmtId="0" fontId="0" fillId="9" borderId="0" xfId="0" applyFill="1"/>
    <xf numFmtId="168" fontId="7" fillId="0" borderId="0" xfId="0" applyNumberFormat="1" applyFont="1"/>
    <xf numFmtId="0" fontId="0" fillId="0" borderId="0" xfId="0" applyAlignment="1">
      <alignment horizontal="right"/>
    </xf>
    <xf numFmtId="0" fontId="8" fillId="9" borderId="0" xfId="0" applyFont="1" applyFill="1" applyAlignment="1">
      <alignment horizontal="right"/>
    </xf>
    <xf numFmtId="169" fontId="0" fillId="0" borderId="0" xfId="0" applyNumberFormat="1"/>
    <xf numFmtId="0" fontId="2" fillId="6" borderId="2" xfId="0" applyFont="1" applyFill="1" applyBorder="1" applyAlignment="1">
      <alignment horizontal="center"/>
    </xf>
  </cellXfs>
  <cellStyles count="1">
    <cellStyle name="Normal" xfId="0" builtinId="0"/>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fill>
        <patternFill patternType="none">
          <bgColor auto="1"/>
        </patternFill>
      </fill>
    </dxf>
    <dxf>
      <font>
        <color auto="1"/>
      </font>
    </dxf>
    <dxf>
      <fill>
        <patternFill patternType="solid">
          <bgColor rgb="FFFFFF00"/>
        </patternFill>
      </fill>
    </dxf>
    <dxf>
      <numFmt numFmtId="166" formatCode="&quot;₹&quot;\ #,##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0" formatCode="General"/>
    </dxf>
    <dxf>
      <numFmt numFmtId="0" formatCode="Genera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pivotCacheDefinition" Target="pivotCache/pivotCacheDefinition5.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connections" Target="connection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Anamolies in the data</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'6'!$X$5:$X$304</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'6'!$Y$5:$Y$304</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B272-4053-A273-952778EFD611}"/>
            </c:ext>
          </c:extLst>
        </c:ser>
        <c:dLbls>
          <c:showLegendKey val="0"/>
          <c:showVal val="0"/>
          <c:showCatName val="0"/>
          <c:showSerName val="0"/>
          <c:showPercent val="0"/>
          <c:showBubbleSize val="0"/>
        </c:dLbls>
        <c:axId val="574022287"/>
        <c:axId val="574023535"/>
      </c:scatterChart>
      <c:valAx>
        <c:axId val="57402228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023535"/>
        <c:crosses val="autoZero"/>
        <c:crossBetween val="midCat"/>
      </c:valAx>
      <c:valAx>
        <c:axId val="5740235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0222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EEA29F61-B880-4D4B-911F-1FA301409A82}">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tx>
        <cx:rich>
          <a:bodyPr spcFirstLastPara="1" vertOverflow="ellipsis" horzOverflow="overflow" wrap="square" lIns="0" tIns="0" rIns="0" bIns="0" anchor="ctr" anchorCtr="1"/>
          <a:lstStyle/>
          <a:p>
            <a:pPr rtl="0"/>
            <a:r>
              <a:rPr lang="en-US" sz="1800" b="0" i="0" baseline="0">
                <a:effectLst/>
              </a:rPr>
              <a:t>Distribution of Sales by Country</a:t>
            </a:r>
            <a:endParaRPr lang="en-IN" sz="1800">
              <a:effectLst/>
            </a:endParaRPr>
          </a:p>
        </cx:rich>
      </cx:tx>
    </cx:title>
    <cx:plotArea>
      <cx:plotAreaRegion>
        <cx:series layoutId="boxWhisker" uniqueId="{D730AF38-27AA-479F-A9AA-53D2AA2C790F}">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244172</xdr:colOff>
      <xdr:row>1</xdr:row>
      <xdr:rowOff>128069</xdr:rowOff>
    </xdr:from>
    <xdr:to>
      <xdr:col>2</xdr:col>
      <xdr:colOff>1255058</xdr:colOff>
      <xdr:row>8</xdr:row>
      <xdr:rowOff>46701</xdr:rowOff>
    </xdr:to>
    <xdr:pic>
      <xdr:nvPicPr>
        <xdr:cNvPr id="7" name="Picture 6">
          <a:extLst>
            <a:ext uri="{FF2B5EF4-FFF2-40B4-BE49-F238E27FC236}">
              <a16:creationId xmlns:a16="http://schemas.microsoft.com/office/drawing/2014/main" id="{D062CB2C-F9AB-4E8E-8699-205DB24FD62E}"/>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363915" y="1347269"/>
          <a:ext cx="1261257" cy="1214032"/>
        </a:xfrm>
        <a:prstGeom prst="ellipse">
          <a:avLst/>
        </a:prstGeom>
      </xdr:spPr>
    </xdr:pic>
    <xdr:clientData/>
  </xdr:twoCellAnchor>
  <xdr:twoCellAnchor editAs="oneCell">
    <xdr:from>
      <xdr:col>15</xdr:col>
      <xdr:colOff>1359000</xdr:colOff>
      <xdr:row>1</xdr:row>
      <xdr:rowOff>46107</xdr:rowOff>
    </xdr:from>
    <xdr:to>
      <xdr:col>17</xdr:col>
      <xdr:colOff>122946</xdr:colOff>
      <xdr:row>7</xdr:row>
      <xdr:rowOff>155559</xdr:rowOff>
    </xdr:to>
    <xdr:pic>
      <xdr:nvPicPr>
        <xdr:cNvPr id="12" name="Picture 11">
          <a:extLst>
            <a:ext uri="{FF2B5EF4-FFF2-40B4-BE49-F238E27FC236}">
              <a16:creationId xmlns:a16="http://schemas.microsoft.com/office/drawing/2014/main" id="{BB5D44CB-5CFD-421C-80A1-5B925AD96D7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15771686" y="1265307"/>
          <a:ext cx="1256774" cy="1219795"/>
        </a:xfrm>
        <a:prstGeom prst="ellipse">
          <a:avLst/>
        </a:prstGeom>
      </xdr:spPr>
    </xdr:pic>
    <xdr:clientData/>
  </xdr:twoCellAnchor>
  <xdr:twoCellAnchor editAs="oneCell">
    <xdr:from>
      <xdr:col>9</xdr:col>
      <xdr:colOff>560294</xdr:colOff>
      <xdr:row>1</xdr:row>
      <xdr:rowOff>128069</xdr:rowOff>
    </xdr:from>
    <xdr:to>
      <xdr:col>11</xdr:col>
      <xdr:colOff>943010</xdr:colOff>
      <xdr:row>8</xdr:row>
      <xdr:rowOff>46701</xdr:rowOff>
    </xdr:to>
    <xdr:pic>
      <xdr:nvPicPr>
        <xdr:cNvPr id="13" name="Picture 12">
          <a:extLst>
            <a:ext uri="{FF2B5EF4-FFF2-40B4-BE49-F238E27FC236}">
              <a16:creationId xmlns:a16="http://schemas.microsoft.com/office/drawing/2014/main" id="{05EC45BA-ED6A-4DEB-9C10-419A290ED92A}"/>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8561294" y="1347269"/>
          <a:ext cx="1264459" cy="1214032"/>
        </a:xfrm>
        <a:prstGeom prst="ellipse">
          <a:avLst/>
        </a:prstGeom>
      </xdr:spPr>
    </xdr:pic>
    <xdr:clientData/>
  </xdr:twoCellAnchor>
  <xdr:twoCellAnchor editAs="oneCell">
    <xdr:from>
      <xdr:col>7</xdr:col>
      <xdr:colOff>603837</xdr:colOff>
      <xdr:row>1</xdr:row>
      <xdr:rowOff>138315</xdr:rowOff>
    </xdr:from>
    <xdr:to>
      <xdr:col>8</xdr:col>
      <xdr:colOff>845039</xdr:colOff>
      <xdr:row>8</xdr:row>
      <xdr:rowOff>56947</xdr:rowOff>
    </xdr:to>
    <xdr:pic>
      <xdr:nvPicPr>
        <xdr:cNvPr id="5" name="Picture 4">
          <a:extLst>
            <a:ext uri="{FF2B5EF4-FFF2-40B4-BE49-F238E27FC236}">
              <a16:creationId xmlns:a16="http://schemas.microsoft.com/office/drawing/2014/main" id="{2E70F3D0-7E01-429D-AC93-80435CEB76CA}"/>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6558323" y="1357515"/>
          <a:ext cx="1264459" cy="1214032"/>
        </a:xfrm>
        <a:prstGeom prst="ellipse">
          <a:avLst/>
        </a:prstGeom>
      </xdr:spPr>
    </xdr:pic>
    <xdr:clientData/>
  </xdr:twoCellAnchor>
  <xdr:twoCellAnchor editAs="oneCell">
    <xdr:from>
      <xdr:col>14</xdr:col>
      <xdr:colOff>179293</xdr:colOff>
      <xdr:row>1</xdr:row>
      <xdr:rowOff>94771</xdr:rowOff>
    </xdr:from>
    <xdr:to>
      <xdr:col>15</xdr:col>
      <xdr:colOff>834152</xdr:colOff>
      <xdr:row>8</xdr:row>
      <xdr:rowOff>13403</xdr:rowOff>
    </xdr:to>
    <xdr:pic>
      <xdr:nvPicPr>
        <xdr:cNvPr id="6" name="Picture 5">
          <a:extLst>
            <a:ext uri="{FF2B5EF4-FFF2-40B4-BE49-F238E27FC236}">
              <a16:creationId xmlns:a16="http://schemas.microsoft.com/office/drawing/2014/main" id="{121D9E4F-AEEC-4587-A010-66FED5D0BD12}"/>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13982379" y="1313971"/>
          <a:ext cx="1264459" cy="1214032"/>
        </a:xfrm>
        <a:prstGeom prst="ellipse">
          <a:avLst/>
        </a:prstGeom>
      </xdr:spPr>
    </xdr:pic>
    <xdr:clientData/>
  </xdr:twoCellAnchor>
  <xdr:twoCellAnchor editAs="oneCell">
    <xdr:from>
      <xdr:col>11</xdr:col>
      <xdr:colOff>2378208</xdr:colOff>
      <xdr:row>1</xdr:row>
      <xdr:rowOff>170972</xdr:rowOff>
    </xdr:from>
    <xdr:to>
      <xdr:col>11</xdr:col>
      <xdr:colOff>3642667</xdr:colOff>
      <xdr:row>8</xdr:row>
      <xdr:rowOff>89604</xdr:rowOff>
    </xdr:to>
    <xdr:pic>
      <xdr:nvPicPr>
        <xdr:cNvPr id="8" name="Picture 7">
          <a:extLst>
            <a:ext uri="{FF2B5EF4-FFF2-40B4-BE49-F238E27FC236}">
              <a16:creationId xmlns:a16="http://schemas.microsoft.com/office/drawing/2014/main" id="{2D117471-4C7B-4234-B104-AF36759EAA5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11260951" y="1390172"/>
          <a:ext cx="1264459" cy="1214032"/>
        </a:xfrm>
        <a:prstGeom prst="ellipse">
          <a:avLst/>
        </a:prstGeom>
      </xdr:spPr>
    </xdr:pic>
    <xdr:clientData/>
  </xdr:twoCellAnchor>
  <xdr:twoCellAnchor editAs="oneCell">
    <xdr:from>
      <xdr:col>18</xdr:col>
      <xdr:colOff>313971</xdr:colOff>
      <xdr:row>1</xdr:row>
      <xdr:rowOff>35221</xdr:rowOff>
    </xdr:from>
    <xdr:to>
      <xdr:col>20</xdr:col>
      <xdr:colOff>359230</xdr:colOff>
      <xdr:row>7</xdr:row>
      <xdr:rowOff>138910</xdr:rowOff>
    </xdr:to>
    <xdr:pic>
      <xdr:nvPicPr>
        <xdr:cNvPr id="9" name="Picture 8">
          <a:extLst>
            <a:ext uri="{FF2B5EF4-FFF2-40B4-BE49-F238E27FC236}">
              <a16:creationId xmlns:a16="http://schemas.microsoft.com/office/drawing/2014/main" id="{106606E1-74BE-4352-859F-8B1B7342FD1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17829085" y="1254421"/>
          <a:ext cx="1264459" cy="1214032"/>
        </a:xfrm>
        <a:prstGeom prst="ellipse">
          <a:avLst/>
        </a:prstGeom>
      </xdr:spPr>
    </xdr:pic>
    <xdr:clientData/>
  </xdr:twoCellAnchor>
  <xdr:twoCellAnchor editAs="oneCell">
    <xdr:from>
      <xdr:col>3</xdr:col>
      <xdr:colOff>411940</xdr:colOff>
      <xdr:row>1</xdr:row>
      <xdr:rowOff>133193</xdr:rowOff>
    </xdr:from>
    <xdr:to>
      <xdr:col>4</xdr:col>
      <xdr:colOff>674913</xdr:colOff>
      <xdr:row>8</xdr:row>
      <xdr:rowOff>51825</xdr:rowOff>
    </xdr:to>
    <xdr:pic>
      <xdr:nvPicPr>
        <xdr:cNvPr id="10" name="Picture 9">
          <a:extLst>
            <a:ext uri="{FF2B5EF4-FFF2-40B4-BE49-F238E27FC236}">
              <a16:creationId xmlns:a16="http://schemas.microsoft.com/office/drawing/2014/main" id="{701A2E6F-40F2-4A04-942D-EEFEA3C4F00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120997" y="1352393"/>
          <a:ext cx="1264459" cy="1214032"/>
        </a:xfrm>
        <a:prstGeom prst="ellipse">
          <a:avLst/>
        </a:prstGeom>
      </xdr:spPr>
    </xdr:pic>
    <xdr:clientData/>
  </xdr:twoCellAnchor>
  <xdr:twoCellAnchor editAs="oneCell">
    <xdr:from>
      <xdr:col>5</xdr:col>
      <xdr:colOff>107140</xdr:colOff>
      <xdr:row>1</xdr:row>
      <xdr:rowOff>133193</xdr:rowOff>
    </xdr:from>
    <xdr:to>
      <xdr:col>6</xdr:col>
      <xdr:colOff>478970</xdr:colOff>
      <xdr:row>8</xdr:row>
      <xdr:rowOff>51825</xdr:rowOff>
    </xdr:to>
    <xdr:pic>
      <xdr:nvPicPr>
        <xdr:cNvPr id="11" name="Picture 10">
          <a:extLst>
            <a:ext uri="{FF2B5EF4-FFF2-40B4-BE49-F238E27FC236}">
              <a16:creationId xmlns:a16="http://schemas.microsoft.com/office/drawing/2014/main" id="{C2F83509-4116-44B6-A698-04CE5168810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4319911" y="1352393"/>
          <a:ext cx="1264459" cy="1214032"/>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11407</xdr:colOff>
      <xdr:row>3</xdr:row>
      <xdr:rowOff>22292</xdr:rowOff>
    </xdr:from>
    <xdr:to>
      <xdr:col>11</xdr:col>
      <xdr:colOff>106181</xdr:colOff>
      <xdr:row>12</xdr:row>
      <xdr:rowOff>162394</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AB3522FC-9689-CB4F-DF8C-368E101F411F}"/>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745800" y="1046620"/>
              <a:ext cx="3692414" cy="17702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197032</xdr:colOff>
      <xdr:row>23</xdr:row>
      <xdr:rowOff>96882</xdr:rowOff>
    </xdr:from>
    <xdr:to>
      <xdr:col>14</xdr:col>
      <xdr:colOff>96982</xdr:colOff>
      <xdr:row>46</xdr:row>
      <xdr:rowOff>83128</xdr:rowOff>
    </xdr:to>
    <xdr:graphicFrame macro="">
      <xdr:nvGraphicFramePr>
        <xdr:cNvPr id="4" name="Chart 3">
          <a:extLst>
            <a:ext uri="{FF2B5EF4-FFF2-40B4-BE49-F238E27FC236}">
              <a16:creationId xmlns:a16="http://schemas.microsoft.com/office/drawing/2014/main" id="{9E0EDE60-845D-461A-9433-CDB8722B22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87085</xdr:colOff>
      <xdr:row>3</xdr:row>
      <xdr:rowOff>44632</xdr:rowOff>
    </xdr:from>
    <xdr:to>
      <xdr:col>4</xdr:col>
      <xdr:colOff>555812</xdr:colOff>
      <xdr:row>22</xdr:row>
      <xdr:rowOff>108857</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05DC934C-26CC-C739-F024-69CAD8F83CD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96685" y="1073332"/>
              <a:ext cx="2297527" cy="353894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272143</xdr:colOff>
      <xdr:row>3</xdr:row>
      <xdr:rowOff>48984</xdr:rowOff>
    </xdr:from>
    <xdr:to>
      <xdr:col>15</xdr:col>
      <xdr:colOff>143435</xdr:colOff>
      <xdr:row>22</xdr:row>
      <xdr:rowOff>130627</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6442C7DA-5064-66AC-94E2-183AB5A94F5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320143" y="1077684"/>
              <a:ext cx="5967292" cy="355636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157779</xdr:colOff>
      <xdr:row>5</xdr:row>
      <xdr:rowOff>10309</xdr:rowOff>
    </xdr:from>
    <xdr:to>
      <xdr:col>5</xdr:col>
      <xdr:colOff>1224579</xdr:colOff>
      <xdr:row>16</xdr:row>
      <xdr:rowOff>35859</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8D8D1D0F-9A49-2788-540E-D2E508E5CFD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5160085" y="1390874"/>
              <a:ext cx="1828800" cy="19977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160020</xdr:colOff>
      <xdr:row>6</xdr:row>
      <xdr:rowOff>175261</xdr:rowOff>
    </xdr:from>
    <xdr:to>
      <xdr:col>11</xdr:col>
      <xdr:colOff>160020</xdr:colOff>
      <xdr:row>18</xdr:row>
      <xdr:rowOff>30481</xdr:rowOff>
    </xdr:to>
    <mc:AlternateContent xmlns:mc="http://schemas.openxmlformats.org/markup-compatibility/2006">
      <mc:Choice xmlns:a14="http://schemas.microsoft.com/office/drawing/2010/main" Requires="a14">
        <xdr:graphicFrame macro="">
          <xdr:nvGraphicFramePr>
            <xdr:cNvPr id="2" name="Geography 1">
              <a:extLst>
                <a:ext uri="{FF2B5EF4-FFF2-40B4-BE49-F238E27FC236}">
                  <a16:creationId xmlns:a16="http://schemas.microsoft.com/office/drawing/2014/main" id="{0FB5C195-1917-F14D-6537-50E79E886A9F}"/>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9312985" y="1735120"/>
              <a:ext cx="1828800" cy="2006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eginner-DA-cour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1"/>
      <sheetName val="2"/>
      <sheetName val="3"/>
      <sheetName val="4"/>
      <sheetName val="5"/>
      <sheetName val="6"/>
      <sheetName val="7"/>
      <sheetName val="8"/>
      <sheetName val="9"/>
      <sheetName val="9 DONE"/>
      <sheetName val="10"/>
    </sheetNames>
    <sheetDataSet>
      <sheetData sheetId="0">
        <row r="12">
          <cell r="L12" t="str">
            <v>Quick statistics</v>
          </cell>
        </row>
        <row r="13">
          <cell r="L13" t="str">
            <v>Exploratory Data Analysis (EDA) with CF</v>
          </cell>
        </row>
        <row r="14">
          <cell r="L14" t="str">
            <v>Sales by country (with formulas)</v>
          </cell>
        </row>
        <row r="15">
          <cell r="L15" t="str">
            <v>Sales by country (with pivots)</v>
          </cell>
        </row>
        <row r="16">
          <cell r="L16" t="str">
            <v>Top 5 products by $ per unit</v>
          </cell>
        </row>
        <row r="17">
          <cell r="L17" t="str">
            <v>Are there any anomalies in the data?</v>
          </cell>
        </row>
        <row r="18">
          <cell r="L18" t="str">
            <v>Best Sales person by country</v>
          </cell>
        </row>
        <row r="19">
          <cell r="L19" t="str">
            <v>Profits by product (using products table)</v>
          </cell>
        </row>
        <row r="20">
          <cell r="L20" t="str">
            <v>Dynamic country-level Sales Report</v>
          </cell>
        </row>
        <row r="21">
          <cell r="L21" t="str">
            <v>Which products to discontinue?</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chit patil" refreshedDate="44700.8983568287" createdVersion="7" refreshedVersion="7" minRefreshableVersion="3" recordCount="300" xr:uid="{545D64A8-E426-45CF-8977-FB84E363DD6C}">
  <cacheSource type="worksheet">
    <worksheetSource name="Data"/>
  </cacheSource>
  <cacheFields count="7">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Cost Per Unit" numFmtId="0">
      <sharedItems containsSemiMixedTypes="0" containsString="0" containsNumber="1" minValue="3.11" maxValue="16.73"/>
    </cacheField>
    <cacheField name="Cost" numFmtId="0">
      <sharedItems containsSemiMixedTypes="0" containsString="0" containsNumber="1" minValue="0" maxValue="8682.8700000000008"/>
    </cacheField>
  </cacheFields>
  <extLst>
    <ext xmlns:x14="http://schemas.microsoft.com/office/spreadsheetml/2009/9/main" uri="{725AE2AE-9491-48be-B2B4-4EB974FC3084}">
      <x14:pivotCacheDefinition pivotCacheId="158390648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chit patil" refreshedDate="44700.888780439818" backgroundQuery="1" createdVersion="7" refreshedVersion="7" minRefreshableVersion="3" recordCount="0" supportSubquery="1" supportAdvancedDrill="1" xr:uid="{9AD3EF31-9B47-48B0-B879-2CE4DD72100D}">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1" level="32767"/>
  </cacheFields>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1]" caption="Cost Per Unit1" attribute="1" defaultMemberUniqueName="[Data].[Cost Per Unit1].[All]" allUniqueName="[Data].[Cost Per Unit1].[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cost per unit]" caption="cost per unit" attribute="1" defaultMemberUniqueName="[Data].[cost per unit].[All]" allUniqueName="[Data].[cost per unit].[All]" dimensionUniqueName="[Data]" displayFolder="" count="0" memberValueDatatype="130"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chit patil" refreshedDate="44700.893754745368" backgroundQuery="1" createdVersion="7" refreshedVersion="7" minRefreshableVersion="3" recordCount="0" supportSubquery="1" supportAdvancedDrill="1" xr:uid="{6CF7B252-B4C2-4846-A77C-9F0E16FF2F25}">
  <cacheSource type="external" connectionId="1"/>
  <cacheFields count="2">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2" level="32767"/>
  </cacheFields>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1]" caption="Cost Per Unit1" attribute="1" defaultMemberUniqueName="[Data].[Cost Per Unit1].[All]" allUniqueName="[Data].[Cost Per Unit1].[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cost per unit]" caption="cost per unit" attribute="1" defaultMemberUniqueName="[Data].[cost per unit].[All]" allUniqueName="[Data].[cost per unit].[All]" dimensionUniqueName="[Data]" displayFolder="" count="0" memberValueDatatype="130"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chit patil" refreshedDate="44701.857784953703" backgroundQuery="1" createdVersion="7" refreshedVersion="7" minRefreshableVersion="3" recordCount="0" supportSubquery="1" supportAdvancedDrill="1" xr:uid="{0D71EAF9-8BA8-4228-93EF-C8A51E7E210B}">
  <cacheSource type="external" connectionId="1"/>
  <cacheFields count="6">
    <cacheField name="[Data].[Product].[Product]" caption="Product" numFmtId="0" hierarchy="2" level="1">
      <sharedItems count="21">
        <s v="50% Dark Bites"/>
        <s v="70% Dark Bites"/>
        <s v="85% Dark Bars"/>
        <s v="99% Dark &amp; Pure"/>
        <s v="After Nines"/>
        <s v="Almond Choco"/>
        <s v="Baker's Choco Chips"/>
        <s v="Caramel Stuffed Bars"/>
        <s v="Choco Coated Almonds"/>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8" level="32767"/>
    <cacheField name="[Measures].[Sum of Units]" caption="Sum of Units" numFmtId="0" hierarchy="9" level="32767"/>
    <cacheField name="[Measures].[Total Profit]" caption="Total Profit" numFmtId="0" hierarchy="12" level="32767"/>
    <cacheField name="[Measures].[profit %]" caption="profit %" numFmtId="0" hierarchy="13" level="32767"/>
    <cacheField name="[Data].[Geography].[Geography]" caption="Geography" numFmtId="0" hierarchy="1" level="1">
      <sharedItems containsSemiMixedTypes="0" containsNonDate="0" containsString="0"/>
    </cacheField>
  </cacheFields>
  <cacheHierarchies count="16">
    <cacheHierarchy uniqueName="[Data].[Sales Person]" caption="Sales Person" attribute="1" defaultMemberUniqueName="[Data].[Sales Person].[All]" allUniqueName="[Data].[Sales Person].[All]" dimensionUniqueName="[Data]" displayFolder="" count="2"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1]" caption="Cost Per Unit1" attribute="1" defaultMemberUniqueName="[Data].[Cost Per Unit1].[All]" allUniqueName="[Data].[Cost Per Unit1].[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cost per unit]" caption="cost per unit" attribute="1" defaultMemberUniqueName="[Data].[cost per unit].[All]" allUniqueName="[Data].[cost per unit].[All]" dimensionUniqueName="[Data]" displayFolder="" count="0" memberValueDatatype="130"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chit patil" refreshedDate="44700.893749305556" backgroundQuery="1" createdVersion="3" refreshedVersion="7" minRefreshableVersion="3" recordCount="0" supportSubquery="1" supportAdvancedDrill="1" xr:uid="{71CDD4D5-E9D0-4852-BD7D-D0B2C861E692}">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1]" caption="Cost Per Unit1" attribute="1" defaultMemberUniqueName="[Data].[Cost Per Unit1].[All]" allUniqueName="[Data].[Cost Per Unit1].[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cost per unit]" caption="cost per unit" attribute="1" defaultMemberUniqueName="[Data].[cost per unit].[All]" allUniqueName="[Data].[cost per unit].[All]" dimensionUniqueName="[Data]" displayFolder="" count="0" memberValueDatatype="130"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15006287"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chit patil" refreshedDate="44701.02723634259" backgroundQuery="1" createdVersion="3" refreshedVersion="7" minRefreshableVersion="3" recordCount="0" supportSubquery="1" supportAdvancedDrill="1" xr:uid="{35EF54BF-4DEE-4375-94D2-D005BCE7DAAA}">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Data].[Sales Person]" caption="Sales Person" attribute="1" defaultMemberUniqueName="[Data].[Sales Person].[All]" allUniqueName="[Data].[Sales Person].[All]" dimensionUniqueName="[Data]" displayFolder="" count="2"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1]" caption="Cost Per Unit1" attribute="1" defaultMemberUniqueName="[Data].[Cost Per Unit1].[All]" allUniqueName="[Data].[Cost Per Unit1].[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cost per unit]" caption="cost per unit" attribute="1" defaultMemberUniqueName="[Data].[cost per unit].[All]" allUniqueName="[Data].[cost per unit].[All]" dimensionUniqueName="[Data]" displayFolder="" count="0" memberValueDatatype="130"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27558125"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n v="14.49"/>
    <n v="1651.8600000000001"/>
  </r>
  <r>
    <x v="1"/>
    <x v="1"/>
    <s v="Choco Coated Almonds"/>
    <n v="6706"/>
    <n v="459"/>
    <n v="8.65"/>
    <n v="3970.3500000000004"/>
  </r>
  <r>
    <x v="2"/>
    <x v="1"/>
    <s v="Almond Choco"/>
    <n v="959"/>
    <n v="147"/>
    <n v="11.88"/>
    <n v="1746.3600000000001"/>
  </r>
  <r>
    <x v="3"/>
    <x v="2"/>
    <s v="Drinking Coco"/>
    <n v="9632"/>
    <n v="288"/>
    <n v="6.47"/>
    <n v="1863.36"/>
  </r>
  <r>
    <x v="4"/>
    <x v="3"/>
    <s v="White Choc"/>
    <n v="2100"/>
    <n v="414"/>
    <n v="13.15"/>
    <n v="5444.1"/>
  </r>
  <r>
    <x v="0"/>
    <x v="1"/>
    <s v="Peanut Butter Cubes"/>
    <n v="8869"/>
    <n v="432"/>
    <n v="12.37"/>
    <n v="5343.8399999999992"/>
  </r>
  <r>
    <x v="4"/>
    <x v="4"/>
    <s v="Smooth Sliky Salty"/>
    <n v="2681"/>
    <n v="54"/>
    <n v="5.79"/>
    <n v="312.66000000000003"/>
  </r>
  <r>
    <x v="1"/>
    <x v="1"/>
    <s v="After Nines"/>
    <n v="5012"/>
    <n v="210"/>
    <n v="9.77"/>
    <n v="2051.6999999999998"/>
  </r>
  <r>
    <x v="5"/>
    <x v="4"/>
    <s v="50% Dark Bites"/>
    <n v="1281"/>
    <n v="75"/>
    <n v="11.7"/>
    <n v="877.5"/>
  </r>
  <r>
    <x v="6"/>
    <x v="0"/>
    <s v="50% Dark Bites"/>
    <n v="4991"/>
    <n v="12"/>
    <n v="11.7"/>
    <n v="140.39999999999998"/>
  </r>
  <r>
    <x v="7"/>
    <x v="3"/>
    <s v="White Choc"/>
    <n v="1785"/>
    <n v="462"/>
    <n v="13.15"/>
    <n v="6075.3"/>
  </r>
  <r>
    <x v="8"/>
    <x v="0"/>
    <s v="Eclairs"/>
    <n v="3983"/>
    <n v="144"/>
    <n v="3.11"/>
    <n v="447.84"/>
  </r>
  <r>
    <x v="2"/>
    <x v="4"/>
    <s v="Mint Chip Choco"/>
    <n v="2646"/>
    <n v="120"/>
    <n v="8.7899999999999991"/>
    <n v="1054.8"/>
  </r>
  <r>
    <x v="7"/>
    <x v="5"/>
    <s v="Milk Bars"/>
    <n v="252"/>
    <n v="54"/>
    <n v="9.33"/>
    <n v="503.82"/>
  </r>
  <r>
    <x v="8"/>
    <x v="1"/>
    <s v="White Choc"/>
    <n v="2464"/>
    <n v="234"/>
    <n v="13.15"/>
    <n v="3077.1"/>
  </r>
  <r>
    <x v="8"/>
    <x v="1"/>
    <s v="Manuka Honey Choco"/>
    <n v="2114"/>
    <n v="66"/>
    <n v="7.16"/>
    <n v="472.56"/>
  </r>
  <r>
    <x v="4"/>
    <x v="0"/>
    <s v="Smooth Sliky Salty"/>
    <n v="7693"/>
    <n v="87"/>
    <n v="5.79"/>
    <n v="503.73"/>
  </r>
  <r>
    <x v="6"/>
    <x v="5"/>
    <s v="Orange Choco"/>
    <n v="15610"/>
    <n v="339"/>
    <n v="10.62"/>
    <n v="3600.18"/>
  </r>
  <r>
    <x v="3"/>
    <x v="5"/>
    <s v="After Nines"/>
    <n v="336"/>
    <n v="144"/>
    <n v="9.77"/>
    <n v="1406.8799999999999"/>
  </r>
  <r>
    <x v="7"/>
    <x v="3"/>
    <s v="Orange Choco"/>
    <n v="9443"/>
    <n v="162"/>
    <n v="10.62"/>
    <n v="1720.4399999999998"/>
  </r>
  <r>
    <x v="2"/>
    <x v="5"/>
    <s v="Fruit &amp; Nut Bars"/>
    <n v="8155"/>
    <n v="90"/>
    <n v="6.49"/>
    <n v="584.1"/>
  </r>
  <r>
    <x v="1"/>
    <x v="4"/>
    <s v="Fruit &amp; Nut Bars"/>
    <n v="1701"/>
    <n v="234"/>
    <n v="6.49"/>
    <n v="1518.66"/>
  </r>
  <r>
    <x v="9"/>
    <x v="4"/>
    <s v="After Nines"/>
    <n v="2205"/>
    <n v="141"/>
    <n v="9.77"/>
    <n v="1377.57"/>
  </r>
  <r>
    <x v="1"/>
    <x v="0"/>
    <s v="99% Dark &amp; Pure"/>
    <n v="1771"/>
    <n v="204"/>
    <n v="7.64"/>
    <n v="1558.56"/>
  </r>
  <r>
    <x v="3"/>
    <x v="1"/>
    <s v="Raspberry Choco"/>
    <n v="2114"/>
    <n v="186"/>
    <n v="11.73"/>
    <n v="2181.7800000000002"/>
  </r>
  <r>
    <x v="3"/>
    <x v="2"/>
    <s v="Milk Bars"/>
    <n v="10311"/>
    <n v="231"/>
    <n v="9.33"/>
    <n v="2155.23"/>
  </r>
  <r>
    <x v="8"/>
    <x v="3"/>
    <s v="Mint Chip Choco"/>
    <n v="21"/>
    <n v="168"/>
    <n v="8.7899999999999991"/>
    <n v="1476.7199999999998"/>
  </r>
  <r>
    <x v="9"/>
    <x v="1"/>
    <s v="Orange Choco"/>
    <n v="1974"/>
    <n v="195"/>
    <n v="10.62"/>
    <n v="2070.8999999999996"/>
  </r>
  <r>
    <x v="6"/>
    <x v="2"/>
    <s v="Fruit &amp; Nut Bars"/>
    <n v="6314"/>
    <n v="15"/>
    <n v="6.49"/>
    <n v="97.350000000000009"/>
  </r>
  <r>
    <x v="9"/>
    <x v="0"/>
    <s v="Fruit &amp; Nut Bars"/>
    <n v="4683"/>
    <n v="30"/>
    <n v="6.49"/>
    <n v="194.70000000000002"/>
  </r>
  <r>
    <x v="3"/>
    <x v="0"/>
    <s v="85% Dark Bars"/>
    <n v="6398"/>
    <n v="102"/>
    <n v="4.97"/>
    <n v="506.94"/>
  </r>
  <r>
    <x v="7"/>
    <x v="1"/>
    <s v="99% Dark &amp; Pure"/>
    <n v="553"/>
    <n v="15"/>
    <n v="7.64"/>
    <n v="114.6"/>
  </r>
  <r>
    <x v="1"/>
    <x v="3"/>
    <s v="70% Dark Bites"/>
    <n v="7021"/>
    <n v="183"/>
    <n v="14.49"/>
    <n v="2651.67"/>
  </r>
  <r>
    <x v="0"/>
    <x v="3"/>
    <s v="After Nines"/>
    <n v="5817"/>
    <n v="12"/>
    <n v="9.77"/>
    <n v="117.24"/>
  </r>
  <r>
    <x v="3"/>
    <x v="3"/>
    <s v="50% Dark Bites"/>
    <n v="3976"/>
    <n v="72"/>
    <n v="11.7"/>
    <n v="842.4"/>
  </r>
  <r>
    <x v="4"/>
    <x v="4"/>
    <s v="Organic Choco Syrup"/>
    <n v="1134"/>
    <n v="282"/>
    <n v="16.73"/>
    <n v="4717.8599999999997"/>
  </r>
  <r>
    <x v="7"/>
    <x v="3"/>
    <s v="Caramel Stuffed Bars"/>
    <n v="6027"/>
    <n v="144"/>
    <n v="10.38"/>
    <n v="1494.72"/>
  </r>
  <r>
    <x v="4"/>
    <x v="0"/>
    <s v="Mint Chip Choco"/>
    <n v="1904"/>
    <n v="405"/>
    <n v="8.7899999999999991"/>
    <n v="3559.95"/>
  </r>
  <r>
    <x v="5"/>
    <x v="5"/>
    <s v="Choco Coated Almonds"/>
    <n v="3262"/>
    <n v="75"/>
    <n v="8.65"/>
    <n v="648.75"/>
  </r>
  <r>
    <x v="0"/>
    <x v="5"/>
    <s v="Organic Choco Syrup"/>
    <n v="2289"/>
    <n v="135"/>
    <n v="16.73"/>
    <n v="2258.5500000000002"/>
  </r>
  <r>
    <x v="6"/>
    <x v="5"/>
    <s v="Organic Choco Syrup"/>
    <n v="6986"/>
    <n v="21"/>
    <n v="16.73"/>
    <n v="351.33"/>
  </r>
  <r>
    <x v="7"/>
    <x v="4"/>
    <s v="Fruit &amp; Nut Bars"/>
    <n v="4417"/>
    <n v="153"/>
    <n v="6.49"/>
    <n v="992.97"/>
  </r>
  <r>
    <x v="4"/>
    <x v="5"/>
    <s v="Raspberry Choco"/>
    <n v="1442"/>
    <n v="15"/>
    <n v="11.73"/>
    <n v="175.95000000000002"/>
  </r>
  <r>
    <x v="8"/>
    <x v="1"/>
    <s v="50% Dark Bites"/>
    <n v="2415"/>
    <n v="255"/>
    <n v="11.7"/>
    <n v="2983.5"/>
  </r>
  <r>
    <x v="7"/>
    <x v="0"/>
    <s v="99% Dark &amp; Pure"/>
    <n v="238"/>
    <n v="18"/>
    <n v="7.64"/>
    <n v="137.51999999999998"/>
  </r>
  <r>
    <x v="4"/>
    <x v="0"/>
    <s v="Fruit &amp; Nut Bars"/>
    <n v="4949"/>
    <n v="189"/>
    <n v="6.49"/>
    <n v="1226.6100000000001"/>
  </r>
  <r>
    <x v="6"/>
    <x v="4"/>
    <s v="Choco Coated Almonds"/>
    <n v="5075"/>
    <n v="21"/>
    <n v="8.65"/>
    <n v="181.65"/>
  </r>
  <r>
    <x v="8"/>
    <x v="2"/>
    <s v="Mint Chip Choco"/>
    <n v="9198"/>
    <n v="36"/>
    <n v="8.7899999999999991"/>
    <n v="316.43999999999994"/>
  </r>
  <r>
    <x v="4"/>
    <x v="5"/>
    <s v="Manuka Honey Choco"/>
    <n v="3339"/>
    <n v="75"/>
    <n v="7.16"/>
    <n v="537"/>
  </r>
  <r>
    <x v="0"/>
    <x v="5"/>
    <s v="Eclairs"/>
    <n v="5019"/>
    <n v="156"/>
    <n v="3.11"/>
    <n v="485.15999999999997"/>
  </r>
  <r>
    <x v="6"/>
    <x v="2"/>
    <s v="Mint Chip Choco"/>
    <n v="16184"/>
    <n v="39"/>
    <n v="8.7899999999999991"/>
    <n v="342.80999999999995"/>
  </r>
  <r>
    <x v="4"/>
    <x v="2"/>
    <s v="Spicy Special Slims"/>
    <n v="497"/>
    <n v="63"/>
    <n v="9"/>
    <n v="567"/>
  </r>
  <r>
    <x v="7"/>
    <x v="2"/>
    <s v="Manuka Honey Choco"/>
    <n v="8211"/>
    <n v="75"/>
    <n v="7.16"/>
    <n v="537"/>
  </r>
  <r>
    <x v="7"/>
    <x v="4"/>
    <s v="Caramel Stuffed Bars"/>
    <n v="6580"/>
    <n v="183"/>
    <n v="10.38"/>
    <n v="1899.5400000000002"/>
  </r>
  <r>
    <x v="3"/>
    <x v="1"/>
    <s v="Milk Bars"/>
    <n v="4760"/>
    <n v="69"/>
    <n v="9.33"/>
    <n v="643.77"/>
  </r>
  <r>
    <x v="0"/>
    <x v="2"/>
    <s v="White Choc"/>
    <n v="5439"/>
    <n v="30"/>
    <n v="13.15"/>
    <n v="394.5"/>
  </r>
  <r>
    <x v="3"/>
    <x v="5"/>
    <s v="Eclairs"/>
    <n v="1463"/>
    <n v="39"/>
    <n v="3.11"/>
    <n v="121.28999999999999"/>
  </r>
  <r>
    <x v="8"/>
    <x v="5"/>
    <s v="Choco Coated Almonds"/>
    <n v="7777"/>
    <n v="504"/>
    <n v="8.65"/>
    <n v="4359.6000000000004"/>
  </r>
  <r>
    <x v="2"/>
    <x v="0"/>
    <s v="Manuka Honey Choco"/>
    <n v="1085"/>
    <n v="273"/>
    <n v="7.16"/>
    <n v="1954.68"/>
  </r>
  <r>
    <x v="6"/>
    <x v="0"/>
    <s v="Smooth Sliky Salty"/>
    <n v="182"/>
    <n v="48"/>
    <n v="5.79"/>
    <n v="277.92"/>
  </r>
  <r>
    <x v="4"/>
    <x v="5"/>
    <s v="Organic Choco Syrup"/>
    <n v="4242"/>
    <n v="207"/>
    <n v="16.73"/>
    <n v="3463.11"/>
  </r>
  <r>
    <x v="4"/>
    <x v="2"/>
    <s v="Choco Coated Almonds"/>
    <n v="6118"/>
    <n v="9"/>
    <n v="8.65"/>
    <n v="77.850000000000009"/>
  </r>
  <r>
    <x v="9"/>
    <x v="2"/>
    <s v="Fruit &amp; Nut Bars"/>
    <n v="2317"/>
    <n v="261"/>
    <n v="6.49"/>
    <n v="1693.89"/>
  </r>
  <r>
    <x v="4"/>
    <x v="4"/>
    <s v="Mint Chip Choco"/>
    <n v="938"/>
    <n v="6"/>
    <n v="8.7899999999999991"/>
    <n v="52.739999999999995"/>
  </r>
  <r>
    <x v="1"/>
    <x v="0"/>
    <s v="Raspberry Choco"/>
    <n v="9709"/>
    <n v="30"/>
    <n v="11.73"/>
    <n v="351.90000000000003"/>
  </r>
  <r>
    <x v="5"/>
    <x v="5"/>
    <s v="Orange Choco"/>
    <n v="2205"/>
    <n v="138"/>
    <n v="10.62"/>
    <n v="1465.56"/>
  </r>
  <r>
    <x v="5"/>
    <x v="0"/>
    <s v="Eclairs"/>
    <n v="4487"/>
    <n v="111"/>
    <n v="3.11"/>
    <n v="345.21"/>
  </r>
  <r>
    <x v="6"/>
    <x v="1"/>
    <s v="Drinking Coco"/>
    <n v="2415"/>
    <n v="15"/>
    <n v="6.47"/>
    <n v="97.05"/>
  </r>
  <r>
    <x v="0"/>
    <x v="5"/>
    <s v="99% Dark &amp; Pure"/>
    <n v="4018"/>
    <n v="162"/>
    <n v="7.64"/>
    <n v="1237.6799999999998"/>
  </r>
  <r>
    <x v="6"/>
    <x v="5"/>
    <s v="99% Dark &amp; Pure"/>
    <n v="861"/>
    <n v="195"/>
    <n v="7.64"/>
    <n v="1489.8"/>
  </r>
  <r>
    <x v="9"/>
    <x v="4"/>
    <s v="50% Dark Bites"/>
    <n v="5586"/>
    <n v="525"/>
    <n v="11.7"/>
    <n v="6142.5"/>
  </r>
  <r>
    <x v="5"/>
    <x v="5"/>
    <s v="Peanut Butter Cubes"/>
    <n v="2226"/>
    <n v="48"/>
    <n v="12.37"/>
    <n v="593.76"/>
  </r>
  <r>
    <x v="2"/>
    <x v="5"/>
    <s v="Caramel Stuffed Bars"/>
    <n v="14329"/>
    <n v="150"/>
    <n v="10.38"/>
    <n v="1557.0000000000002"/>
  </r>
  <r>
    <x v="2"/>
    <x v="5"/>
    <s v="Orange Choco"/>
    <n v="8463"/>
    <n v="492"/>
    <n v="10.62"/>
    <n v="5225.04"/>
  </r>
  <r>
    <x v="6"/>
    <x v="5"/>
    <s v="Manuka Honey Choco"/>
    <n v="2891"/>
    <n v="102"/>
    <n v="7.16"/>
    <n v="730.32"/>
  </r>
  <r>
    <x v="8"/>
    <x v="2"/>
    <s v="Fruit &amp; Nut Bars"/>
    <n v="3773"/>
    <n v="165"/>
    <n v="6.49"/>
    <n v="1070.8500000000001"/>
  </r>
  <r>
    <x v="3"/>
    <x v="2"/>
    <s v="Caramel Stuffed Bars"/>
    <n v="854"/>
    <n v="309"/>
    <n v="10.38"/>
    <n v="3207.42"/>
  </r>
  <r>
    <x v="4"/>
    <x v="2"/>
    <s v="Eclairs"/>
    <n v="4970"/>
    <n v="156"/>
    <n v="3.11"/>
    <n v="485.15999999999997"/>
  </r>
  <r>
    <x v="2"/>
    <x v="1"/>
    <s v="Baker's Choco Chips"/>
    <n v="98"/>
    <n v="159"/>
    <n v="5.6"/>
    <n v="890.4"/>
  </r>
  <r>
    <x v="6"/>
    <x v="1"/>
    <s v="Raspberry Choco"/>
    <n v="13391"/>
    <n v="201"/>
    <n v="11.73"/>
    <n v="2357.73"/>
  </r>
  <r>
    <x v="1"/>
    <x v="3"/>
    <s v="Smooth Sliky Salty"/>
    <n v="8890"/>
    <n v="210"/>
    <n v="5.79"/>
    <n v="1215.9000000000001"/>
  </r>
  <r>
    <x v="7"/>
    <x v="4"/>
    <s v="Milk Bars"/>
    <n v="56"/>
    <n v="51"/>
    <n v="9.33"/>
    <n v="475.83"/>
  </r>
  <r>
    <x v="8"/>
    <x v="2"/>
    <s v="White Choc"/>
    <n v="3339"/>
    <n v="39"/>
    <n v="13.15"/>
    <n v="512.85"/>
  </r>
  <r>
    <x v="9"/>
    <x v="1"/>
    <s v="Drinking Coco"/>
    <n v="3808"/>
    <n v="279"/>
    <n v="6.47"/>
    <n v="1805.1299999999999"/>
  </r>
  <r>
    <x v="9"/>
    <x v="4"/>
    <s v="Milk Bars"/>
    <n v="63"/>
    <n v="123"/>
    <n v="9.33"/>
    <n v="1147.5899999999999"/>
  </r>
  <r>
    <x v="7"/>
    <x v="3"/>
    <s v="Organic Choco Syrup"/>
    <n v="7812"/>
    <n v="81"/>
    <n v="16.73"/>
    <n v="1355.13"/>
  </r>
  <r>
    <x v="0"/>
    <x v="0"/>
    <s v="99% Dark &amp; Pure"/>
    <n v="7693"/>
    <n v="21"/>
    <n v="7.64"/>
    <n v="160.44"/>
  </r>
  <r>
    <x v="8"/>
    <x v="2"/>
    <s v="Caramel Stuffed Bars"/>
    <n v="973"/>
    <n v="162"/>
    <n v="10.38"/>
    <n v="1681.5600000000002"/>
  </r>
  <r>
    <x v="9"/>
    <x v="1"/>
    <s v="Spicy Special Slims"/>
    <n v="567"/>
    <n v="228"/>
    <n v="9"/>
    <n v="2052"/>
  </r>
  <r>
    <x v="9"/>
    <x v="2"/>
    <s v="Manuka Honey Choco"/>
    <n v="2471"/>
    <n v="342"/>
    <n v="7.16"/>
    <n v="2448.7200000000003"/>
  </r>
  <r>
    <x v="6"/>
    <x v="4"/>
    <s v="Milk Bars"/>
    <n v="7189"/>
    <n v="54"/>
    <n v="9.33"/>
    <n v="503.82"/>
  </r>
  <r>
    <x v="3"/>
    <x v="1"/>
    <s v="Caramel Stuffed Bars"/>
    <n v="7455"/>
    <n v="216"/>
    <n v="10.38"/>
    <n v="2242.0800000000004"/>
  </r>
  <r>
    <x v="8"/>
    <x v="5"/>
    <s v="Baker's Choco Chips"/>
    <n v="3108"/>
    <n v="54"/>
    <n v="5.6"/>
    <n v="302.39999999999998"/>
  </r>
  <r>
    <x v="4"/>
    <x v="4"/>
    <s v="White Choc"/>
    <n v="469"/>
    <n v="75"/>
    <n v="13.15"/>
    <n v="986.25"/>
  </r>
  <r>
    <x v="2"/>
    <x v="0"/>
    <s v="Fruit &amp; Nut Bars"/>
    <n v="2737"/>
    <n v="93"/>
    <n v="6.49"/>
    <n v="603.57000000000005"/>
  </r>
  <r>
    <x v="2"/>
    <x v="0"/>
    <s v="White Choc"/>
    <n v="4305"/>
    <n v="156"/>
    <n v="13.15"/>
    <n v="2051.4"/>
  </r>
  <r>
    <x v="2"/>
    <x v="4"/>
    <s v="Eclairs"/>
    <n v="2408"/>
    <n v="9"/>
    <n v="3.11"/>
    <n v="27.99"/>
  </r>
  <r>
    <x v="8"/>
    <x v="2"/>
    <s v="99% Dark &amp; Pure"/>
    <n v="1281"/>
    <n v="18"/>
    <n v="7.64"/>
    <n v="137.51999999999998"/>
  </r>
  <r>
    <x v="0"/>
    <x v="1"/>
    <s v="Choco Coated Almonds"/>
    <n v="12348"/>
    <n v="234"/>
    <n v="8.65"/>
    <n v="2024.1000000000001"/>
  </r>
  <r>
    <x v="8"/>
    <x v="5"/>
    <s v="Caramel Stuffed Bars"/>
    <n v="3689"/>
    <n v="312"/>
    <n v="10.38"/>
    <n v="3238.5600000000004"/>
  </r>
  <r>
    <x v="5"/>
    <x v="2"/>
    <s v="99% Dark &amp; Pure"/>
    <n v="2870"/>
    <n v="300"/>
    <n v="7.64"/>
    <n v="2292"/>
  </r>
  <r>
    <x v="7"/>
    <x v="2"/>
    <s v="Organic Choco Syrup"/>
    <n v="798"/>
    <n v="519"/>
    <n v="16.73"/>
    <n v="8682.8700000000008"/>
  </r>
  <r>
    <x v="3"/>
    <x v="0"/>
    <s v="Spicy Special Slims"/>
    <n v="2933"/>
    <n v="9"/>
    <n v="9"/>
    <n v="81"/>
  </r>
  <r>
    <x v="6"/>
    <x v="1"/>
    <s v="Almond Choco"/>
    <n v="2744"/>
    <n v="9"/>
    <n v="11.88"/>
    <n v="106.92"/>
  </r>
  <r>
    <x v="0"/>
    <x v="2"/>
    <s v="Peanut Butter Cubes"/>
    <n v="9772"/>
    <n v="90"/>
    <n v="12.37"/>
    <n v="1113.3"/>
  </r>
  <r>
    <x v="5"/>
    <x v="5"/>
    <s v="White Choc"/>
    <n v="1568"/>
    <n v="96"/>
    <n v="13.15"/>
    <n v="1262.4000000000001"/>
  </r>
  <r>
    <x v="7"/>
    <x v="2"/>
    <s v="Mint Chip Choco"/>
    <n v="11417"/>
    <n v="21"/>
    <n v="8.7899999999999991"/>
    <n v="184.58999999999997"/>
  </r>
  <r>
    <x v="0"/>
    <x v="5"/>
    <s v="Baker's Choco Chips"/>
    <n v="6748"/>
    <n v="48"/>
    <n v="5.6"/>
    <n v="268.79999999999995"/>
  </r>
  <r>
    <x v="9"/>
    <x v="2"/>
    <s v="Organic Choco Syrup"/>
    <n v="1407"/>
    <n v="72"/>
    <n v="16.73"/>
    <n v="1204.56"/>
  </r>
  <r>
    <x v="1"/>
    <x v="1"/>
    <s v="Manuka Honey Choco"/>
    <n v="2023"/>
    <n v="168"/>
    <n v="7.16"/>
    <n v="1202.8800000000001"/>
  </r>
  <r>
    <x v="6"/>
    <x v="3"/>
    <s v="Baker's Choco Chips"/>
    <n v="5236"/>
    <n v="51"/>
    <n v="5.6"/>
    <n v="285.59999999999997"/>
  </r>
  <r>
    <x v="3"/>
    <x v="2"/>
    <s v="99% Dark &amp; Pure"/>
    <n v="1925"/>
    <n v="192"/>
    <n v="7.64"/>
    <n v="1466.8799999999999"/>
  </r>
  <r>
    <x v="5"/>
    <x v="0"/>
    <s v="50% Dark Bites"/>
    <n v="6608"/>
    <n v="225"/>
    <n v="11.7"/>
    <n v="2632.5"/>
  </r>
  <r>
    <x v="4"/>
    <x v="5"/>
    <s v="Baker's Choco Chips"/>
    <n v="8008"/>
    <n v="456"/>
    <n v="5.6"/>
    <n v="2553.6"/>
  </r>
  <r>
    <x v="9"/>
    <x v="5"/>
    <s v="White Choc"/>
    <n v="1428"/>
    <n v="93"/>
    <n v="13.15"/>
    <n v="1222.95"/>
  </r>
  <r>
    <x v="4"/>
    <x v="5"/>
    <s v="Almond Choco"/>
    <n v="525"/>
    <n v="48"/>
    <n v="11.88"/>
    <n v="570.24"/>
  </r>
  <r>
    <x v="4"/>
    <x v="0"/>
    <s v="Drinking Coco"/>
    <n v="1505"/>
    <n v="102"/>
    <n v="6.47"/>
    <n v="659.93999999999994"/>
  </r>
  <r>
    <x v="5"/>
    <x v="1"/>
    <s v="70% Dark Bites"/>
    <n v="6755"/>
    <n v="252"/>
    <n v="14.49"/>
    <n v="3651.48"/>
  </r>
  <r>
    <x v="7"/>
    <x v="0"/>
    <s v="Drinking Coco"/>
    <n v="11571"/>
    <n v="138"/>
    <n v="6.47"/>
    <n v="892.86"/>
  </r>
  <r>
    <x v="0"/>
    <x v="4"/>
    <s v="White Choc"/>
    <n v="2541"/>
    <n v="90"/>
    <n v="13.15"/>
    <n v="1183.5"/>
  </r>
  <r>
    <x v="3"/>
    <x v="0"/>
    <s v="70% Dark Bites"/>
    <n v="1526"/>
    <n v="240"/>
    <n v="14.49"/>
    <n v="3477.6"/>
  </r>
  <r>
    <x v="0"/>
    <x v="4"/>
    <s v="Almond Choco"/>
    <n v="6125"/>
    <n v="102"/>
    <n v="11.88"/>
    <n v="1211.76"/>
  </r>
  <r>
    <x v="3"/>
    <x v="1"/>
    <s v="Organic Choco Syrup"/>
    <n v="847"/>
    <n v="129"/>
    <n v="16.73"/>
    <n v="2158.17"/>
  </r>
  <r>
    <x v="1"/>
    <x v="1"/>
    <s v="Organic Choco Syrup"/>
    <n v="4753"/>
    <n v="300"/>
    <n v="16.73"/>
    <n v="5019"/>
  </r>
  <r>
    <x v="4"/>
    <x v="4"/>
    <s v="Peanut Butter Cubes"/>
    <n v="959"/>
    <n v="135"/>
    <n v="12.37"/>
    <n v="1669.9499999999998"/>
  </r>
  <r>
    <x v="5"/>
    <x v="1"/>
    <s v="85% Dark Bars"/>
    <n v="2793"/>
    <n v="114"/>
    <n v="4.97"/>
    <n v="566.57999999999993"/>
  </r>
  <r>
    <x v="5"/>
    <x v="1"/>
    <s v="50% Dark Bites"/>
    <n v="4606"/>
    <n v="63"/>
    <n v="11.7"/>
    <n v="737.09999999999991"/>
  </r>
  <r>
    <x v="5"/>
    <x v="2"/>
    <s v="Manuka Honey Choco"/>
    <n v="5551"/>
    <n v="252"/>
    <n v="7.16"/>
    <n v="1804.32"/>
  </r>
  <r>
    <x v="9"/>
    <x v="2"/>
    <s v="Choco Coated Almonds"/>
    <n v="6657"/>
    <n v="303"/>
    <n v="8.65"/>
    <n v="2620.9500000000003"/>
  </r>
  <r>
    <x v="5"/>
    <x v="3"/>
    <s v="Eclairs"/>
    <n v="4438"/>
    <n v="246"/>
    <n v="3.11"/>
    <n v="765.06"/>
  </r>
  <r>
    <x v="1"/>
    <x v="4"/>
    <s v="After Nines"/>
    <n v="168"/>
    <n v="84"/>
    <n v="9.77"/>
    <n v="820.68"/>
  </r>
  <r>
    <x v="5"/>
    <x v="5"/>
    <s v="Eclairs"/>
    <n v="7777"/>
    <n v="39"/>
    <n v="3.11"/>
    <n v="121.28999999999999"/>
  </r>
  <r>
    <x v="6"/>
    <x v="2"/>
    <s v="Eclairs"/>
    <n v="3339"/>
    <n v="348"/>
    <n v="3.11"/>
    <n v="1082.28"/>
  </r>
  <r>
    <x v="5"/>
    <x v="0"/>
    <s v="Peanut Butter Cubes"/>
    <n v="6391"/>
    <n v="48"/>
    <n v="12.37"/>
    <n v="593.76"/>
  </r>
  <r>
    <x v="6"/>
    <x v="0"/>
    <s v="After Nines"/>
    <n v="518"/>
    <n v="75"/>
    <n v="9.77"/>
    <n v="732.75"/>
  </r>
  <r>
    <x v="5"/>
    <x v="4"/>
    <s v="Caramel Stuffed Bars"/>
    <n v="5677"/>
    <n v="258"/>
    <n v="10.38"/>
    <n v="2678.0400000000004"/>
  </r>
  <r>
    <x v="4"/>
    <x v="3"/>
    <s v="Eclairs"/>
    <n v="6048"/>
    <n v="27"/>
    <n v="3.11"/>
    <n v="83.97"/>
  </r>
  <r>
    <x v="1"/>
    <x v="4"/>
    <s v="Choco Coated Almonds"/>
    <n v="3752"/>
    <n v="213"/>
    <n v="8.65"/>
    <n v="1842.45"/>
  </r>
  <r>
    <x v="6"/>
    <x v="1"/>
    <s v="Manuka Honey Choco"/>
    <n v="4480"/>
    <n v="357"/>
    <n v="7.16"/>
    <n v="2556.12"/>
  </r>
  <r>
    <x v="2"/>
    <x v="0"/>
    <s v="Almond Choco"/>
    <n v="259"/>
    <n v="207"/>
    <n v="11.88"/>
    <n v="2459.1600000000003"/>
  </r>
  <r>
    <x v="1"/>
    <x v="0"/>
    <s v="70% Dark Bites"/>
    <n v="42"/>
    <n v="150"/>
    <n v="14.49"/>
    <n v="2173.5"/>
  </r>
  <r>
    <x v="3"/>
    <x v="2"/>
    <s v="Baker's Choco Chips"/>
    <n v="98"/>
    <n v="204"/>
    <n v="5.6"/>
    <n v="1142.3999999999999"/>
  </r>
  <r>
    <x v="5"/>
    <x v="1"/>
    <s v="Organic Choco Syrup"/>
    <n v="2478"/>
    <n v="21"/>
    <n v="16.73"/>
    <n v="351.33"/>
  </r>
  <r>
    <x v="3"/>
    <x v="5"/>
    <s v="Peanut Butter Cubes"/>
    <n v="7847"/>
    <n v="174"/>
    <n v="12.37"/>
    <n v="2152.3799999999997"/>
  </r>
  <r>
    <x v="7"/>
    <x v="0"/>
    <s v="Eclairs"/>
    <n v="9926"/>
    <n v="201"/>
    <n v="3.11"/>
    <n v="625.11"/>
  </r>
  <r>
    <x v="1"/>
    <x v="4"/>
    <s v="Milk Bars"/>
    <n v="819"/>
    <n v="510"/>
    <n v="9.33"/>
    <n v="4758.3"/>
  </r>
  <r>
    <x v="4"/>
    <x v="3"/>
    <s v="Manuka Honey Choco"/>
    <n v="3052"/>
    <n v="378"/>
    <n v="7.16"/>
    <n v="2706.48"/>
  </r>
  <r>
    <x v="2"/>
    <x v="5"/>
    <s v="Spicy Special Slims"/>
    <n v="6832"/>
    <n v="27"/>
    <n v="9"/>
    <n v="243"/>
  </r>
  <r>
    <x v="7"/>
    <x v="3"/>
    <s v="Mint Chip Choco"/>
    <n v="2016"/>
    <n v="117"/>
    <n v="8.7899999999999991"/>
    <n v="1028.4299999999998"/>
  </r>
  <r>
    <x v="4"/>
    <x v="4"/>
    <s v="Spicy Special Slims"/>
    <n v="7322"/>
    <n v="36"/>
    <n v="9"/>
    <n v="324"/>
  </r>
  <r>
    <x v="1"/>
    <x v="1"/>
    <s v="Peanut Butter Cubes"/>
    <n v="357"/>
    <n v="126"/>
    <n v="12.37"/>
    <n v="1558.62"/>
  </r>
  <r>
    <x v="2"/>
    <x v="3"/>
    <s v="White Choc"/>
    <n v="3192"/>
    <n v="72"/>
    <n v="13.15"/>
    <n v="946.80000000000007"/>
  </r>
  <r>
    <x v="5"/>
    <x v="2"/>
    <s v="After Nines"/>
    <n v="8435"/>
    <n v="42"/>
    <n v="9.77"/>
    <n v="410.34"/>
  </r>
  <r>
    <x v="0"/>
    <x v="3"/>
    <s v="Manuka Honey Choco"/>
    <n v="0"/>
    <n v="135"/>
    <n v="7.16"/>
    <n v="966.6"/>
  </r>
  <r>
    <x v="5"/>
    <x v="5"/>
    <s v="85% Dark Bars"/>
    <n v="8862"/>
    <n v="189"/>
    <n v="4.97"/>
    <n v="939.32999999999993"/>
  </r>
  <r>
    <x v="4"/>
    <x v="0"/>
    <s v="Caramel Stuffed Bars"/>
    <n v="3556"/>
    <n v="459"/>
    <n v="10.38"/>
    <n v="4764.42"/>
  </r>
  <r>
    <x v="6"/>
    <x v="5"/>
    <s v="Raspberry Choco"/>
    <n v="7280"/>
    <n v="201"/>
    <n v="11.73"/>
    <n v="2357.73"/>
  </r>
  <r>
    <x v="4"/>
    <x v="5"/>
    <s v="70% Dark Bites"/>
    <n v="3402"/>
    <n v="366"/>
    <n v="14.49"/>
    <n v="5303.34"/>
  </r>
  <r>
    <x v="8"/>
    <x v="0"/>
    <s v="Manuka Honey Choco"/>
    <n v="4592"/>
    <n v="324"/>
    <n v="7.16"/>
    <n v="2319.84"/>
  </r>
  <r>
    <x v="2"/>
    <x v="1"/>
    <s v="Raspberry Choco"/>
    <n v="7833"/>
    <n v="243"/>
    <n v="11.73"/>
    <n v="2850.3900000000003"/>
  </r>
  <r>
    <x v="7"/>
    <x v="3"/>
    <s v="Spicy Special Slims"/>
    <n v="7651"/>
    <n v="213"/>
    <n v="9"/>
    <n v="1917"/>
  </r>
  <r>
    <x v="0"/>
    <x v="1"/>
    <s v="70% Dark Bites"/>
    <n v="2275"/>
    <n v="447"/>
    <n v="14.49"/>
    <n v="6477.03"/>
  </r>
  <r>
    <x v="0"/>
    <x v="4"/>
    <s v="Milk Bars"/>
    <n v="5670"/>
    <n v="297"/>
    <n v="9.33"/>
    <n v="2771.01"/>
  </r>
  <r>
    <x v="5"/>
    <x v="1"/>
    <s v="Mint Chip Choco"/>
    <n v="2135"/>
    <n v="27"/>
    <n v="8.7899999999999991"/>
    <n v="237.32999999999998"/>
  </r>
  <r>
    <x v="0"/>
    <x v="5"/>
    <s v="Fruit &amp; Nut Bars"/>
    <n v="2779"/>
    <n v="75"/>
    <n v="6.49"/>
    <n v="486.75"/>
  </r>
  <r>
    <x v="9"/>
    <x v="3"/>
    <s v="Peanut Butter Cubes"/>
    <n v="12950"/>
    <n v="30"/>
    <n v="12.37"/>
    <n v="371.09999999999997"/>
  </r>
  <r>
    <x v="5"/>
    <x v="2"/>
    <s v="Drinking Coco"/>
    <n v="2646"/>
    <n v="177"/>
    <n v="6.47"/>
    <n v="1145.19"/>
  </r>
  <r>
    <x v="0"/>
    <x v="5"/>
    <s v="Peanut Butter Cubes"/>
    <n v="3794"/>
    <n v="159"/>
    <n v="12.37"/>
    <n v="1966.83"/>
  </r>
  <r>
    <x v="8"/>
    <x v="1"/>
    <s v="Peanut Butter Cubes"/>
    <n v="819"/>
    <n v="306"/>
    <n v="12.37"/>
    <n v="3785.22"/>
  </r>
  <r>
    <x v="8"/>
    <x v="5"/>
    <s v="Orange Choco"/>
    <n v="2583"/>
    <n v="18"/>
    <n v="10.62"/>
    <n v="191.16"/>
  </r>
  <r>
    <x v="5"/>
    <x v="1"/>
    <s v="99% Dark &amp; Pure"/>
    <n v="4585"/>
    <n v="240"/>
    <n v="7.64"/>
    <n v="1833.6"/>
  </r>
  <r>
    <x v="6"/>
    <x v="5"/>
    <s v="Peanut Butter Cubes"/>
    <n v="1652"/>
    <n v="93"/>
    <n v="12.37"/>
    <n v="1150.4099999999999"/>
  </r>
  <r>
    <x v="9"/>
    <x v="5"/>
    <s v="Baker's Choco Chips"/>
    <n v="4991"/>
    <n v="9"/>
    <n v="5.6"/>
    <n v="50.4"/>
  </r>
  <r>
    <x v="1"/>
    <x v="5"/>
    <s v="Mint Chip Choco"/>
    <n v="2009"/>
    <n v="219"/>
    <n v="8.7899999999999991"/>
    <n v="1925.0099999999998"/>
  </r>
  <r>
    <x v="7"/>
    <x v="3"/>
    <s v="After Nines"/>
    <n v="1568"/>
    <n v="141"/>
    <n v="9.77"/>
    <n v="1377.57"/>
  </r>
  <r>
    <x v="3"/>
    <x v="0"/>
    <s v="Orange Choco"/>
    <n v="3388"/>
    <n v="123"/>
    <n v="10.62"/>
    <n v="1306.26"/>
  </r>
  <r>
    <x v="0"/>
    <x v="4"/>
    <s v="85% Dark Bars"/>
    <n v="623"/>
    <n v="51"/>
    <n v="4.97"/>
    <n v="253.47"/>
  </r>
  <r>
    <x v="4"/>
    <x v="2"/>
    <s v="Almond Choco"/>
    <n v="10073"/>
    <n v="120"/>
    <n v="11.88"/>
    <n v="1425.6000000000001"/>
  </r>
  <r>
    <x v="1"/>
    <x v="3"/>
    <s v="Baker's Choco Chips"/>
    <n v="1561"/>
    <n v="27"/>
    <n v="5.6"/>
    <n v="151.19999999999999"/>
  </r>
  <r>
    <x v="2"/>
    <x v="2"/>
    <s v="Organic Choco Syrup"/>
    <n v="11522"/>
    <n v="204"/>
    <n v="16.73"/>
    <n v="3412.92"/>
  </r>
  <r>
    <x v="4"/>
    <x v="4"/>
    <s v="Milk Bars"/>
    <n v="2317"/>
    <n v="123"/>
    <n v="9.33"/>
    <n v="1147.5899999999999"/>
  </r>
  <r>
    <x v="9"/>
    <x v="0"/>
    <s v="Caramel Stuffed Bars"/>
    <n v="3059"/>
    <n v="27"/>
    <n v="10.38"/>
    <n v="280.26000000000005"/>
  </r>
  <r>
    <x v="3"/>
    <x v="0"/>
    <s v="Baker's Choco Chips"/>
    <n v="2324"/>
    <n v="177"/>
    <n v="5.6"/>
    <n v="991.19999999999993"/>
  </r>
  <r>
    <x v="8"/>
    <x v="3"/>
    <s v="Baker's Choco Chips"/>
    <n v="4956"/>
    <n v="171"/>
    <n v="5.6"/>
    <n v="957.59999999999991"/>
  </r>
  <r>
    <x v="9"/>
    <x v="5"/>
    <s v="99% Dark &amp; Pure"/>
    <n v="5355"/>
    <n v="204"/>
    <n v="7.64"/>
    <n v="1558.56"/>
  </r>
  <r>
    <x v="8"/>
    <x v="5"/>
    <s v="50% Dark Bites"/>
    <n v="7259"/>
    <n v="276"/>
    <n v="11.7"/>
    <n v="3229.2"/>
  </r>
  <r>
    <x v="1"/>
    <x v="0"/>
    <s v="Baker's Choco Chips"/>
    <n v="6279"/>
    <n v="45"/>
    <n v="5.6"/>
    <n v="251.99999999999997"/>
  </r>
  <r>
    <x v="0"/>
    <x v="4"/>
    <s v="Manuka Honey Choco"/>
    <n v="2541"/>
    <n v="45"/>
    <n v="7.16"/>
    <n v="322.2"/>
  </r>
  <r>
    <x v="4"/>
    <x v="1"/>
    <s v="Organic Choco Syrup"/>
    <n v="3864"/>
    <n v="177"/>
    <n v="16.73"/>
    <n v="2961.21"/>
  </r>
  <r>
    <x v="6"/>
    <x v="2"/>
    <s v="Milk Bars"/>
    <n v="6146"/>
    <n v="63"/>
    <n v="9.33"/>
    <n v="587.79"/>
  </r>
  <r>
    <x v="2"/>
    <x v="3"/>
    <s v="Drinking Coco"/>
    <n v="2639"/>
    <n v="204"/>
    <n v="6.47"/>
    <n v="1319.8799999999999"/>
  </r>
  <r>
    <x v="1"/>
    <x v="0"/>
    <s v="After Nines"/>
    <n v="1890"/>
    <n v="195"/>
    <n v="9.77"/>
    <n v="1905.1499999999999"/>
  </r>
  <r>
    <x v="5"/>
    <x v="5"/>
    <s v="50% Dark Bites"/>
    <n v="1932"/>
    <n v="369"/>
    <n v="11.7"/>
    <n v="4317.3"/>
  </r>
  <r>
    <x v="8"/>
    <x v="5"/>
    <s v="White Choc"/>
    <n v="6300"/>
    <n v="42"/>
    <n v="13.15"/>
    <n v="552.30000000000007"/>
  </r>
  <r>
    <x v="4"/>
    <x v="0"/>
    <s v="70% Dark Bites"/>
    <n v="560"/>
    <n v="81"/>
    <n v="14.49"/>
    <n v="1173.69"/>
  </r>
  <r>
    <x v="2"/>
    <x v="0"/>
    <s v="Baker's Choco Chips"/>
    <n v="2856"/>
    <n v="246"/>
    <n v="5.6"/>
    <n v="1377.6"/>
  </r>
  <r>
    <x v="2"/>
    <x v="5"/>
    <s v="Eclairs"/>
    <n v="707"/>
    <n v="174"/>
    <n v="3.11"/>
    <n v="541.14"/>
  </r>
  <r>
    <x v="1"/>
    <x v="1"/>
    <s v="70% Dark Bites"/>
    <n v="3598"/>
    <n v="81"/>
    <n v="14.49"/>
    <n v="1173.69"/>
  </r>
  <r>
    <x v="0"/>
    <x v="1"/>
    <s v="After Nines"/>
    <n v="6853"/>
    <n v="372"/>
    <n v="9.77"/>
    <n v="3634.44"/>
  </r>
  <r>
    <x v="0"/>
    <x v="1"/>
    <s v="Mint Chip Choco"/>
    <n v="4725"/>
    <n v="174"/>
    <n v="8.7899999999999991"/>
    <n v="1529.4599999999998"/>
  </r>
  <r>
    <x v="3"/>
    <x v="2"/>
    <s v="Choco Coated Almonds"/>
    <n v="10304"/>
    <n v="84"/>
    <n v="8.65"/>
    <n v="726.6"/>
  </r>
  <r>
    <x v="3"/>
    <x v="5"/>
    <s v="Mint Chip Choco"/>
    <n v="1274"/>
    <n v="225"/>
    <n v="8.7899999999999991"/>
    <n v="1977.7499999999998"/>
  </r>
  <r>
    <x v="6"/>
    <x v="2"/>
    <s v="70% Dark Bites"/>
    <n v="1526"/>
    <n v="105"/>
    <n v="14.49"/>
    <n v="1521.45"/>
  </r>
  <r>
    <x v="0"/>
    <x v="3"/>
    <s v="Caramel Stuffed Bars"/>
    <n v="3101"/>
    <n v="225"/>
    <n v="10.38"/>
    <n v="2335.5"/>
  </r>
  <r>
    <x v="7"/>
    <x v="0"/>
    <s v="50% Dark Bites"/>
    <n v="1057"/>
    <n v="54"/>
    <n v="11.7"/>
    <n v="631.79999999999995"/>
  </r>
  <r>
    <x v="5"/>
    <x v="0"/>
    <s v="Baker's Choco Chips"/>
    <n v="5306"/>
    <n v="0"/>
    <n v="5.6"/>
    <n v="0"/>
  </r>
  <r>
    <x v="6"/>
    <x v="3"/>
    <s v="85% Dark Bars"/>
    <n v="4018"/>
    <n v="171"/>
    <n v="4.97"/>
    <n v="849.87"/>
  </r>
  <r>
    <x v="2"/>
    <x v="5"/>
    <s v="Mint Chip Choco"/>
    <n v="938"/>
    <n v="189"/>
    <n v="8.7899999999999991"/>
    <n v="1661.31"/>
  </r>
  <r>
    <x v="5"/>
    <x v="4"/>
    <s v="Drinking Coco"/>
    <n v="1778"/>
    <n v="270"/>
    <n v="6.47"/>
    <n v="1746.8999999999999"/>
  </r>
  <r>
    <x v="4"/>
    <x v="3"/>
    <s v="70% Dark Bites"/>
    <n v="1638"/>
    <n v="63"/>
    <n v="14.49"/>
    <n v="912.87"/>
  </r>
  <r>
    <x v="3"/>
    <x v="4"/>
    <s v="White Choc"/>
    <n v="154"/>
    <n v="21"/>
    <n v="13.15"/>
    <n v="276.15000000000003"/>
  </r>
  <r>
    <x v="5"/>
    <x v="0"/>
    <s v="After Nines"/>
    <n v="9835"/>
    <n v="207"/>
    <n v="9.77"/>
    <n v="2022.3899999999999"/>
  </r>
  <r>
    <x v="2"/>
    <x v="0"/>
    <s v="Orange Choco"/>
    <n v="7273"/>
    <n v="96"/>
    <n v="10.62"/>
    <n v="1019.52"/>
  </r>
  <r>
    <x v="6"/>
    <x v="3"/>
    <s v="After Nines"/>
    <n v="6909"/>
    <n v="81"/>
    <n v="9.77"/>
    <n v="791.37"/>
  </r>
  <r>
    <x v="2"/>
    <x v="3"/>
    <s v="85% Dark Bars"/>
    <n v="3920"/>
    <n v="306"/>
    <n v="4.97"/>
    <n v="1520.82"/>
  </r>
  <r>
    <x v="9"/>
    <x v="3"/>
    <s v="Spicy Special Slims"/>
    <n v="4858"/>
    <n v="279"/>
    <n v="9"/>
    <n v="2511"/>
  </r>
  <r>
    <x v="7"/>
    <x v="4"/>
    <s v="Almond Choco"/>
    <n v="3549"/>
    <n v="3"/>
    <n v="11.88"/>
    <n v="35.64"/>
  </r>
  <r>
    <x v="5"/>
    <x v="3"/>
    <s v="Organic Choco Syrup"/>
    <n v="966"/>
    <n v="198"/>
    <n v="16.73"/>
    <n v="3312.54"/>
  </r>
  <r>
    <x v="6"/>
    <x v="3"/>
    <s v="Drinking Coco"/>
    <n v="385"/>
    <n v="249"/>
    <n v="6.47"/>
    <n v="1611.03"/>
  </r>
  <r>
    <x v="4"/>
    <x v="5"/>
    <s v="Mint Chip Choco"/>
    <n v="2219"/>
    <n v="75"/>
    <n v="8.7899999999999991"/>
    <n v="659.24999999999989"/>
  </r>
  <r>
    <x v="2"/>
    <x v="2"/>
    <s v="Choco Coated Almonds"/>
    <n v="2954"/>
    <n v="189"/>
    <n v="8.65"/>
    <n v="1634.8500000000001"/>
  </r>
  <r>
    <x v="5"/>
    <x v="2"/>
    <s v="Choco Coated Almonds"/>
    <n v="280"/>
    <n v="87"/>
    <n v="8.65"/>
    <n v="752.55000000000007"/>
  </r>
  <r>
    <x v="3"/>
    <x v="2"/>
    <s v="70% Dark Bites"/>
    <n v="6118"/>
    <n v="174"/>
    <n v="14.49"/>
    <n v="2521.2600000000002"/>
  </r>
  <r>
    <x v="7"/>
    <x v="3"/>
    <s v="Raspberry Choco"/>
    <n v="4802"/>
    <n v="36"/>
    <n v="11.73"/>
    <n v="422.28000000000003"/>
  </r>
  <r>
    <x v="2"/>
    <x v="4"/>
    <s v="85% Dark Bars"/>
    <n v="4137"/>
    <n v="60"/>
    <n v="4.97"/>
    <n v="298.2"/>
  </r>
  <r>
    <x v="8"/>
    <x v="1"/>
    <s v="Fruit &amp; Nut Bars"/>
    <n v="2023"/>
    <n v="78"/>
    <n v="6.49"/>
    <n v="506.22"/>
  </r>
  <r>
    <x v="2"/>
    <x v="2"/>
    <s v="70% Dark Bites"/>
    <n v="9051"/>
    <n v="57"/>
    <n v="14.49"/>
    <n v="825.93000000000006"/>
  </r>
  <r>
    <x v="2"/>
    <x v="0"/>
    <s v="Caramel Stuffed Bars"/>
    <n v="2919"/>
    <n v="45"/>
    <n v="10.38"/>
    <n v="467.1"/>
  </r>
  <r>
    <x v="3"/>
    <x v="4"/>
    <s v="After Nines"/>
    <n v="5915"/>
    <n v="3"/>
    <n v="9.77"/>
    <n v="29.31"/>
  </r>
  <r>
    <x v="9"/>
    <x v="1"/>
    <s v="Raspberry Choco"/>
    <n v="2562"/>
    <n v="6"/>
    <n v="11.73"/>
    <n v="70.38"/>
  </r>
  <r>
    <x v="6"/>
    <x v="0"/>
    <s v="White Choc"/>
    <n v="8813"/>
    <n v="21"/>
    <n v="13.15"/>
    <n v="276.15000000000003"/>
  </r>
  <r>
    <x v="6"/>
    <x v="2"/>
    <s v="Drinking Coco"/>
    <n v="6111"/>
    <n v="3"/>
    <n v="6.47"/>
    <n v="19.41"/>
  </r>
  <r>
    <x v="1"/>
    <x v="5"/>
    <s v="Smooth Sliky Salty"/>
    <n v="3507"/>
    <n v="288"/>
    <n v="5.79"/>
    <n v="1667.52"/>
  </r>
  <r>
    <x v="4"/>
    <x v="2"/>
    <s v="Milk Bars"/>
    <n v="4319"/>
    <n v="30"/>
    <n v="9.33"/>
    <n v="279.89999999999998"/>
  </r>
  <r>
    <x v="0"/>
    <x v="4"/>
    <s v="Baker's Choco Chips"/>
    <n v="609"/>
    <n v="87"/>
    <n v="5.6"/>
    <n v="487.2"/>
  </r>
  <r>
    <x v="0"/>
    <x v="3"/>
    <s v="Organic Choco Syrup"/>
    <n v="6370"/>
    <n v="30"/>
    <n v="16.73"/>
    <n v="501.90000000000003"/>
  </r>
  <r>
    <x v="6"/>
    <x v="4"/>
    <s v="99% Dark &amp; Pure"/>
    <n v="5474"/>
    <n v="168"/>
    <n v="7.64"/>
    <n v="1283.52"/>
  </r>
  <r>
    <x v="0"/>
    <x v="2"/>
    <s v="Organic Choco Syrup"/>
    <n v="3164"/>
    <n v="306"/>
    <n v="16.73"/>
    <n v="5119.38"/>
  </r>
  <r>
    <x v="4"/>
    <x v="1"/>
    <s v="Almond Choco"/>
    <n v="1302"/>
    <n v="402"/>
    <n v="11.88"/>
    <n v="4775.76"/>
  </r>
  <r>
    <x v="8"/>
    <x v="0"/>
    <s v="Caramel Stuffed Bars"/>
    <n v="7308"/>
    <n v="327"/>
    <n v="10.38"/>
    <n v="3394.26"/>
  </r>
  <r>
    <x v="0"/>
    <x v="0"/>
    <s v="Organic Choco Syrup"/>
    <n v="6132"/>
    <n v="93"/>
    <n v="16.73"/>
    <n v="1555.89"/>
  </r>
  <r>
    <x v="9"/>
    <x v="1"/>
    <s v="50% Dark Bites"/>
    <n v="3472"/>
    <n v="96"/>
    <n v="11.7"/>
    <n v="1123.1999999999998"/>
  </r>
  <r>
    <x v="1"/>
    <x v="3"/>
    <s v="Drinking Coco"/>
    <n v="9660"/>
    <n v="27"/>
    <n v="6.47"/>
    <n v="174.69"/>
  </r>
  <r>
    <x v="2"/>
    <x v="4"/>
    <s v="Baker's Choco Chips"/>
    <n v="2436"/>
    <n v="99"/>
    <n v="5.6"/>
    <n v="554.4"/>
  </r>
  <r>
    <x v="2"/>
    <x v="4"/>
    <s v="Peanut Butter Cubes"/>
    <n v="9506"/>
    <n v="87"/>
    <n v="12.37"/>
    <n v="1076.1899999999998"/>
  </r>
  <r>
    <x v="9"/>
    <x v="0"/>
    <s v="Spicy Special Slims"/>
    <n v="245"/>
    <n v="288"/>
    <n v="9"/>
    <n v="2592"/>
  </r>
  <r>
    <x v="1"/>
    <x v="1"/>
    <s v="Orange Choco"/>
    <n v="2702"/>
    <n v="363"/>
    <n v="10.62"/>
    <n v="3855.0599999999995"/>
  </r>
  <r>
    <x v="9"/>
    <x v="5"/>
    <s v="Eclairs"/>
    <n v="700"/>
    <n v="87"/>
    <n v="3.11"/>
    <n v="270.57"/>
  </r>
  <r>
    <x v="4"/>
    <x v="5"/>
    <s v="Eclairs"/>
    <n v="3759"/>
    <n v="150"/>
    <n v="3.11"/>
    <n v="466.5"/>
  </r>
  <r>
    <x v="7"/>
    <x v="1"/>
    <s v="Eclairs"/>
    <n v="1589"/>
    <n v="303"/>
    <n v="3.11"/>
    <n v="942.32999999999993"/>
  </r>
  <r>
    <x v="5"/>
    <x v="1"/>
    <s v="Caramel Stuffed Bars"/>
    <n v="5194"/>
    <n v="288"/>
    <n v="10.38"/>
    <n v="2989.44"/>
  </r>
  <r>
    <x v="9"/>
    <x v="2"/>
    <s v="Milk Bars"/>
    <n v="945"/>
    <n v="75"/>
    <n v="9.33"/>
    <n v="699.75"/>
  </r>
  <r>
    <x v="0"/>
    <x v="4"/>
    <s v="Smooth Sliky Salty"/>
    <n v="1988"/>
    <n v="39"/>
    <n v="5.79"/>
    <n v="225.81"/>
  </r>
  <r>
    <x v="4"/>
    <x v="5"/>
    <s v="Choco Coated Almonds"/>
    <n v="6734"/>
    <n v="123"/>
    <n v="8.65"/>
    <n v="1063.95"/>
  </r>
  <r>
    <x v="0"/>
    <x v="2"/>
    <s v="Almond Choco"/>
    <n v="217"/>
    <n v="36"/>
    <n v="11.88"/>
    <n v="427.68"/>
  </r>
  <r>
    <x v="6"/>
    <x v="5"/>
    <s v="After Nines"/>
    <n v="6279"/>
    <n v="237"/>
    <n v="9.77"/>
    <n v="2315.4899999999998"/>
  </r>
  <r>
    <x v="0"/>
    <x v="2"/>
    <s v="Milk Bars"/>
    <n v="4424"/>
    <n v="201"/>
    <n v="9.33"/>
    <n v="1875.33"/>
  </r>
  <r>
    <x v="7"/>
    <x v="2"/>
    <s v="Eclairs"/>
    <n v="189"/>
    <n v="48"/>
    <n v="3.11"/>
    <n v="149.28"/>
  </r>
  <r>
    <x v="6"/>
    <x v="1"/>
    <s v="After Nines"/>
    <n v="490"/>
    <n v="84"/>
    <n v="9.77"/>
    <n v="820.68"/>
  </r>
  <r>
    <x v="1"/>
    <x v="0"/>
    <s v="Spicy Special Slims"/>
    <n v="434"/>
    <n v="87"/>
    <n v="9"/>
    <n v="783"/>
  </r>
  <r>
    <x v="5"/>
    <x v="4"/>
    <s v="70% Dark Bites"/>
    <n v="10129"/>
    <n v="312"/>
    <n v="14.49"/>
    <n v="4520.88"/>
  </r>
  <r>
    <x v="8"/>
    <x v="3"/>
    <s v="Caramel Stuffed Bars"/>
    <n v="1652"/>
    <n v="102"/>
    <n v="10.38"/>
    <n v="1058.76"/>
  </r>
  <r>
    <x v="1"/>
    <x v="4"/>
    <s v="Spicy Special Slims"/>
    <n v="6433"/>
    <n v="78"/>
    <n v="9"/>
    <n v="702"/>
  </r>
  <r>
    <x v="8"/>
    <x v="5"/>
    <s v="Fruit &amp; Nut Bars"/>
    <n v="2212"/>
    <n v="117"/>
    <n v="6.49"/>
    <n v="759.33"/>
  </r>
  <r>
    <x v="3"/>
    <x v="1"/>
    <s v="99% Dark &amp; Pure"/>
    <n v="609"/>
    <n v="99"/>
    <n v="7.64"/>
    <n v="756.36"/>
  </r>
  <r>
    <x v="0"/>
    <x v="1"/>
    <s v="85% Dark Bars"/>
    <n v="1638"/>
    <n v="48"/>
    <n v="4.97"/>
    <n v="238.56"/>
  </r>
  <r>
    <x v="5"/>
    <x v="5"/>
    <s v="Raspberry Choco"/>
    <n v="3829"/>
    <n v="24"/>
    <n v="11.73"/>
    <n v="281.52"/>
  </r>
  <r>
    <x v="0"/>
    <x v="3"/>
    <s v="Raspberry Choco"/>
    <n v="5775"/>
    <n v="42"/>
    <n v="11.73"/>
    <n v="492.66"/>
  </r>
  <r>
    <x v="4"/>
    <x v="1"/>
    <s v="Orange Choco"/>
    <n v="1071"/>
    <n v="270"/>
    <n v="10.62"/>
    <n v="2867.3999999999996"/>
  </r>
  <r>
    <x v="1"/>
    <x v="2"/>
    <s v="Fruit &amp; Nut Bars"/>
    <n v="5019"/>
    <n v="150"/>
    <n v="6.49"/>
    <n v="973.5"/>
  </r>
  <r>
    <x v="7"/>
    <x v="0"/>
    <s v="Raspberry Choco"/>
    <n v="2863"/>
    <n v="42"/>
    <n v="11.73"/>
    <n v="492.66"/>
  </r>
  <r>
    <x v="0"/>
    <x v="1"/>
    <s v="Manuka Honey Choco"/>
    <n v="1617"/>
    <n v="126"/>
    <n v="7.16"/>
    <n v="902.16"/>
  </r>
  <r>
    <x v="4"/>
    <x v="0"/>
    <s v="Baker's Choco Chips"/>
    <n v="6818"/>
    <n v="6"/>
    <n v="5.6"/>
    <n v="33.599999999999994"/>
  </r>
  <r>
    <x v="8"/>
    <x v="1"/>
    <s v="Raspberry Choco"/>
    <n v="6657"/>
    <n v="276"/>
    <n v="11.73"/>
    <n v="3237.48"/>
  </r>
  <r>
    <x v="8"/>
    <x v="5"/>
    <s v="Eclairs"/>
    <n v="2919"/>
    <n v="93"/>
    <n v="3.11"/>
    <n v="289.22999999999996"/>
  </r>
  <r>
    <x v="7"/>
    <x v="2"/>
    <s v="Smooth Sliky Salty"/>
    <n v="3094"/>
    <n v="246"/>
    <n v="5.79"/>
    <n v="1424.34"/>
  </r>
  <r>
    <x v="4"/>
    <x v="3"/>
    <s v="85% Dark Bars"/>
    <n v="2989"/>
    <n v="3"/>
    <n v="4.97"/>
    <n v="14.91"/>
  </r>
  <r>
    <x v="1"/>
    <x v="4"/>
    <s v="Organic Choco Syrup"/>
    <n v="2268"/>
    <n v="63"/>
    <n v="16.73"/>
    <n v="1053.99"/>
  </r>
  <r>
    <x v="6"/>
    <x v="1"/>
    <s v="Smooth Sliky Salty"/>
    <n v="4753"/>
    <n v="246"/>
    <n v="5.79"/>
    <n v="1424.34"/>
  </r>
  <r>
    <x v="7"/>
    <x v="5"/>
    <s v="99% Dark &amp; Pure"/>
    <n v="7511"/>
    <n v="120"/>
    <n v="7.64"/>
    <n v="916.8"/>
  </r>
  <r>
    <x v="7"/>
    <x v="4"/>
    <s v="Smooth Sliky Salty"/>
    <n v="4326"/>
    <n v="348"/>
    <n v="5.79"/>
    <n v="2014.92"/>
  </r>
  <r>
    <x v="3"/>
    <x v="5"/>
    <s v="Fruit &amp; Nut Bars"/>
    <n v="4935"/>
    <n v="126"/>
    <n v="6.49"/>
    <n v="817.74"/>
  </r>
  <r>
    <x v="4"/>
    <x v="1"/>
    <s v="70% Dark Bites"/>
    <n v="4781"/>
    <n v="123"/>
    <n v="14.49"/>
    <n v="1782.27"/>
  </r>
  <r>
    <x v="6"/>
    <x v="4"/>
    <s v="White Choc"/>
    <n v="7483"/>
    <n v="45"/>
    <n v="13.15"/>
    <n v="591.75"/>
  </r>
  <r>
    <x v="9"/>
    <x v="4"/>
    <s v="Almond Choco"/>
    <n v="6860"/>
    <n v="126"/>
    <n v="11.88"/>
    <n v="1496.88"/>
  </r>
  <r>
    <x v="0"/>
    <x v="0"/>
    <s v="Manuka Honey Choco"/>
    <n v="9002"/>
    <n v="72"/>
    <n v="7.16"/>
    <n v="515.52"/>
  </r>
  <r>
    <x v="4"/>
    <x v="2"/>
    <s v="Manuka Honey Choco"/>
    <n v="1400"/>
    <n v="135"/>
    <n v="7.16"/>
    <n v="966.6"/>
  </r>
  <r>
    <x v="9"/>
    <x v="5"/>
    <s v="After Nines"/>
    <n v="4053"/>
    <n v="24"/>
    <n v="9.77"/>
    <n v="234.48"/>
  </r>
  <r>
    <x v="5"/>
    <x v="2"/>
    <s v="Smooth Sliky Salty"/>
    <n v="2149"/>
    <n v="117"/>
    <n v="5.79"/>
    <n v="677.43"/>
  </r>
  <r>
    <x v="8"/>
    <x v="3"/>
    <s v="Manuka Honey Choco"/>
    <n v="3640"/>
    <n v="51"/>
    <n v="7.16"/>
    <n v="365.16"/>
  </r>
  <r>
    <x v="7"/>
    <x v="3"/>
    <s v="Fruit &amp; Nut Bars"/>
    <n v="630"/>
    <n v="36"/>
    <n v="6.49"/>
    <n v="233.64000000000001"/>
  </r>
  <r>
    <x v="2"/>
    <x v="1"/>
    <s v="Organic Choco Syrup"/>
    <n v="2429"/>
    <n v="144"/>
    <n v="16.73"/>
    <n v="2409.12"/>
  </r>
  <r>
    <x v="2"/>
    <x v="2"/>
    <s v="White Choc"/>
    <n v="2142"/>
    <n v="114"/>
    <n v="13.15"/>
    <n v="1499.1000000000001"/>
  </r>
  <r>
    <x v="5"/>
    <x v="0"/>
    <s v="70% Dark Bites"/>
    <n v="6454"/>
    <n v="54"/>
    <n v="14.49"/>
    <n v="782.46"/>
  </r>
  <r>
    <x v="5"/>
    <x v="0"/>
    <s v="Mint Chip Choco"/>
    <n v="4487"/>
    <n v="333"/>
    <n v="8.7899999999999991"/>
    <n v="2927.0699999999997"/>
  </r>
  <r>
    <x v="8"/>
    <x v="0"/>
    <s v="Almond Choco"/>
    <n v="938"/>
    <n v="366"/>
    <n v="11.88"/>
    <n v="4348.08"/>
  </r>
  <r>
    <x v="8"/>
    <x v="4"/>
    <s v="Baker's Choco Chips"/>
    <n v="8841"/>
    <n v="303"/>
    <n v="5.6"/>
    <n v="1696.8"/>
  </r>
  <r>
    <x v="7"/>
    <x v="3"/>
    <s v="Peanut Butter Cubes"/>
    <n v="4018"/>
    <n v="126"/>
    <n v="12.37"/>
    <n v="1558.62"/>
  </r>
  <r>
    <x v="3"/>
    <x v="0"/>
    <s v="Raspberry Choco"/>
    <n v="714"/>
    <n v="231"/>
    <n v="11.73"/>
    <n v="2709.63"/>
  </r>
  <r>
    <x v="2"/>
    <x v="4"/>
    <s v="White Choc"/>
    <n v="3850"/>
    <n v="102"/>
    <n v="13.15"/>
    <n v="134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9FCB60-9A61-4ED0-A824-95EB189D38C6}" name="PivotTable1"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C7:F13" firstHeaderRow="0" firstDataRow="1" firstDataCol="1"/>
  <pivotFields count="7">
    <pivotField showAll="0">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3" showAll="0"/>
    <pivotField showAll="0"/>
    <pivotField showAl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numFmtId="166"/>
    <dataField name=" " fld="3" baseField="0" baseItem="0"/>
    <dataField name="Sum of Units" fld="4" baseField="0" baseItem="0"/>
  </dataFields>
  <formats count="4">
    <format dxfId="9">
      <pivotArea outline="0" collapsedLevelsAreSubtotals="1" fieldPosition="0">
        <references count="1">
          <reference field="4294967294" count="1" selected="0">
            <x v="0"/>
          </reference>
        </references>
      </pivotArea>
    </format>
    <format dxfId="8">
      <pivotArea collapsedLevelsAreSubtotals="1" fieldPosition="0">
        <references count="2">
          <reference field="4294967294" count="1" selected="0">
            <x v="1"/>
          </reference>
          <reference field="1" count="1">
            <x v="2"/>
          </reference>
        </references>
      </pivotArea>
    </format>
    <format dxfId="7">
      <pivotArea collapsedLevelsAreSubtotals="1" fieldPosition="0">
        <references count="2">
          <reference field="4294967294" count="1" selected="0">
            <x v="1"/>
          </reference>
          <reference field="1" count="1">
            <x v="2"/>
          </reference>
        </references>
      </pivotArea>
    </format>
    <format dxfId="6">
      <pivotArea collapsedLevelsAreSubtotals="1" fieldPosition="0">
        <references count="2">
          <reference field="4294967294" count="1" selected="0">
            <x v="1"/>
          </reference>
          <reference field="1" count="1">
            <x v="2"/>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Medium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B7D859-65BE-4DC0-A63E-347C9BD401F2}" name="PivotTable3" cacheId="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B5:C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4CA9E7-FF8F-472E-9D07-12A0C3F51B7C}"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5:F18" firstHeaderRow="1" firstDataRow="1" firstDataCol="1"/>
  <pivotFields count="7">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sortType="a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numFmtId="3" showAll="0"/>
    <pivotField showAll="0"/>
    <pivotField showAll="0"/>
  </pivotFields>
  <rowFields count="2">
    <field x="1"/>
    <field x="0"/>
  </rowFields>
  <rowItems count="13">
    <i>
      <x v="5"/>
    </i>
    <i r="1">
      <x/>
    </i>
    <i>
      <x v="4"/>
    </i>
    <i r="1">
      <x v="2"/>
    </i>
    <i>
      <x v="1"/>
    </i>
    <i r="1">
      <x v="1"/>
    </i>
    <i>
      <x v="2"/>
    </i>
    <i r="1">
      <x v="1"/>
    </i>
    <i>
      <x/>
    </i>
    <i r="1">
      <x v="2"/>
    </i>
    <i>
      <x v="3"/>
    </i>
    <i r="1">
      <x v="8"/>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3"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0543A0-4F44-4AEF-8B3E-A61464637DC2}"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5:C18" firstHeaderRow="1" firstDataRow="1" firstDataCol="1"/>
  <pivotFields count="7">
    <pivotField axis="axisRow" showAll="0" measureFilter="1">
      <items count="11">
        <item x="7"/>
        <item x="1"/>
        <item x="3"/>
        <item x="5"/>
        <item x="4"/>
        <item x="6"/>
        <item x="8"/>
        <item x="2"/>
        <item x="9"/>
        <item x="0"/>
        <item t="default"/>
      </items>
    </pivotField>
    <pivotField axis="axisRow" showAll="0">
      <items count="7">
        <item x="4"/>
        <item x="2"/>
        <item x="5"/>
        <item x="0"/>
        <item x="3"/>
        <item x="1"/>
        <item t="default"/>
      </items>
    </pivotField>
    <pivotField showAll="0"/>
    <pivotField dataField="1" numFmtId="164" showAll="0"/>
    <pivotField numFmtId="3" showAll="0"/>
    <pivotField showAll="0"/>
    <pivotField showAl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A6DCA0-4FE5-4CE7-AC1E-F62F3FD23A76}" name="PivotTable9"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6:C29" firstHeaderRow="1" firstDataRow="1" firstDataCol="1"/>
  <pivotFields count="2">
    <pivotField axis="axisRow" allDrilled="1" subtotalTop="0" showAll="0"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0B47A4-1166-432E-B30E-0644C45C658F}" name="PivotTable4" cacheId="8"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C6:G28" firstHeaderRow="0" firstDataRow="1" firstDataCol="1"/>
  <pivotFields count="6">
    <pivotField axis="axisRow" allDrilled="1" subtotalTop="0" showAll="0" sortType="ascending" defaultSubtotal="0" defaultAttributeDrillState="1">
      <items count="21">
        <item x="0"/>
        <item x="1"/>
        <item x="2"/>
        <item x="3"/>
        <item x="4"/>
        <item x="5"/>
        <item x="6"/>
        <item x="7"/>
        <item x="8"/>
        <item x="9"/>
        <item x="10"/>
        <item x="11"/>
        <item x="12"/>
        <item x="13"/>
        <item x="14"/>
        <item x="15"/>
        <item x="16"/>
        <item x="17"/>
        <item x="18"/>
        <item x="19"/>
        <item x="20"/>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2">
    <i>
      <x v="12"/>
    </i>
    <i>
      <x v="5"/>
    </i>
    <i>
      <x v="1"/>
    </i>
    <i>
      <x v="18"/>
    </i>
    <i>
      <x v="11"/>
    </i>
    <i>
      <x v="13"/>
    </i>
    <i>
      <x v="19"/>
    </i>
    <i>
      <x v="2"/>
    </i>
    <i>
      <x/>
    </i>
    <i>
      <x v="20"/>
    </i>
    <i>
      <x v="4"/>
    </i>
    <i>
      <x v="17"/>
    </i>
    <i>
      <x v="15"/>
    </i>
    <i>
      <x v="16"/>
    </i>
    <i>
      <x v="3"/>
    </i>
    <i>
      <x v="8"/>
    </i>
    <i>
      <x v="7"/>
    </i>
    <i>
      <x v="10"/>
    </i>
    <i>
      <x v="9"/>
    </i>
    <i>
      <x v="6"/>
    </i>
    <i>
      <x v="14"/>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outline="0" fieldPosition="0">
          <references count="1">
            <reference field="4294967294" count="1">
              <x v="3"/>
            </reference>
          </references>
        </pivotArea>
      </pivotAreas>
    </conditionalFormat>
  </conditionalFormats>
  <pivotHierarchies count="16">
    <pivotHierarchy multipleItemSelectionAllowed="1" dragToData="1"/>
    <pivotHierarchy multipleItemSelectionAllowed="1" dragToData="1">
      <members count="1" level="1">
        <member name="[Data].[Geography].&amp;[Ind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85ADF843-7EFF-4280-9E87-DE20B6C6693D}" sourceName="Sales Person">
  <pivotTables>
    <pivotTable tabId="5" name="PivotTable1"/>
  </pivotTables>
  <data>
    <tabular pivotCacheId="1583906481">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CBE2E9CF-5667-4263-8441-419B5BC769AA}" sourceName="[Data].[Geography]">
  <pivotTables>
    <pivotTable tabId="11" name="PivotTable9"/>
  </pivotTables>
  <data>
    <olap pivotCacheId="715006287">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4D4AD6E6-7565-4872-A746-08C2F8DD0CFF}" sourceName="[Data].[Geography]">
  <pivotTables>
    <pivotTable tabId="16" name="PivotTable4"/>
  </pivotTables>
  <data>
    <olap pivotCacheId="527558125">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Ind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9EFE4AA6-D9FD-4628-87B5-8FDC08CA7C34}" cache="Slicer_Sales_Person" caption="Sales Perso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05428C09-99F2-455C-9A52-50CBB8AA8E45}" cache="Slicer_Geography" caption="Geography"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B573C6E9-71DB-400D-B323-38A42CAF36BC}" cache="Slicer_Geography1" caption="Geography"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P10:Q32" totalsRowShown="0">
  <autoFilter ref="P10:Q32" xr:uid="{6DAC1E92-D947-4232-891E-65555AD7A47E}"/>
  <tableColumns count="2">
    <tableColumn id="1" xr3:uid="{1B8963D1-E60F-4400-A175-651A513B826F}" name="Product"/>
    <tableColumn id="2" xr3:uid="{1798A7DA-FB9F-46D3-AA0A-B6BCA4A81AC3}" name="Cost per unit" dataDxf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191A6F-34A1-4D60-A6A6-52A57B2C562F}" name="Data" displayName="Data" ref="C10:I310" totalsRowShown="0" headerRowDxfId="17">
  <tableColumns count="7">
    <tableColumn id="1" xr3:uid="{4F0B470A-A95E-4A64-8890-8D523A362FC5}" name="Sales Person"/>
    <tableColumn id="2" xr3:uid="{C661C541-A96A-4B24-98A3-9738A31C232B}" name="Geography"/>
    <tableColumn id="3" xr3:uid="{58334C7E-4E10-4A58-9E7D-7F373A181663}" name="Product"/>
    <tableColumn id="4" xr3:uid="{AC10FFF1-589E-45FF-9768-A47F4CC2056B}" name="Amount" dataDxfId="16"/>
    <tableColumn id="5" xr3:uid="{2A2E7F46-4F8C-49CF-8BDE-600203AB1419}" name="Units" dataDxfId="15"/>
    <tableColumn id="6" xr3:uid="{D1492606-C0CF-45A5-A4BD-80294E00B7F8}" name="Cost Per Unit" dataDxfId="14">
      <calculatedColumnFormula>VLOOKUP(E11:E310,P$11:Q$32,2,FALSE)</calculatedColumnFormula>
    </tableColumn>
    <tableColumn id="7" xr3:uid="{1270F247-1631-4590-987D-6EB7CCB1007B}" name="Cost" dataDxfId="13">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63E29C1-AEE0-4093-AB38-92E0719880F5}" name="data56" displayName="data56" ref="C4:G304" totalsRowShown="0" headerRowDxfId="12">
  <autoFilter ref="C4:G304" xr:uid="{763E29C1-AEE0-4093-AB38-92E0719880F5}"/>
  <sortState xmlns:xlrd2="http://schemas.microsoft.com/office/spreadsheetml/2017/richdata2" ref="C5:G304">
    <sortCondition descending="1" ref="G4:G304"/>
  </sortState>
  <tableColumns count="5">
    <tableColumn id="1" xr3:uid="{A348DDC5-B06D-48DA-8FE4-3FAD157D0AEC}" name="Sales Person"/>
    <tableColumn id="2" xr3:uid="{67169D28-6041-47A8-B1A5-C94A5B0FD52B}" name="Geography"/>
    <tableColumn id="3" xr3:uid="{3C8AB980-1492-4EEA-AB8B-DAE602FDDCB6}" name="Product"/>
    <tableColumn id="4" xr3:uid="{BB8BEC53-B545-46A2-9FAA-CF128A2C9867}" name="Amount" dataDxfId="11"/>
    <tableColumn id="5" xr3:uid="{608E1C8E-147E-4E4D-BBBF-BD3295541504}" name="Units" dataDxfId="1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5D75A53-65FA-49C1-A001-BAD964188310}" name="Data4" displayName="Data4" ref="U4:Y304" totalsRowShown="0" headerRowDxfId="5">
  <tableColumns count="5">
    <tableColumn id="1" xr3:uid="{6F225B7F-A610-4097-9E8F-F10FCA2A580B}" name="Sales Person"/>
    <tableColumn id="2" xr3:uid="{F1271062-AD67-4A75-BF34-61F982FBD0CF}" name="Geography"/>
    <tableColumn id="3" xr3:uid="{0D6C838A-D6A0-4E3E-A60D-138A96F49FF1}" name="Product"/>
    <tableColumn id="4" xr3:uid="{30CE3C73-2BE0-4BEF-979E-3DF45001A403}" name="Amount" dataDxfId="4"/>
    <tableColumn id="5" xr3:uid="{002B32E2-66C4-4626-9667-2DC216C64EDF}" name="Units"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Q657"/>
  <sheetViews>
    <sheetView showGridLines="0" tabSelected="1" zoomScale="70" zoomScaleNormal="70" workbookViewId="0">
      <selection activeCell="E4" sqref="E4"/>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 customWidth="1"/>
    <col min="7" max="7" width="12.33203125" customWidth="1"/>
    <col min="8" max="8" width="14.88671875" bestFit="1" customWidth="1"/>
    <col min="9" max="9" width="14.88671875" customWidth="1"/>
    <col min="11" max="11" width="3.88671875" customWidth="1"/>
    <col min="12" max="12" width="53.88671875" customWidth="1"/>
    <col min="16" max="16" width="21.88671875" bestFit="1" customWidth="1"/>
    <col min="17" max="17" width="14.44140625" customWidth="1"/>
    <col min="22" max="22" width="21.88671875" customWidth="1"/>
  </cols>
  <sheetData>
    <row r="1" spans="1:17" s="29" customFormat="1" ht="96" customHeight="1" x14ac:dyDescent="0.3">
      <c r="A1" s="31"/>
      <c r="B1" s="31"/>
      <c r="C1" s="30" t="s">
        <v>69</v>
      </c>
    </row>
    <row r="10" spans="1:17" x14ac:dyDescent="0.3">
      <c r="C10" s="6" t="s">
        <v>11</v>
      </c>
      <c r="D10" s="6" t="s">
        <v>12</v>
      </c>
      <c r="E10" s="6" t="s">
        <v>0</v>
      </c>
      <c r="F10" s="10" t="s">
        <v>1</v>
      </c>
      <c r="G10" s="10" t="s">
        <v>48</v>
      </c>
      <c r="H10" s="6" t="s">
        <v>78</v>
      </c>
      <c r="I10" s="6" t="s">
        <v>79</v>
      </c>
      <c r="K10" s="9" t="s">
        <v>63</v>
      </c>
      <c r="L10" s="2"/>
      <c r="P10" t="s">
        <v>0</v>
      </c>
      <c r="Q10" t="s">
        <v>49</v>
      </c>
    </row>
    <row r="11" spans="1:17" x14ac:dyDescent="0.3">
      <c r="C11" t="s">
        <v>40</v>
      </c>
      <c r="D11" t="s">
        <v>37</v>
      </c>
      <c r="E11" t="s">
        <v>30</v>
      </c>
      <c r="F11" s="4">
        <v>1624</v>
      </c>
      <c r="G11" s="5">
        <v>114</v>
      </c>
      <c r="H11">
        <f>VLOOKUP(E11:E310,P$11:Q$32,2,FALSE)</f>
        <v>14.49</v>
      </c>
      <c r="I11">
        <f>Data[[#This Row],[Cost Per Unit]]*Data[[#This Row],[Units]]</f>
        <v>1651.8600000000001</v>
      </c>
      <c r="K11" s="7">
        <v>1</v>
      </c>
      <c r="L11" s="8" t="s">
        <v>42</v>
      </c>
      <c r="P11" t="s">
        <v>13</v>
      </c>
      <c r="Q11" s="11">
        <v>9.33</v>
      </c>
    </row>
    <row r="12" spans="1:17" x14ac:dyDescent="0.3">
      <c r="C12" t="s">
        <v>8</v>
      </c>
      <c r="D12" t="s">
        <v>35</v>
      </c>
      <c r="E12" t="s">
        <v>32</v>
      </c>
      <c r="F12" s="4">
        <v>6706</v>
      </c>
      <c r="G12" s="5">
        <v>459</v>
      </c>
      <c r="H12">
        <f t="shared" ref="H12:H75" si="0">VLOOKUP(E12:E311,P$11:Q$32,2,FALSE)</f>
        <v>8.65</v>
      </c>
      <c r="I12">
        <f>Data[[#This Row],[Cost Per Unit]]*Data[[#This Row],[Units]]</f>
        <v>3970.3500000000004</v>
      </c>
      <c r="K12" s="7">
        <v>2</v>
      </c>
      <c r="L12" s="8" t="s">
        <v>51</v>
      </c>
      <c r="P12" t="s">
        <v>14</v>
      </c>
      <c r="Q12" s="11">
        <v>11.7</v>
      </c>
    </row>
    <row r="13" spans="1:17" x14ac:dyDescent="0.3">
      <c r="C13" t="s">
        <v>9</v>
      </c>
      <c r="D13" t="s">
        <v>35</v>
      </c>
      <c r="E13" t="s">
        <v>4</v>
      </c>
      <c r="F13" s="4">
        <v>959</v>
      </c>
      <c r="G13" s="5">
        <v>147</v>
      </c>
      <c r="H13">
        <f t="shared" si="0"/>
        <v>11.88</v>
      </c>
      <c r="I13">
        <f>Data[[#This Row],[Cost Per Unit]]*Data[[#This Row],[Units]]</f>
        <v>1746.3600000000001</v>
      </c>
      <c r="K13" s="7">
        <v>3</v>
      </c>
      <c r="L13" s="8" t="s">
        <v>43</v>
      </c>
      <c r="P13" t="s">
        <v>4</v>
      </c>
      <c r="Q13" s="11">
        <v>11.88</v>
      </c>
    </row>
    <row r="14" spans="1:17" x14ac:dyDescent="0.3">
      <c r="C14" t="s">
        <v>41</v>
      </c>
      <c r="D14" t="s">
        <v>36</v>
      </c>
      <c r="E14" t="s">
        <v>18</v>
      </c>
      <c r="F14" s="4">
        <v>9632</v>
      </c>
      <c r="G14" s="5">
        <v>288</v>
      </c>
      <c r="H14">
        <f t="shared" si="0"/>
        <v>6.47</v>
      </c>
      <c r="I14">
        <f>Data[[#This Row],[Cost Per Unit]]*Data[[#This Row],[Units]]</f>
        <v>1863.36</v>
      </c>
      <c r="K14" s="7">
        <v>4</v>
      </c>
      <c r="L14" s="8" t="s">
        <v>44</v>
      </c>
      <c r="P14" t="s">
        <v>15</v>
      </c>
      <c r="Q14" s="11">
        <v>11.73</v>
      </c>
    </row>
    <row r="15" spans="1:17" x14ac:dyDescent="0.3">
      <c r="C15" t="s">
        <v>6</v>
      </c>
      <c r="D15" t="s">
        <v>39</v>
      </c>
      <c r="E15" t="s">
        <v>25</v>
      </c>
      <c r="F15" s="4">
        <v>2100</v>
      </c>
      <c r="G15" s="5">
        <v>414</v>
      </c>
      <c r="H15">
        <f t="shared" si="0"/>
        <v>13.15</v>
      </c>
      <c r="I15">
        <f>Data[[#This Row],[Cost Per Unit]]*Data[[#This Row],[Units]]</f>
        <v>5444.1</v>
      </c>
      <c r="K15" s="7">
        <v>5</v>
      </c>
      <c r="L15" s="8" t="s">
        <v>52</v>
      </c>
      <c r="P15" t="s">
        <v>16</v>
      </c>
      <c r="Q15" s="11">
        <v>8.7899999999999991</v>
      </c>
    </row>
    <row r="16" spans="1:17" x14ac:dyDescent="0.3">
      <c r="C16" t="s">
        <v>40</v>
      </c>
      <c r="D16" t="s">
        <v>35</v>
      </c>
      <c r="E16" t="s">
        <v>33</v>
      </c>
      <c r="F16" s="4">
        <v>8869</v>
      </c>
      <c r="G16" s="5">
        <v>432</v>
      </c>
      <c r="H16">
        <f t="shared" si="0"/>
        <v>12.37</v>
      </c>
      <c r="I16">
        <f>Data[[#This Row],[Cost Per Unit]]*Data[[#This Row],[Units]]</f>
        <v>5343.8399999999992</v>
      </c>
      <c r="K16" s="7">
        <v>6</v>
      </c>
      <c r="L16" s="8" t="s">
        <v>53</v>
      </c>
      <c r="P16" t="s">
        <v>17</v>
      </c>
      <c r="Q16" s="11">
        <v>3.11</v>
      </c>
    </row>
    <row r="17" spans="3:17" x14ac:dyDescent="0.3">
      <c r="C17" t="s">
        <v>6</v>
      </c>
      <c r="D17" t="s">
        <v>38</v>
      </c>
      <c r="E17" t="s">
        <v>31</v>
      </c>
      <c r="F17" s="4">
        <v>2681</v>
      </c>
      <c r="G17" s="5">
        <v>54</v>
      </c>
      <c r="H17">
        <f t="shared" si="0"/>
        <v>5.79</v>
      </c>
      <c r="I17">
        <f>Data[[#This Row],[Cost Per Unit]]*Data[[#This Row],[Units]]</f>
        <v>312.66000000000003</v>
      </c>
      <c r="K17" s="7">
        <v>7</v>
      </c>
      <c r="L17" s="8" t="s">
        <v>47</v>
      </c>
      <c r="P17" t="s">
        <v>18</v>
      </c>
      <c r="Q17" s="11">
        <v>6.47</v>
      </c>
    </row>
    <row r="18" spans="3:17" x14ac:dyDescent="0.3">
      <c r="C18" t="s">
        <v>8</v>
      </c>
      <c r="D18" t="s">
        <v>35</v>
      </c>
      <c r="E18" t="s">
        <v>22</v>
      </c>
      <c r="F18" s="4">
        <v>5012</v>
      </c>
      <c r="G18" s="5">
        <v>210</v>
      </c>
      <c r="H18">
        <f t="shared" si="0"/>
        <v>9.77</v>
      </c>
      <c r="I18">
        <f>Data[[#This Row],[Cost Per Unit]]*Data[[#This Row],[Units]]</f>
        <v>2051.6999999999998</v>
      </c>
      <c r="K18" s="7">
        <v>8</v>
      </c>
      <c r="L18" s="8" t="s">
        <v>50</v>
      </c>
      <c r="P18" t="s">
        <v>19</v>
      </c>
      <c r="Q18" s="11">
        <v>7.64</v>
      </c>
    </row>
    <row r="19" spans="3:17" x14ac:dyDescent="0.3">
      <c r="C19" t="s">
        <v>7</v>
      </c>
      <c r="D19" t="s">
        <v>38</v>
      </c>
      <c r="E19" t="s">
        <v>14</v>
      </c>
      <c r="F19" s="4">
        <v>1281</v>
      </c>
      <c r="G19" s="5">
        <v>75</v>
      </c>
      <c r="H19">
        <f t="shared" si="0"/>
        <v>11.7</v>
      </c>
      <c r="I19">
        <f>Data[[#This Row],[Cost Per Unit]]*Data[[#This Row],[Units]]</f>
        <v>877.5</v>
      </c>
      <c r="K19" s="7">
        <v>9</v>
      </c>
      <c r="L19" s="8" t="s">
        <v>45</v>
      </c>
      <c r="P19" t="s">
        <v>20</v>
      </c>
      <c r="Q19" s="11">
        <v>10.62</v>
      </c>
    </row>
    <row r="20" spans="3:17" x14ac:dyDescent="0.3">
      <c r="C20" t="s">
        <v>5</v>
      </c>
      <c r="D20" t="s">
        <v>37</v>
      </c>
      <c r="E20" t="s">
        <v>14</v>
      </c>
      <c r="F20" s="4">
        <v>4991</v>
      </c>
      <c r="G20" s="5">
        <v>12</v>
      </c>
      <c r="H20">
        <f t="shared" si="0"/>
        <v>11.7</v>
      </c>
      <c r="I20">
        <f>Data[[#This Row],[Cost Per Unit]]*Data[[#This Row],[Units]]</f>
        <v>140.39999999999998</v>
      </c>
      <c r="K20" s="7">
        <v>10</v>
      </c>
      <c r="L20" s="8" t="s">
        <v>46</v>
      </c>
      <c r="P20" t="s">
        <v>21</v>
      </c>
      <c r="Q20" s="11">
        <v>9</v>
      </c>
    </row>
    <row r="21" spans="3:17" x14ac:dyDescent="0.3">
      <c r="C21" t="s">
        <v>2</v>
      </c>
      <c r="D21" t="s">
        <v>39</v>
      </c>
      <c r="E21" t="s">
        <v>25</v>
      </c>
      <c r="F21" s="4">
        <v>1785</v>
      </c>
      <c r="G21" s="5">
        <v>462</v>
      </c>
      <c r="H21">
        <f t="shared" si="0"/>
        <v>13.15</v>
      </c>
      <c r="I21">
        <f>Data[[#This Row],[Cost Per Unit]]*Data[[#This Row],[Units]]</f>
        <v>6075.3</v>
      </c>
      <c r="P21" t="s">
        <v>22</v>
      </c>
      <c r="Q21" s="11">
        <v>9.77</v>
      </c>
    </row>
    <row r="22" spans="3:17" x14ac:dyDescent="0.3">
      <c r="C22" t="s">
        <v>3</v>
      </c>
      <c r="D22" t="s">
        <v>37</v>
      </c>
      <c r="E22" t="s">
        <v>17</v>
      </c>
      <c r="F22" s="4">
        <v>3983</v>
      </c>
      <c r="G22" s="5">
        <v>144</v>
      </c>
      <c r="H22">
        <f t="shared" si="0"/>
        <v>3.11</v>
      </c>
      <c r="I22">
        <f>Data[[#This Row],[Cost Per Unit]]*Data[[#This Row],[Units]]</f>
        <v>447.84</v>
      </c>
      <c r="P22" t="s">
        <v>23</v>
      </c>
      <c r="Q22" s="11">
        <v>6.49</v>
      </c>
    </row>
    <row r="23" spans="3:17" x14ac:dyDescent="0.3">
      <c r="C23" t="s">
        <v>9</v>
      </c>
      <c r="D23" t="s">
        <v>38</v>
      </c>
      <c r="E23" t="s">
        <v>16</v>
      </c>
      <c r="F23" s="4">
        <v>2646</v>
      </c>
      <c r="G23" s="5">
        <v>120</v>
      </c>
      <c r="H23">
        <f t="shared" si="0"/>
        <v>8.7899999999999991</v>
      </c>
      <c r="I23">
        <f>Data[[#This Row],[Cost Per Unit]]*Data[[#This Row],[Units]]</f>
        <v>1054.8</v>
      </c>
      <c r="P23" t="s">
        <v>24</v>
      </c>
      <c r="Q23" s="11">
        <v>4.97</v>
      </c>
    </row>
    <row r="24" spans="3:17" x14ac:dyDescent="0.3">
      <c r="C24" t="s">
        <v>2</v>
      </c>
      <c r="D24" t="s">
        <v>34</v>
      </c>
      <c r="E24" t="s">
        <v>13</v>
      </c>
      <c r="F24" s="4">
        <v>252</v>
      </c>
      <c r="G24" s="5">
        <v>54</v>
      </c>
      <c r="H24">
        <f t="shared" si="0"/>
        <v>9.33</v>
      </c>
      <c r="I24">
        <f>Data[[#This Row],[Cost Per Unit]]*Data[[#This Row],[Units]]</f>
        <v>503.82</v>
      </c>
      <c r="P24" t="s">
        <v>25</v>
      </c>
      <c r="Q24" s="11">
        <v>13.15</v>
      </c>
    </row>
    <row r="25" spans="3:17" x14ac:dyDescent="0.3">
      <c r="C25" t="s">
        <v>3</v>
      </c>
      <c r="D25" t="s">
        <v>35</v>
      </c>
      <c r="E25" t="s">
        <v>25</v>
      </c>
      <c r="F25" s="4">
        <v>2464</v>
      </c>
      <c r="G25" s="5">
        <v>234</v>
      </c>
      <c r="H25">
        <f t="shared" si="0"/>
        <v>13.15</v>
      </c>
      <c r="I25">
        <f>Data[[#This Row],[Cost Per Unit]]*Data[[#This Row],[Units]]</f>
        <v>3077.1</v>
      </c>
      <c r="P25" t="s">
        <v>26</v>
      </c>
      <c r="Q25" s="11">
        <v>5.6</v>
      </c>
    </row>
    <row r="26" spans="3:17" x14ac:dyDescent="0.3">
      <c r="C26" t="s">
        <v>3</v>
      </c>
      <c r="D26" t="s">
        <v>35</v>
      </c>
      <c r="E26" t="s">
        <v>29</v>
      </c>
      <c r="F26" s="4">
        <v>2114</v>
      </c>
      <c r="G26" s="5">
        <v>66</v>
      </c>
      <c r="H26">
        <f t="shared" si="0"/>
        <v>7.16</v>
      </c>
      <c r="I26">
        <f>Data[[#This Row],[Cost Per Unit]]*Data[[#This Row],[Units]]</f>
        <v>472.56</v>
      </c>
      <c r="P26" t="s">
        <v>27</v>
      </c>
      <c r="Q26" s="11">
        <v>16.73</v>
      </c>
    </row>
    <row r="27" spans="3:17" x14ac:dyDescent="0.3">
      <c r="C27" t="s">
        <v>6</v>
      </c>
      <c r="D27" t="s">
        <v>37</v>
      </c>
      <c r="E27" t="s">
        <v>31</v>
      </c>
      <c r="F27" s="4">
        <v>7693</v>
      </c>
      <c r="G27" s="5">
        <v>87</v>
      </c>
      <c r="H27">
        <f t="shared" si="0"/>
        <v>5.79</v>
      </c>
      <c r="I27">
        <f>Data[[#This Row],[Cost Per Unit]]*Data[[#This Row],[Units]]</f>
        <v>503.73</v>
      </c>
      <c r="P27" t="s">
        <v>28</v>
      </c>
      <c r="Q27" s="11">
        <v>10.38</v>
      </c>
    </row>
    <row r="28" spans="3:17" x14ac:dyDescent="0.3">
      <c r="C28" t="s">
        <v>5</v>
      </c>
      <c r="D28" t="s">
        <v>34</v>
      </c>
      <c r="E28" t="s">
        <v>20</v>
      </c>
      <c r="F28" s="4">
        <v>15610</v>
      </c>
      <c r="G28" s="5">
        <v>339</v>
      </c>
      <c r="H28">
        <f t="shared" si="0"/>
        <v>10.62</v>
      </c>
      <c r="I28">
        <f>Data[[#This Row],[Cost Per Unit]]*Data[[#This Row],[Units]]</f>
        <v>3600.18</v>
      </c>
      <c r="P28" t="s">
        <v>29</v>
      </c>
      <c r="Q28" s="11">
        <v>7.16</v>
      </c>
    </row>
    <row r="29" spans="3:17" x14ac:dyDescent="0.3">
      <c r="C29" t="s">
        <v>41</v>
      </c>
      <c r="D29" t="s">
        <v>34</v>
      </c>
      <c r="E29" t="s">
        <v>22</v>
      </c>
      <c r="F29" s="4">
        <v>336</v>
      </c>
      <c r="G29" s="5">
        <v>144</v>
      </c>
      <c r="H29">
        <f t="shared" si="0"/>
        <v>9.77</v>
      </c>
      <c r="I29">
        <f>Data[[#This Row],[Cost Per Unit]]*Data[[#This Row],[Units]]</f>
        <v>1406.8799999999999</v>
      </c>
      <c r="P29" t="s">
        <v>30</v>
      </c>
      <c r="Q29" s="11">
        <v>14.49</v>
      </c>
    </row>
    <row r="30" spans="3:17" x14ac:dyDescent="0.3">
      <c r="C30" t="s">
        <v>2</v>
      </c>
      <c r="D30" t="s">
        <v>39</v>
      </c>
      <c r="E30" t="s">
        <v>20</v>
      </c>
      <c r="F30" s="4">
        <v>9443</v>
      </c>
      <c r="G30" s="5">
        <v>162</v>
      </c>
      <c r="H30">
        <f t="shared" si="0"/>
        <v>10.62</v>
      </c>
      <c r="I30">
        <f>Data[[#This Row],[Cost Per Unit]]*Data[[#This Row],[Units]]</f>
        <v>1720.4399999999998</v>
      </c>
      <c r="P30" t="s">
        <v>31</v>
      </c>
      <c r="Q30" s="11">
        <v>5.79</v>
      </c>
    </row>
    <row r="31" spans="3:17" x14ac:dyDescent="0.3">
      <c r="C31" t="s">
        <v>9</v>
      </c>
      <c r="D31" t="s">
        <v>34</v>
      </c>
      <c r="E31" t="s">
        <v>23</v>
      </c>
      <c r="F31" s="4">
        <v>8155</v>
      </c>
      <c r="G31" s="5">
        <v>90</v>
      </c>
      <c r="H31">
        <f t="shared" si="0"/>
        <v>6.49</v>
      </c>
      <c r="I31">
        <f>Data[[#This Row],[Cost Per Unit]]*Data[[#This Row],[Units]]</f>
        <v>584.1</v>
      </c>
      <c r="P31" t="s">
        <v>32</v>
      </c>
      <c r="Q31" s="11">
        <v>8.65</v>
      </c>
    </row>
    <row r="32" spans="3:17" x14ac:dyDescent="0.3">
      <c r="C32" t="s">
        <v>8</v>
      </c>
      <c r="D32" t="s">
        <v>38</v>
      </c>
      <c r="E32" t="s">
        <v>23</v>
      </c>
      <c r="F32" s="4">
        <v>1701</v>
      </c>
      <c r="G32" s="5">
        <v>234</v>
      </c>
      <c r="H32">
        <f t="shared" si="0"/>
        <v>6.49</v>
      </c>
      <c r="I32">
        <f>Data[[#This Row],[Cost Per Unit]]*Data[[#This Row],[Units]]</f>
        <v>1518.66</v>
      </c>
      <c r="P32" t="s">
        <v>33</v>
      </c>
      <c r="Q32" s="11">
        <v>12.37</v>
      </c>
    </row>
    <row r="33" spans="3:9" x14ac:dyDescent="0.3">
      <c r="C33" t="s">
        <v>10</v>
      </c>
      <c r="D33" t="s">
        <v>38</v>
      </c>
      <c r="E33" t="s">
        <v>22</v>
      </c>
      <c r="F33" s="4">
        <v>2205</v>
      </c>
      <c r="G33" s="5">
        <v>141</v>
      </c>
      <c r="H33">
        <f t="shared" si="0"/>
        <v>9.77</v>
      </c>
      <c r="I33">
        <f>Data[[#This Row],[Cost Per Unit]]*Data[[#This Row],[Units]]</f>
        <v>1377.57</v>
      </c>
    </row>
    <row r="34" spans="3:9" x14ac:dyDescent="0.3">
      <c r="C34" t="s">
        <v>8</v>
      </c>
      <c r="D34" t="s">
        <v>37</v>
      </c>
      <c r="E34" t="s">
        <v>19</v>
      </c>
      <c r="F34" s="4">
        <v>1771</v>
      </c>
      <c r="G34" s="5">
        <v>204</v>
      </c>
      <c r="H34">
        <f t="shared" si="0"/>
        <v>7.64</v>
      </c>
      <c r="I34">
        <f>Data[[#This Row],[Cost Per Unit]]*Data[[#This Row],[Units]]</f>
        <v>1558.56</v>
      </c>
    </row>
    <row r="35" spans="3:9" x14ac:dyDescent="0.3">
      <c r="C35" t="s">
        <v>41</v>
      </c>
      <c r="D35" t="s">
        <v>35</v>
      </c>
      <c r="E35" t="s">
        <v>15</v>
      </c>
      <c r="F35" s="4">
        <v>2114</v>
      </c>
      <c r="G35" s="5">
        <v>186</v>
      </c>
      <c r="H35">
        <f t="shared" si="0"/>
        <v>11.73</v>
      </c>
      <c r="I35">
        <f>Data[[#This Row],[Cost Per Unit]]*Data[[#This Row],[Units]]</f>
        <v>2181.7800000000002</v>
      </c>
    </row>
    <row r="36" spans="3:9" x14ac:dyDescent="0.3">
      <c r="C36" t="s">
        <v>41</v>
      </c>
      <c r="D36" t="s">
        <v>36</v>
      </c>
      <c r="E36" t="s">
        <v>13</v>
      </c>
      <c r="F36" s="4">
        <v>10311</v>
      </c>
      <c r="G36" s="5">
        <v>231</v>
      </c>
      <c r="H36">
        <f t="shared" si="0"/>
        <v>9.33</v>
      </c>
      <c r="I36">
        <f>Data[[#This Row],[Cost Per Unit]]*Data[[#This Row],[Units]]</f>
        <v>2155.23</v>
      </c>
    </row>
    <row r="37" spans="3:9" x14ac:dyDescent="0.3">
      <c r="C37" t="s">
        <v>3</v>
      </c>
      <c r="D37" t="s">
        <v>39</v>
      </c>
      <c r="E37" t="s">
        <v>16</v>
      </c>
      <c r="F37" s="4">
        <v>21</v>
      </c>
      <c r="G37" s="5">
        <v>168</v>
      </c>
      <c r="H37">
        <f t="shared" si="0"/>
        <v>8.7899999999999991</v>
      </c>
      <c r="I37">
        <f>Data[[#This Row],[Cost Per Unit]]*Data[[#This Row],[Units]]</f>
        <v>1476.7199999999998</v>
      </c>
    </row>
    <row r="38" spans="3:9" x14ac:dyDescent="0.3">
      <c r="C38" t="s">
        <v>10</v>
      </c>
      <c r="D38" t="s">
        <v>35</v>
      </c>
      <c r="E38" t="s">
        <v>20</v>
      </c>
      <c r="F38" s="4">
        <v>1974</v>
      </c>
      <c r="G38" s="5">
        <v>195</v>
      </c>
      <c r="H38">
        <f t="shared" si="0"/>
        <v>10.62</v>
      </c>
      <c r="I38">
        <f>Data[[#This Row],[Cost Per Unit]]*Data[[#This Row],[Units]]</f>
        <v>2070.8999999999996</v>
      </c>
    </row>
    <row r="39" spans="3:9" x14ac:dyDescent="0.3">
      <c r="C39" t="s">
        <v>5</v>
      </c>
      <c r="D39" t="s">
        <v>36</v>
      </c>
      <c r="E39" t="s">
        <v>23</v>
      </c>
      <c r="F39" s="4">
        <v>6314</v>
      </c>
      <c r="G39" s="5">
        <v>15</v>
      </c>
      <c r="H39">
        <f t="shared" si="0"/>
        <v>6.49</v>
      </c>
      <c r="I39">
        <f>Data[[#This Row],[Cost Per Unit]]*Data[[#This Row],[Units]]</f>
        <v>97.350000000000009</v>
      </c>
    </row>
    <row r="40" spans="3:9" x14ac:dyDescent="0.3">
      <c r="C40" t="s">
        <v>10</v>
      </c>
      <c r="D40" t="s">
        <v>37</v>
      </c>
      <c r="E40" t="s">
        <v>23</v>
      </c>
      <c r="F40" s="4">
        <v>4683</v>
      </c>
      <c r="G40" s="5">
        <v>30</v>
      </c>
      <c r="H40">
        <f t="shared" si="0"/>
        <v>6.49</v>
      </c>
      <c r="I40">
        <f>Data[[#This Row],[Cost Per Unit]]*Data[[#This Row],[Units]]</f>
        <v>194.70000000000002</v>
      </c>
    </row>
    <row r="41" spans="3:9" x14ac:dyDescent="0.3">
      <c r="C41" t="s">
        <v>41</v>
      </c>
      <c r="D41" t="s">
        <v>37</v>
      </c>
      <c r="E41" t="s">
        <v>24</v>
      </c>
      <c r="F41" s="4">
        <v>6398</v>
      </c>
      <c r="G41" s="5">
        <v>102</v>
      </c>
      <c r="H41">
        <f t="shared" si="0"/>
        <v>4.97</v>
      </c>
      <c r="I41">
        <f>Data[[#This Row],[Cost Per Unit]]*Data[[#This Row],[Units]]</f>
        <v>506.94</v>
      </c>
    </row>
    <row r="42" spans="3:9" x14ac:dyDescent="0.3">
      <c r="C42" t="s">
        <v>2</v>
      </c>
      <c r="D42" t="s">
        <v>35</v>
      </c>
      <c r="E42" t="s">
        <v>19</v>
      </c>
      <c r="F42" s="4">
        <v>553</v>
      </c>
      <c r="G42" s="5">
        <v>15</v>
      </c>
      <c r="H42">
        <f t="shared" si="0"/>
        <v>7.64</v>
      </c>
      <c r="I42">
        <f>Data[[#This Row],[Cost Per Unit]]*Data[[#This Row],[Units]]</f>
        <v>114.6</v>
      </c>
    </row>
    <row r="43" spans="3:9" x14ac:dyDescent="0.3">
      <c r="C43" t="s">
        <v>8</v>
      </c>
      <c r="D43" t="s">
        <v>39</v>
      </c>
      <c r="E43" t="s">
        <v>30</v>
      </c>
      <c r="F43" s="4">
        <v>7021</v>
      </c>
      <c r="G43" s="5">
        <v>183</v>
      </c>
      <c r="H43">
        <f t="shared" si="0"/>
        <v>14.49</v>
      </c>
      <c r="I43">
        <f>Data[[#This Row],[Cost Per Unit]]*Data[[#This Row],[Units]]</f>
        <v>2651.67</v>
      </c>
    </row>
    <row r="44" spans="3:9" x14ac:dyDescent="0.3">
      <c r="C44" t="s">
        <v>40</v>
      </c>
      <c r="D44" t="s">
        <v>39</v>
      </c>
      <c r="E44" t="s">
        <v>22</v>
      </c>
      <c r="F44" s="4">
        <v>5817</v>
      </c>
      <c r="G44" s="5">
        <v>12</v>
      </c>
      <c r="H44">
        <f t="shared" si="0"/>
        <v>9.77</v>
      </c>
      <c r="I44">
        <f>Data[[#This Row],[Cost Per Unit]]*Data[[#This Row],[Units]]</f>
        <v>117.24</v>
      </c>
    </row>
    <row r="45" spans="3:9" x14ac:dyDescent="0.3">
      <c r="C45" t="s">
        <v>41</v>
      </c>
      <c r="D45" t="s">
        <v>39</v>
      </c>
      <c r="E45" t="s">
        <v>14</v>
      </c>
      <c r="F45" s="4">
        <v>3976</v>
      </c>
      <c r="G45" s="5">
        <v>72</v>
      </c>
      <c r="H45">
        <f t="shared" si="0"/>
        <v>11.7</v>
      </c>
      <c r="I45">
        <f>Data[[#This Row],[Cost Per Unit]]*Data[[#This Row],[Units]]</f>
        <v>842.4</v>
      </c>
    </row>
    <row r="46" spans="3:9" x14ac:dyDescent="0.3">
      <c r="C46" t="s">
        <v>6</v>
      </c>
      <c r="D46" t="s">
        <v>38</v>
      </c>
      <c r="E46" t="s">
        <v>27</v>
      </c>
      <c r="F46" s="4">
        <v>1134</v>
      </c>
      <c r="G46" s="5">
        <v>282</v>
      </c>
      <c r="H46">
        <f t="shared" si="0"/>
        <v>16.73</v>
      </c>
      <c r="I46">
        <f>Data[[#This Row],[Cost Per Unit]]*Data[[#This Row],[Units]]</f>
        <v>4717.8599999999997</v>
      </c>
    </row>
    <row r="47" spans="3:9" x14ac:dyDescent="0.3">
      <c r="C47" t="s">
        <v>2</v>
      </c>
      <c r="D47" t="s">
        <v>39</v>
      </c>
      <c r="E47" t="s">
        <v>28</v>
      </c>
      <c r="F47" s="4">
        <v>6027</v>
      </c>
      <c r="G47" s="5">
        <v>144</v>
      </c>
      <c r="H47">
        <f t="shared" si="0"/>
        <v>10.38</v>
      </c>
      <c r="I47">
        <f>Data[[#This Row],[Cost Per Unit]]*Data[[#This Row],[Units]]</f>
        <v>1494.72</v>
      </c>
    </row>
    <row r="48" spans="3:9" x14ac:dyDescent="0.3">
      <c r="C48" t="s">
        <v>6</v>
      </c>
      <c r="D48" t="s">
        <v>37</v>
      </c>
      <c r="E48" t="s">
        <v>16</v>
      </c>
      <c r="F48" s="4">
        <v>1904</v>
      </c>
      <c r="G48" s="5">
        <v>405</v>
      </c>
      <c r="H48">
        <f t="shared" si="0"/>
        <v>8.7899999999999991</v>
      </c>
      <c r="I48">
        <f>Data[[#This Row],[Cost Per Unit]]*Data[[#This Row],[Units]]</f>
        <v>3559.95</v>
      </c>
    </row>
    <row r="49" spans="3:9" x14ac:dyDescent="0.3">
      <c r="C49" t="s">
        <v>7</v>
      </c>
      <c r="D49" t="s">
        <v>34</v>
      </c>
      <c r="E49" t="s">
        <v>32</v>
      </c>
      <c r="F49" s="4">
        <v>3262</v>
      </c>
      <c r="G49" s="5">
        <v>75</v>
      </c>
      <c r="H49">
        <f t="shared" si="0"/>
        <v>8.65</v>
      </c>
      <c r="I49">
        <f>Data[[#This Row],[Cost Per Unit]]*Data[[#This Row],[Units]]</f>
        <v>648.75</v>
      </c>
    </row>
    <row r="50" spans="3:9" x14ac:dyDescent="0.3">
      <c r="C50" t="s">
        <v>40</v>
      </c>
      <c r="D50" t="s">
        <v>34</v>
      </c>
      <c r="E50" t="s">
        <v>27</v>
      </c>
      <c r="F50" s="4">
        <v>2289</v>
      </c>
      <c r="G50" s="5">
        <v>135</v>
      </c>
      <c r="H50">
        <f t="shared" si="0"/>
        <v>16.73</v>
      </c>
      <c r="I50">
        <f>Data[[#This Row],[Cost Per Unit]]*Data[[#This Row],[Units]]</f>
        <v>2258.5500000000002</v>
      </c>
    </row>
    <row r="51" spans="3:9" x14ac:dyDescent="0.3">
      <c r="C51" t="s">
        <v>5</v>
      </c>
      <c r="D51" t="s">
        <v>34</v>
      </c>
      <c r="E51" t="s">
        <v>27</v>
      </c>
      <c r="F51" s="4">
        <v>6986</v>
      </c>
      <c r="G51" s="5">
        <v>21</v>
      </c>
      <c r="H51">
        <f t="shared" si="0"/>
        <v>16.73</v>
      </c>
      <c r="I51">
        <f>Data[[#This Row],[Cost Per Unit]]*Data[[#This Row],[Units]]</f>
        <v>351.33</v>
      </c>
    </row>
    <row r="52" spans="3:9" x14ac:dyDescent="0.3">
      <c r="C52" t="s">
        <v>2</v>
      </c>
      <c r="D52" t="s">
        <v>38</v>
      </c>
      <c r="E52" t="s">
        <v>23</v>
      </c>
      <c r="F52" s="4">
        <v>4417</v>
      </c>
      <c r="G52" s="5">
        <v>153</v>
      </c>
      <c r="H52">
        <f t="shared" si="0"/>
        <v>6.49</v>
      </c>
      <c r="I52">
        <f>Data[[#This Row],[Cost Per Unit]]*Data[[#This Row],[Units]]</f>
        <v>992.97</v>
      </c>
    </row>
    <row r="53" spans="3:9" x14ac:dyDescent="0.3">
      <c r="C53" t="s">
        <v>6</v>
      </c>
      <c r="D53" t="s">
        <v>34</v>
      </c>
      <c r="E53" t="s">
        <v>15</v>
      </c>
      <c r="F53" s="4">
        <v>1442</v>
      </c>
      <c r="G53" s="5">
        <v>15</v>
      </c>
      <c r="H53">
        <f t="shared" si="0"/>
        <v>11.73</v>
      </c>
      <c r="I53">
        <f>Data[[#This Row],[Cost Per Unit]]*Data[[#This Row],[Units]]</f>
        <v>175.95000000000002</v>
      </c>
    </row>
    <row r="54" spans="3:9" x14ac:dyDescent="0.3">
      <c r="C54" t="s">
        <v>3</v>
      </c>
      <c r="D54" t="s">
        <v>35</v>
      </c>
      <c r="E54" t="s">
        <v>14</v>
      </c>
      <c r="F54" s="4">
        <v>2415</v>
      </c>
      <c r="G54" s="5">
        <v>255</v>
      </c>
      <c r="H54">
        <f t="shared" si="0"/>
        <v>11.7</v>
      </c>
      <c r="I54">
        <f>Data[[#This Row],[Cost Per Unit]]*Data[[#This Row],[Units]]</f>
        <v>2983.5</v>
      </c>
    </row>
    <row r="55" spans="3:9" x14ac:dyDescent="0.3">
      <c r="C55" t="s">
        <v>2</v>
      </c>
      <c r="D55" t="s">
        <v>37</v>
      </c>
      <c r="E55" t="s">
        <v>19</v>
      </c>
      <c r="F55" s="4">
        <v>238</v>
      </c>
      <c r="G55" s="5">
        <v>18</v>
      </c>
      <c r="H55">
        <f t="shared" si="0"/>
        <v>7.64</v>
      </c>
      <c r="I55">
        <f>Data[[#This Row],[Cost Per Unit]]*Data[[#This Row],[Units]]</f>
        <v>137.51999999999998</v>
      </c>
    </row>
    <row r="56" spans="3:9" x14ac:dyDescent="0.3">
      <c r="C56" t="s">
        <v>6</v>
      </c>
      <c r="D56" t="s">
        <v>37</v>
      </c>
      <c r="E56" t="s">
        <v>23</v>
      </c>
      <c r="F56" s="4">
        <v>4949</v>
      </c>
      <c r="G56" s="5">
        <v>189</v>
      </c>
      <c r="H56">
        <f t="shared" si="0"/>
        <v>6.49</v>
      </c>
      <c r="I56">
        <f>Data[[#This Row],[Cost Per Unit]]*Data[[#This Row],[Units]]</f>
        <v>1226.6100000000001</v>
      </c>
    </row>
    <row r="57" spans="3:9" x14ac:dyDescent="0.3">
      <c r="C57" t="s">
        <v>5</v>
      </c>
      <c r="D57" t="s">
        <v>38</v>
      </c>
      <c r="E57" t="s">
        <v>32</v>
      </c>
      <c r="F57" s="4">
        <v>5075</v>
      </c>
      <c r="G57" s="5">
        <v>21</v>
      </c>
      <c r="H57">
        <f t="shared" si="0"/>
        <v>8.65</v>
      </c>
      <c r="I57">
        <f>Data[[#This Row],[Cost Per Unit]]*Data[[#This Row],[Units]]</f>
        <v>181.65</v>
      </c>
    </row>
    <row r="58" spans="3:9" x14ac:dyDescent="0.3">
      <c r="C58" t="s">
        <v>3</v>
      </c>
      <c r="D58" t="s">
        <v>36</v>
      </c>
      <c r="E58" t="s">
        <v>16</v>
      </c>
      <c r="F58" s="4">
        <v>9198</v>
      </c>
      <c r="G58" s="5">
        <v>36</v>
      </c>
      <c r="H58">
        <f t="shared" si="0"/>
        <v>8.7899999999999991</v>
      </c>
      <c r="I58">
        <f>Data[[#This Row],[Cost Per Unit]]*Data[[#This Row],[Units]]</f>
        <v>316.43999999999994</v>
      </c>
    </row>
    <row r="59" spans="3:9" x14ac:dyDescent="0.3">
      <c r="C59" t="s">
        <v>6</v>
      </c>
      <c r="D59" t="s">
        <v>34</v>
      </c>
      <c r="E59" t="s">
        <v>29</v>
      </c>
      <c r="F59" s="4">
        <v>3339</v>
      </c>
      <c r="G59" s="5">
        <v>75</v>
      </c>
      <c r="H59">
        <f t="shared" si="0"/>
        <v>7.16</v>
      </c>
      <c r="I59">
        <f>Data[[#This Row],[Cost Per Unit]]*Data[[#This Row],[Units]]</f>
        <v>537</v>
      </c>
    </row>
    <row r="60" spans="3:9" x14ac:dyDescent="0.3">
      <c r="C60" t="s">
        <v>40</v>
      </c>
      <c r="D60" t="s">
        <v>34</v>
      </c>
      <c r="E60" t="s">
        <v>17</v>
      </c>
      <c r="F60" s="4">
        <v>5019</v>
      </c>
      <c r="G60" s="5">
        <v>156</v>
      </c>
      <c r="H60">
        <f t="shared" si="0"/>
        <v>3.11</v>
      </c>
      <c r="I60">
        <f>Data[[#This Row],[Cost Per Unit]]*Data[[#This Row],[Units]]</f>
        <v>485.15999999999997</v>
      </c>
    </row>
    <row r="61" spans="3:9" x14ac:dyDescent="0.3">
      <c r="C61" t="s">
        <v>5</v>
      </c>
      <c r="D61" t="s">
        <v>36</v>
      </c>
      <c r="E61" t="s">
        <v>16</v>
      </c>
      <c r="F61" s="4">
        <v>16184</v>
      </c>
      <c r="G61" s="5">
        <v>39</v>
      </c>
      <c r="H61">
        <f t="shared" si="0"/>
        <v>8.7899999999999991</v>
      </c>
      <c r="I61">
        <f>Data[[#This Row],[Cost Per Unit]]*Data[[#This Row],[Units]]</f>
        <v>342.80999999999995</v>
      </c>
    </row>
    <row r="62" spans="3:9" x14ac:dyDescent="0.3">
      <c r="C62" t="s">
        <v>6</v>
      </c>
      <c r="D62" t="s">
        <v>36</v>
      </c>
      <c r="E62" t="s">
        <v>21</v>
      </c>
      <c r="F62" s="4">
        <v>497</v>
      </c>
      <c r="G62" s="5">
        <v>63</v>
      </c>
      <c r="H62">
        <f t="shared" si="0"/>
        <v>9</v>
      </c>
      <c r="I62">
        <f>Data[[#This Row],[Cost Per Unit]]*Data[[#This Row],[Units]]</f>
        <v>567</v>
      </c>
    </row>
    <row r="63" spans="3:9" x14ac:dyDescent="0.3">
      <c r="C63" t="s">
        <v>2</v>
      </c>
      <c r="D63" t="s">
        <v>36</v>
      </c>
      <c r="E63" t="s">
        <v>29</v>
      </c>
      <c r="F63" s="4">
        <v>8211</v>
      </c>
      <c r="G63" s="5">
        <v>75</v>
      </c>
      <c r="H63">
        <f t="shared" si="0"/>
        <v>7.16</v>
      </c>
      <c r="I63">
        <f>Data[[#This Row],[Cost Per Unit]]*Data[[#This Row],[Units]]</f>
        <v>537</v>
      </c>
    </row>
    <row r="64" spans="3:9" x14ac:dyDescent="0.3">
      <c r="C64" t="s">
        <v>2</v>
      </c>
      <c r="D64" t="s">
        <v>38</v>
      </c>
      <c r="E64" t="s">
        <v>28</v>
      </c>
      <c r="F64" s="4">
        <v>6580</v>
      </c>
      <c r="G64" s="5">
        <v>183</v>
      </c>
      <c r="H64">
        <f t="shared" si="0"/>
        <v>10.38</v>
      </c>
      <c r="I64">
        <f>Data[[#This Row],[Cost Per Unit]]*Data[[#This Row],[Units]]</f>
        <v>1899.5400000000002</v>
      </c>
    </row>
    <row r="65" spans="3:9" x14ac:dyDescent="0.3">
      <c r="C65" t="s">
        <v>41</v>
      </c>
      <c r="D65" t="s">
        <v>35</v>
      </c>
      <c r="E65" t="s">
        <v>13</v>
      </c>
      <c r="F65" s="4">
        <v>4760</v>
      </c>
      <c r="G65" s="5">
        <v>69</v>
      </c>
      <c r="H65">
        <f t="shared" si="0"/>
        <v>9.33</v>
      </c>
      <c r="I65">
        <f>Data[[#This Row],[Cost Per Unit]]*Data[[#This Row],[Units]]</f>
        <v>643.77</v>
      </c>
    </row>
    <row r="66" spans="3:9" x14ac:dyDescent="0.3">
      <c r="C66" t="s">
        <v>40</v>
      </c>
      <c r="D66" t="s">
        <v>36</v>
      </c>
      <c r="E66" t="s">
        <v>25</v>
      </c>
      <c r="F66" s="4">
        <v>5439</v>
      </c>
      <c r="G66" s="5">
        <v>30</v>
      </c>
      <c r="H66">
        <f t="shared" si="0"/>
        <v>13.15</v>
      </c>
      <c r="I66">
        <f>Data[[#This Row],[Cost Per Unit]]*Data[[#This Row],[Units]]</f>
        <v>394.5</v>
      </c>
    </row>
    <row r="67" spans="3:9" x14ac:dyDescent="0.3">
      <c r="C67" t="s">
        <v>41</v>
      </c>
      <c r="D67" t="s">
        <v>34</v>
      </c>
      <c r="E67" t="s">
        <v>17</v>
      </c>
      <c r="F67" s="4">
        <v>1463</v>
      </c>
      <c r="G67" s="5">
        <v>39</v>
      </c>
      <c r="H67">
        <f t="shared" si="0"/>
        <v>3.11</v>
      </c>
      <c r="I67">
        <f>Data[[#This Row],[Cost Per Unit]]*Data[[#This Row],[Units]]</f>
        <v>121.28999999999999</v>
      </c>
    </row>
    <row r="68" spans="3:9" x14ac:dyDescent="0.3">
      <c r="C68" t="s">
        <v>3</v>
      </c>
      <c r="D68" t="s">
        <v>34</v>
      </c>
      <c r="E68" t="s">
        <v>32</v>
      </c>
      <c r="F68" s="4">
        <v>7777</v>
      </c>
      <c r="G68" s="5">
        <v>504</v>
      </c>
      <c r="H68">
        <f t="shared" si="0"/>
        <v>8.65</v>
      </c>
      <c r="I68">
        <f>Data[[#This Row],[Cost Per Unit]]*Data[[#This Row],[Units]]</f>
        <v>4359.6000000000004</v>
      </c>
    </row>
    <row r="69" spans="3:9" x14ac:dyDescent="0.3">
      <c r="C69" t="s">
        <v>9</v>
      </c>
      <c r="D69" t="s">
        <v>37</v>
      </c>
      <c r="E69" t="s">
        <v>29</v>
      </c>
      <c r="F69" s="4">
        <v>1085</v>
      </c>
      <c r="G69" s="5">
        <v>273</v>
      </c>
      <c r="H69">
        <f t="shared" si="0"/>
        <v>7.16</v>
      </c>
      <c r="I69">
        <f>Data[[#This Row],[Cost Per Unit]]*Data[[#This Row],[Units]]</f>
        <v>1954.68</v>
      </c>
    </row>
    <row r="70" spans="3:9" x14ac:dyDescent="0.3">
      <c r="C70" t="s">
        <v>5</v>
      </c>
      <c r="D70" t="s">
        <v>37</v>
      </c>
      <c r="E70" t="s">
        <v>31</v>
      </c>
      <c r="F70" s="4">
        <v>182</v>
      </c>
      <c r="G70" s="5">
        <v>48</v>
      </c>
      <c r="H70">
        <f t="shared" si="0"/>
        <v>5.79</v>
      </c>
      <c r="I70">
        <f>Data[[#This Row],[Cost Per Unit]]*Data[[#This Row],[Units]]</f>
        <v>277.92</v>
      </c>
    </row>
    <row r="71" spans="3:9" x14ac:dyDescent="0.3">
      <c r="C71" t="s">
        <v>6</v>
      </c>
      <c r="D71" t="s">
        <v>34</v>
      </c>
      <c r="E71" t="s">
        <v>27</v>
      </c>
      <c r="F71" s="4">
        <v>4242</v>
      </c>
      <c r="G71" s="5">
        <v>207</v>
      </c>
      <c r="H71">
        <f t="shared" si="0"/>
        <v>16.73</v>
      </c>
      <c r="I71">
        <f>Data[[#This Row],[Cost Per Unit]]*Data[[#This Row],[Units]]</f>
        <v>3463.11</v>
      </c>
    </row>
    <row r="72" spans="3:9" x14ac:dyDescent="0.3">
      <c r="C72" t="s">
        <v>6</v>
      </c>
      <c r="D72" t="s">
        <v>36</v>
      </c>
      <c r="E72" t="s">
        <v>32</v>
      </c>
      <c r="F72" s="4">
        <v>6118</v>
      </c>
      <c r="G72" s="5">
        <v>9</v>
      </c>
      <c r="H72">
        <f t="shared" si="0"/>
        <v>8.65</v>
      </c>
      <c r="I72">
        <f>Data[[#This Row],[Cost Per Unit]]*Data[[#This Row],[Units]]</f>
        <v>77.850000000000009</v>
      </c>
    </row>
    <row r="73" spans="3:9" x14ac:dyDescent="0.3">
      <c r="C73" t="s">
        <v>10</v>
      </c>
      <c r="D73" t="s">
        <v>36</v>
      </c>
      <c r="E73" t="s">
        <v>23</v>
      </c>
      <c r="F73" s="4">
        <v>2317</v>
      </c>
      <c r="G73" s="5">
        <v>261</v>
      </c>
      <c r="H73">
        <f t="shared" si="0"/>
        <v>6.49</v>
      </c>
      <c r="I73">
        <f>Data[[#This Row],[Cost Per Unit]]*Data[[#This Row],[Units]]</f>
        <v>1693.89</v>
      </c>
    </row>
    <row r="74" spans="3:9" x14ac:dyDescent="0.3">
      <c r="C74" t="s">
        <v>6</v>
      </c>
      <c r="D74" t="s">
        <v>38</v>
      </c>
      <c r="E74" t="s">
        <v>16</v>
      </c>
      <c r="F74" s="4">
        <v>938</v>
      </c>
      <c r="G74" s="5">
        <v>6</v>
      </c>
      <c r="H74">
        <f t="shared" si="0"/>
        <v>8.7899999999999991</v>
      </c>
      <c r="I74">
        <f>Data[[#This Row],[Cost Per Unit]]*Data[[#This Row],[Units]]</f>
        <v>52.739999999999995</v>
      </c>
    </row>
    <row r="75" spans="3:9" x14ac:dyDescent="0.3">
      <c r="C75" t="s">
        <v>8</v>
      </c>
      <c r="D75" t="s">
        <v>37</v>
      </c>
      <c r="E75" t="s">
        <v>15</v>
      </c>
      <c r="F75" s="4">
        <v>9709</v>
      </c>
      <c r="G75" s="5">
        <v>30</v>
      </c>
      <c r="H75">
        <f t="shared" si="0"/>
        <v>11.73</v>
      </c>
      <c r="I75">
        <f>Data[[#This Row],[Cost Per Unit]]*Data[[#This Row],[Units]]</f>
        <v>351.90000000000003</v>
      </c>
    </row>
    <row r="76" spans="3:9" x14ac:dyDescent="0.3">
      <c r="C76" t="s">
        <v>7</v>
      </c>
      <c r="D76" t="s">
        <v>34</v>
      </c>
      <c r="E76" t="s">
        <v>20</v>
      </c>
      <c r="F76" s="4">
        <v>2205</v>
      </c>
      <c r="G76" s="5">
        <v>138</v>
      </c>
      <c r="H76">
        <f t="shared" ref="H76:H139" si="1">VLOOKUP(E76:E375,P$11:Q$32,2,FALSE)</f>
        <v>10.62</v>
      </c>
      <c r="I76">
        <f>Data[[#This Row],[Cost Per Unit]]*Data[[#This Row],[Units]]</f>
        <v>1465.56</v>
      </c>
    </row>
    <row r="77" spans="3:9" x14ac:dyDescent="0.3">
      <c r="C77" t="s">
        <v>7</v>
      </c>
      <c r="D77" t="s">
        <v>37</v>
      </c>
      <c r="E77" t="s">
        <v>17</v>
      </c>
      <c r="F77" s="4">
        <v>4487</v>
      </c>
      <c r="G77" s="5">
        <v>111</v>
      </c>
      <c r="H77">
        <f t="shared" si="1"/>
        <v>3.11</v>
      </c>
      <c r="I77">
        <f>Data[[#This Row],[Cost Per Unit]]*Data[[#This Row],[Units]]</f>
        <v>345.21</v>
      </c>
    </row>
    <row r="78" spans="3:9" x14ac:dyDescent="0.3">
      <c r="C78" t="s">
        <v>5</v>
      </c>
      <c r="D78" t="s">
        <v>35</v>
      </c>
      <c r="E78" t="s">
        <v>18</v>
      </c>
      <c r="F78" s="4">
        <v>2415</v>
      </c>
      <c r="G78" s="5">
        <v>15</v>
      </c>
      <c r="H78">
        <f t="shared" si="1"/>
        <v>6.47</v>
      </c>
      <c r="I78">
        <f>Data[[#This Row],[Cost Per Unit]]*Data[[#This Row],[Units]]</f>
        <v>97.05</v>
      </c>
    </row>
    <row r="79" spans="3:9" x14ac:dyDescent="0.3">
      <c r="C79" t="s">
        <v>40</v>
      </c>
      <c r="D79" t="s">
        <v>34</v>
      </c>
      <c r="E79" t="s">
        <v>19</v>
      </c>
      <c r="F79" s="4">
        <v>4018</v>
      </c>
      <c r="G79" s="5">
        <v>162</v>
      </c>
      <c r="H79">
        <f t="shared" si="1"/>
        <v>7.64</v>
      </c>
      <c r="I79">
        <f>Data[[#This Row],[Cost Per Unit]]*Data[[#This Row],[Units]]</f>
        <v>1237.6799999999998</v>
      </c>
    </row>
    <row r="80" spans="3:9" x14ac:dyDescent="0.3">
      <c r="C80" t="s">
        <v>5</v>
      </c>
      <c r="D80" t="s">
        <v>34</v>
      </c>
      <c r="E80" t="s">
        <v>19</v>
      </c>
      <c r="F80" s="4">
        <v>861</v>
      </c>
      <c r="G80" s="5">
        <v>195</v>
      </c>
      <c r="H80">
        <f t="shared" si="1"/>
        <v>7.64</v>
      </c>
      <c r="I80">
        <f>Data[[#This Row],[Cost Per Unit]]*Data[[#This Row],[Units]]</f>
        <v>1489.8</v>
      </c>
    </row>
    <row r="81" spans="3:9" x14ac:dyDescent="0.3">
      <c r="C81" t="s">
        <v>10</v>
      </c>
      <c r="D81" t="s">
        <v>38</v>
      </c>
      <c r="E81" t="s">
        <v>14</v>
      </c>
      <c r="F81" s="4">
        <v>5586</v>
      </c>
      <c r="G81" s="5">
        <v>525</v>
      </c>
      <c r="H81">
        <f t="shared" si="1"/>
        <v>11.7</v>
      </c>
      <c r="I81">
        <f>Data[[#This Row],[Cost Per Unit]]*Data[[#This Row],[Units]]</f>
        <v>6142.5</v>
      </c>
    </row>
    <row r="82" spans="3:9" x14ac:dyDescent="0.3">
      <c r="C82" t="s">
        <v>7</v>
      </c>
      <c r="D82" t="s">
        <v>34</v>
      </c>
      <c r="E82" t="s">
        <v>33</v>
      </c>
      <c r="F82" s="4">
        <v>2226</v>
      </c>
      <c r="G82" s="5">
        <v>48</v>
      </c>
      <c r="H82">
        <f t="shared" si="1"/>
        <v>12.37</v>
      </c>
      <c r="I82">
        <f>Data[[#This Row],[Cost Per Unit]]*Data[[#This Row],[Units]]</f>
        <v>593.76</v>
      </c>
    </row>
    <row r="83" spans="3:9" x14ac:dyDescent="0.3">
      <c r="C83" t="s">
        <v>9</v>
      </c>
      <c r="D83" t="s">
        <v>34</v>
      </c>
      <c r="E83" t="s">
        <v>28</v>
      </c>
      <c r="F83" s="4">
        <v>14329</v>
      </c>
      <c r="G83" s="5">
        <v>150</v>
      </c>
      <c r="H83">
        <f t="shared" si="1"/>
        <v>10.38</v>
      </c>
      <c r="I83">
        <f>Data[[#This Row],[Cost Per Unit]]*Data[[#This Row],[Units]]</f>
        <v>1557.0000000000002</v>
      </c>
    </row>
    <row r="84" spans="3:9" x14ac:dyDescent="0.3">
      <c r="C84" t="s">
        <v>9</v>
      </c>
      <c r="D84" t="s">
        <v>34</v>
      </c>
      <c r="E84" t="s">
        <v>20</v>
      </c>
      <c r="F84" s="4">
        <v>8463</v>
      </c>
      <c r="G84" s="5">
        <v>492</v>
      </c>
      <c r="H84">
        <f t="shared" si="1"/>
        <v>10.62</v>
      </c>
      <c r="I84">
        <f>Data[[#This Row],[Cost Per Unit]]*Data[[#This Row],[Units]]</f>
        <v>5225.04</v>
      </c>
    </row>
    <row r="85" spans="3:9" x14ac:dyDescent="0.3">
      <c r="C85" t="s">
        <v>5</v>
      </c>
      <c r="D85" t="s">
        <v>34</v>
      </c>
      <c r="E85" t="s">
        <v>29</v>
      </c>
      <c r="F85" s="4">
        <v>2891</v>
      </c>
      <c r="G85" s="5">
        <v>102</v>
      </c>
      <c r="H85">
        <f t="shared" si="1"/>
        <v>7.16</v>
      </c>
      <c r="I85">
        <f>Data[[#This Row],[Cost Per Unit]]*Data[[#This Row],[Units]]</f>
        <v>730.32</v>
      </c>
    </row>
    <row r="86" spans="3:9" x14ac:dyDescent="0.3">
      <c r="C86" t="s">
        <v>3</v>
      </c>
      <c r="D86" t="s">
        <v>36</v>
      </c>
      <c r="E86" t="s">
        <v>23</v>
      </c>
      <c r="F86" s="4">
        <v>3773</v>
      </c>
      <c r="G86" s="5">
        <v>165</v>
      </c>
      <c r="H86">
        <f t="shared" si="1"/>
        <v>6.49</v>
      </c>
      <c r="I86">
        <f>Data[[#This Row],[Cost Per Unit]]*Data[[#This Row],[Units]]</f>
        <v>1070.8500000000001</v>
      </c>
    </row>
    <row r="87" spans="3:9" x14ac:dyDescent="0.3">
      <c r="C87" t="s">
        <v>41</v>
      </c>
      <c r="D87" t="s">
        <v>36</v>
      </c>
      <c r="E87" t="s">
        <v>28</v>
      </c>
      <c r="F87" s="4">
        <v>854</v>
      </c>
      <c r="G87" s="5">
        <v>309</v>
      </c>
      <c r="H87">
        <f t="shared" si="1"/>
        <v>10.38</v>
      </c>
      <c r="I87">
        <f>Data[[#This Row],[Cost Per Unit]]*Data[[#This Row],[Units]]</f>
        <v>3207.42</v>
      </c>
    </row>
    <row r="88" spans="3:9" x14ac:dyDescent="0.3">
      <c r="C88" t="s">
        <v>6</v>
      </c>
      <c r="D88" t="s">
        <v>36</v>
      </c>
      <c r="E88" t="s">
        <v>17</v>
      </c>
      <c r="F88" s="4">
        <v>4970</v>
      </c>
      <c r="G88" s="5">
        <v>156</v>
      </c>
      <c r="H88">
        <f t="shared" si="1"/>
        <v>3.11</v>
      </c>
      <c r="I88">
        <f>Data[[#This Row],[Cost Per Unit]]*Data[[#This Row],[Units]]</f>
        <v>485.15999999999997</v>
      </c>
    </row>
    <row r="89" spans="3:9" x14ac:dyDescent="0.3">
      <c r="C89" t="s">
        <v>9</v>
      </c>
      <c r="D89" t="s">
        <v>35</v>
      </c>
      <c r="E89" t="s">
        <v>26</v>
      </c>
      <c r="F89" s="4">
        <v>98</v>
      </c>
      <c r="G89" s="5">
        <v>159</v>
      </c>
      <c r="H89">
        <f t="shared" si="1"/>
        <v>5.6</v>
      </c>
      <c r="I89">
        <f>Data[[#This Row],[Cost Per Unit]]*Data[[#This Row],[Units]]</f>
        <v>890.4</v>
      </c>
    </row>
    <row r="90" spans="3:9" x14ac:dyDescent="0.3">
      <c r="C90" t="s">
        <v>5</v>
      </c>
      <c r="D90" t="s">
        <v>35</v>
      </c>
      <c r="E90" t="s">
        <v>15</v>
      </c>
      <c r="F90" s="4">
        <v>13391</v>
      </c>
      <c r="G90" s="5">
        <v>201</v>
      </c>
      <c r="H90">
        <f t="shared" si="1"/>
        <v>11.73</v>
      </c>
      <c r="I90">
        <f>Data[[#This Row],[Cost Per Unit]]*Data[[#This Row],[Units]]</f>
        <v>2357.73</v>
      </c>
    </row>
    <row r="91" spans="3:9" x14ac:dyDescent="0.3">
      <c r="C91" t="s">
        <v>8</v>
      </c>
      <c r="D91" t="s">
        <v>39</v>
      </c>
      <c r="E91" t="s">
        <v>31</v>
      </c>
      <c r="F91" s="4">
        <v>8890</v>
      </c>
      <c r="G91" s="5">
        <v>210</v>
      </c>
      <c r="H91">
        <f t="shared" si="1"/>
        <v>5.79</v>
      </c>
      <c r="I91">
        <f>Data[[#This Row],[Cost Per Unit]]*Data[[#This Row],[Units]]</f>
        <v>1215.9000000000001</v>
      </c>
    </row>
    <row r="92" spans="3:9" x14ac:dyDescent="0.3">
      <c r="C92" t="s">
        <v>2</v>
      </c>
      <c r="D92" t="s">
        <v>38</v>
      </c>
      <c r="E92" t="s">
        <v>13</v>
      </c>
      <c r="F92" s="4">
        <v>56</v>
      </c>
      <c r="G92" s="5">
        <v>51</v>
      </c>
      <c r="H92">
        <f t="shared" si="1"/>
        <v>9.33</v>
      </c>
      <c r="I92">
        <f>Data[[#This Row],[Cost Per Unit]]*Data[[#This Row],[Units]]</f>
        <v>475.83</v>
      </c>
    </row>
    <row r="93" spans="3:9" x14ac:dyDescent="0.3">
      <c r="C93" t="s">
        <v>3</v>
      </c>
      <c r="D93" t="s">
        <v>36</v>
      </c>
      <c r="E93" t="s">
        <v>25</v>
      </c>
      <c r="F93" s="4">
        <v>3339</v>
      </c>
      <c r="G93" s="5">
        <v>39</v>
      </c>
      <c r="H93">
        <f t="shared" si="1"/>
        <v>13.15</v>
      </c>
      <c r="I93">
        <f>Data[[#This Row],[Cost Per Unit]]*Data[[#This Row],[Units]]</f>
        <v>512.85</v>
      </c>
    </row>
    <row r="94" spans="3:9" x14ac:dyDescent="0.3">
      <c r="C94" t="s">
        <v>10</v>
      </c>
      <c r="D94" t="s">
        <v>35</v>
      </c>
      <c r="E94" t="s">
        <v>18</v>
      </c>
      <c r="F94" s="4">
        <v>3808</v>
      </c>
      <c r="G94" s="5">
        <v>279</v>
      </c>
      <c r="H94">
        <f t="shared" si="1"/>
        <v>6.47</v>
      </c>
      <c r="I94">
        <f>Data[[#This Row],[Cost Per Unit]]*Data[[#This Row],[Units]]</f>
        <v>1805.1299999999999</v>
      </c>
    </row>
    <row r="95" spans="3:9" x14ac:dyDescent="0.3">
      <c r="C95" t="s">
        <v>10</v>
      </c>
      <c r="D95" t="s">
        <v>38</v>
      </c>
      <c r="E95" t="s">
        <v>13</v>
      </c>
      <c r="F95" s="4">
        <v>63</v>
      </c>
      <c r="G95" s="5">
        <v>123</v>
      </c>
      <c r="H95">
        <f t="shared" si="1"/>
        <v>9.33</v>
      </c>
      <c r="I95">
        <f>Data[[#This Row],[Cost Per Unit]]*Data[[#This Row],[Units]]</f>
        <v>1147.5899999999999</v>
      </c>
    </row>
    <row r="96" spans="3:9" x14ac:dyDescent="0.3">
      <c r="C96" t="s">
        <v>2</v>
      </c>
      <c r="D96" t="s">
        <v>39</v>
      </c>
      <c r="E96" t="s">
        <v>27</v>
      </c>
      <c r="F96" s="4">
        <v>7812</v>
      </c>
      <c r="G96" s="5">
        <v>81</v>
      </c>
      <c r="H96">
        <f t="shared" si="1"/>
        <v>16.73</v>
      </c>
      <c r="I96">
        <f>Data[[#This Row],[Cost Per Unit]]*Data[[#This Row],[Units]]</f>
        <v>1355.13</v>
      </c>
    </row>
    <row r="97" spans="3:9" x14ac:dyDescent="0.3">
      <c r="C97" t="s">
        <v>40</v>
      </c>
      <c r="D97" t="s">
        <v>37</v>
      </c>
      <c r="E97" t="s">
        <v>19</v>
      </c>
      <c r="F97" s="4">
        <v>7693</v>
      </c>
      <c r="G97" s="5">
        <v>21</v>
      </c>
      <c r="H97">
        <f t="shared" si="1"/>
        <v>7.64</v>
      </c>
      <c r="I97">
        <f>Data[[#This Row],[Cost Per Unit]]*Data[[#This Row],[Units]]</f>
        <v>160.44</v>
      </c>
    </row>
    <row r="98" spans="3:9" x14ac:dyDescent="0.3">
      <c r="C98" t="s">
        <v>3</v>
      </c>
      <c r="D98" t="s">
        <v>36</v>
      </c>
      <c r="E98" t="s">
        <v>28</v>
      </c>
      <c r="F98" s="4">
        <v>973</v>
      </c>
      <c r="G98" s="5">
        <v>162</v>
      </c>
      <c r="H98">
        <f t="shared" si="1"/>
        <v>10.38</v>
      </c>
      <c r="I98">
        <f>Data[[#This Row],[Cost Per Unit]]*Data[[#This Row],[Units]]</f>
        <v>1681.5600000000002</v>
      </c>
    </row>
    <row r="99" spans="3:9" x14ac:dyDescent="0.3">
      <c r="C99" t="s">
        <v>10</v>
      </c>
      <c r="D99" t="s">
        <v>35</v>
      </c>
      <c r="E99" t="s">
        <v>21</v>
      </c>
      <c r="F99" s="4">
        <v>567</v>
      </c>
      <c r="G99" s="5">
        <v>228</v>
      </c>
      <c r="H99">
        <f t="shared" si="1"/>
        <v>9</v>
      </c>
      <c r="I99">
        <f>Data[[#This Row],[Cost Per Unit]]*Data[[#This Row],[Units]]</f>
        <v>2052</v>
      </c>
    </row>
    <row r="100" spans="3:9" x14ac:dyDescent="0.3">
      <c r="C100" t="s">
        <v>10</v>
      </c>
      <c r="D100" t="s">
        <v>36</v>
      </c>
      <c r="E100" t="s">
        <v>29</v>
      </c>
      <c r="F100" s="4">
        <v>2471</v>
      </c>
      <c r="G100" s="5">
        <v>342</v>
      </c>
      <c r="H100">
        <f t="shared" si="1"/>
        <v>7.16</v>
      </c>
      <c r="I100">
        <f>Data[[#This Row],[Cost Per Unit]]*Data[[#This Row],[Units]]</f>
        <v>2448.7200000000003</v>
      </c>
    </row>
    <row r="101" spans="3:9" x14ac:dyDescent="0.3">
      <c r="C101" t="s">
        <v>5</v>
      </c>
      <c r="D101" t="s">
        <v>38</v>
      </c>
      <c r="E101" t="s">
        <v>13</v>
      </c>
      <c r="F101" s="4">
        <v>7189</v>
      </c>
      <c r="G101" s="5">
        <v>54</v>
      </c>
      <c r="H101">
        <f t="shared" si="1"/>
        <v>9.33</v>
      </c>
      <c r="I101">
        <f>Data[[#This Row],[Cost Per Unit]]*Data[[#This Row],[Units]]</f>
        <v>503.82</v>
      </c>
    </row>
    <row r="102" spans="3:9" x14ac:dyDescent="0.3">
      <c r="C102" t="s">
        <v>41</v>
      </c>
      <c r="D102" t="s">
        <v>35</v>
      </c>
      <c r="E102" t="s">
        <v>28</v>
      </c>
      <c r="F102" s="4">
        <v>7455</v>
      </c>
      <c r="G102" s="5">
        <v>216</v>
      </c>
      <c r="H102">
        <f t="shared" si="1"/>
        <v>10.38</v>
      </c>
      <c r="I102">
        <f>Data[[#This Row],[Cost Per Unit]]*Data[[#This Row],[Units]]</f>
        <v>2242.0800000000004</v>
      </c>
    </row>
    <row r="103" spans="3:9" x14ac:dyDescent="0.3">
      <c r="C103" t="s">
        <v>3</v>
      </c>
      <c r="D103" t="s">
        <v>34</v>
      </c>
      <c r="E103" t="s">
        <v>26</v>
      </c>
      <c r="F103" s="4">
        <v>3108</v>
      </c>
      <c r="G103" s="5">
        <v>54</v>
      </c>
      <c r="H103">
        <f t="shared" si="1"/>
        <v>5.6</v>
      </c>
      <c r="I103">
        <f>Data[[#This Row],[Cost Per Unit]]*Data[[#This Row],[Units]]</f>
        <v>302.39999999999998</v>
      </c>
    </row>
    <row r="104" spans="3:9" x14ac:dyDescent="0.3">
      <c r="C104" t="s">
        <v>6</v>
      </c>
      <c r="D104" t="s">
        <v>38</v>
      </c>
      <c r="E104" t="s">
        <v>25</v>
      </c>
      <c r="F104" s="4">
        <v>469</v>
      </c>
      <c r="G104" s="5">
        <v>75</v>
      </c>
      <c r="H104">
        <f t="shared" si="1"/>
        <v>13.15</v>
      </c>
      <c r="I104">
        <f>Data[[#This Row],[Cost Per Unit]]*Data[[#This Row],[Units]]</f>
        <v>986.25</v>
      </c>
    </row>
    <row r="105" spans="3:9" x14ac:dyDescent="0.3">
      <c r="C105" t="s">
        <v>9</v>
      </c>
      <c r="D105" t="s">
        <v>37</v>
      </c>
      <c r="E105" t="s">
        <v>23</v>
      </c>
      <c r="F105" s="4">
        <v>2737</v>
      </c>
      <c r="G105" s="5">
        <v>93</v>
      </c>
      <c r="H105">
        <f t="shared" si="1"/>
        <v>6.49</v>
      </c>
      <c r="I105">
        <f>Data[[#This Row],[Cost Per Unit]]*Data[[#This Row],[Units]]</f>
        <v>603.57000000000005</v>
      </c>
    </row>
    <row r="106" spans="3:9" x14ac:dyDescent="0.3">
      <c r="C106" t="s">
        <v>9</v>
      </c>
      <c r="D106" t="s">
        <v>37</v>
      </c>
      <c r="E106" t="s">
        <v>25</v>
      </c>
      <c r="F106" s="4">
        <v>4305</v>
      </c>
      <c r="G106" s="5">
        <v>156</v>
      </c>
      <c r="H106">
        <f t="shared" si="1"/>
        <v>13.15</v>
      </c>
      <c r="I106">
        <f>Data[[#This Row],[Cost Per Unit]]*Data[[#This Row],[Units]]</f>
        <v>2051.4</v>
      </c>
    </row>
    <row r="107" spans="3:9" x14ac:dyDescent="0.3">
      <c r="C107" t="s">
        <v>9</v>
      </c>
      <c r="D107" t="s">
        <v>38</v>
      </c>
      <c r="E107" t="s">
        <v>17</v>
      </c>
      <c r="F107" s="4">
        <v>2408</v>
      </c>
      <c r="G107" s="5">
        <v>9</v>
      </c>
      <c r="H107">
        <f t="shared" si="1"/>
        <v>3.11</v>
      </c>
      <c r="I107">
        <f>Data[[#This Row],[Cost Per Unit]]*Data[[#This Row],[Units]]</f>
        <v>27.99</v>
      </c>
    </row>
    <row r="108" spans="3:9" x14ac:dyDescent="0.3">
      <c r="C108" t="s">
        <v>3</v>
      </c>
      <c r="D108" t="s">
        <v>36</v>
      </c>
      <c r="E108" t="s">
        <v>19</v>
      </c>
      <c r="F108" s="4">
        <v>1281</v>
      </c>
      <c r="G108" s="5">
        <v>18</v>
      </c>
      <c r="H108">
        <f t="shared" si="1"/>
        <v>7.64</v>
      </c>
      <c r="I108">
        <f>Data[[#This Row],[Cost Per Unit]]*Data[[#This Row],[Units]]</f>
        <v>137.51999999999998</v>
      </c>
    </row>
    <row r="109" spans="3:9" x14ac:dyDescent="0.3">
      <c r="C109" t="s">
        <v>40</v>
      </c>
      <c r="D109" t="s">
        <v>35</v>
      </c>
      <c r="E109" t="s">
        <v>32</v>
      </c>
      <c r="F109" s="4">
        <v>12348</v>
      </c>
      <c r="G109" s="5">
        <v>234</v>
      </c>
      <c r="H109">
        <f t="shared" si="1"/>
        <v>8.65</v>
      </c>
      <c r="I109">
        <f>Data[[#This Row],[Cost Per Unit]]*Data[[#This Row],[Units]]</f>
        <v>2024.1000000000001</v>
      </c>
    </row>
    <row r="110" spans="3:9" x14ac:dyDescent="0.3">
      <c r="C110" t="s">
        <v>3</v>
      </c>
      <c r="D110" t="s">
        <v>34</v>
      </c>
      <c r="E110" t="s">
        <v>28</v>
      </c>
      <c r="F110" s="4">
        <v>3689</v>
      </c>
      <c r="G110" s="5">
        <v>312</v>
      </c>
      <c r="H110">
        <f t="shared" si="1"/>
        <v>10.38</v>
      </c>
      <c r="I110">
        <f>Data[[#This Row],[Cost Per Unit]]*Data[[#This Row],[Units]]</f>
        <v>3238.5600000000004</v>
      </c>
    </row>
    <row r="111" spans="3:9" x14ac:dyDescent="0.3">
      <c r="C111" t="s">
        <v>7</v>
      </c>
      <c r="D111" t="s">
        <v>36</v>
      </c>
      <c r="E111" t="s">
        <v>19</v>
      </c>
      <c r="F111" s="4">
        <v>2870</v>
      </c>
      <c r="G111" s="5">
        <v>300</v>
      </c>
      <c r="H111">
        <f t="shared" si="1"/>
        <v>7.64</v>
      </c>
      <c r="I111">
        <f>Data[[#This Row],[Cost Per Unit]]*Data[[#This Row],[Units]]</f>
        <v>2292</v>
      </c>
    </row>
    <row r="112" spans="3:9" x14ac:dyDescent="0.3">
      <c r="C112" t="s">
        <v>2</v>
      </c>
      <c r="D112" t="s">
        <v>36</v>
      </c>
      <c r="E112" t="s">
        <v>27</v>
      </c>
      <c r="F112" s="4">
        <v>798</v>
      </c>
      <c r="G112" s="5">
        <v>519</v>
      </c>
      <c r="H112">
        <f t="shared" si="1"/>
        <v>16.73</v>
      </c>
      <c r="I112">
        <f>Data[[#This Row],[Cost Per Unit]]*Data[[#This Row],[Units]]</f>
        <v>8682.8700000000008</v>
      </c>
    </row>
    <row r="113" spans="3:9" x14ac:dyDescent="0.3">
      <c r="C113" t="s">
        <v>41</v>
      </c>
      <c r="D113" t="s">
        <v>37</v>
      </c>
      <c r="E113" t="s">
        <v>21</v>
      </c>
      <c r="F113" s="4">
        <v>2933</v>
      </c>
      <c r="G113" s="5">
        <v>9</v>
      </c>
      <c r="H113">
        <f t="shared" si="1"/>
        <v>9</v>
      </c>
      <c r="I113">
        <f>Data[[#This Row],[Cost Per Unit]]*Data[[#This Row],[Units]]</f>
        <v>81</v>
      </c>
    </row>
    <row r="114" spans="3:9" x14ac:dyDescent="0.3">
      <c r="C114" t="s">
        <v>5</v>
      </c>
      <c r="D114" t="s">
        <v>35</v>
      </c>
      <c r="E114" t="s">
        <v>4</v>
      </c>
      <c r="F114" s="4">
        <v>2744</v>
      </c>
      <c r="G114" s="5">
        <v>9</v>
      </c>
      <c r="H114">
        <f t="shared" si="1"/>
        <v>11.88</v>
      </c>
      <c r="I114">
        <f>Data[[#This Row],[Cost Per Unit]]*Data[[#This Row],[Units]]</f>
        <v>106.92</v>
      </c>
    </row>
    <row r="115" spans="3:9" x14ac:dyDescent="0.3">
      <c r="C115" t="s">
        <v>40</v>
      </c>
      <c r="D115" t="s">
        <v>36</v>
      </c>
      <c r="E115" t="s">
        <v>33</v>
      </c>
      <c r="F115" s="4">
        <v>9772</v>
      </c>
      <c r="G115" s="5">
        <v>90</v>
      </c>
      <c r="H115">
        <f t="shared" si="1"/>
        <v>12.37</v>
      </c>
      <c r="I115">
        <f>Data[[#This Row],[Cost Per Unit]]*Data[[#This Row],[Units]]</f>
        <v>1113.3</v>
      </c>
    </row>
    <row r="116" spans="3:9" x14ac:dyDescent="0.3">
      <c r="C116" t="s">
        <v>7</v>
      </c>
      <c r="D116" t="s">
        <v>34</v>
      </c>
      <c r="E116" t="s">
        <v>25</v>
      </c>
      <c r="F116" s="4">
        <v>1568</v>
      </c>
      <c r="G116" s="5">
        <v>96</v>
      </c>
      <c r="H116">
        <f t="shared" si="1"/>
        <v>13.15</v>
      </c>
      <c r="I116">
        <f>Data[[#This Row],[Cost Per Unit]]*Data[[#This Row],[Units]]</f>
        <v>1262.4000000000001</v>
      </c>
    </row>
    <row r="117" spans="3:9" x14ac:dyDescent="0.3">
      <c r="C117" t="s">
        <v>2</v>
      </c>
      <c r="D117" t="s">
        <v>36</v>
      </c>
      <c r="E117" t="s">
        <v>16</v>
      </c>
      <c r="F117" s="4">
        <v>11417</v>
      </c>
      <c r="G117" s="5">
        <v>21</v>
      </c>
      <c r="H117">
        <f t="shared" si="1"/>
        <v>8.7899999999999991</v>
      </c>
      <c r="I117">
        <f>Data[[#This Row],[Cost Per Unit]]*Data[[#This Row],[Units]]</f>
        <v>184.58999999999997</v>
      </c>
    </row>
    <row r="118" spans="3:9" x14ac:dyDescent="0.3">
      <c r="C118" t="s">
        <v>40</v>
      </c>
      <c r="D118" t="s">
        <v>34</v>
      </c>
      <c r="E118" t="s">
        <v>26</v>
      </c>
      <c r="F118" s="4">
        <v>6748</v>
      </c>
      <c r="G118" s="5">
        <v>48</v>
      </c>
      <c r="H118">
        <f t="shared" si="1"/>
        <v>5.6</v>
      </c>
      <c r="I118">
        <f>Data[[#This Row],[Cost Per Unit]]*Data[[#This Row],[Units]]</f>
        <v>268.79999999999995</v>
      </c>
    </row>
    <row r="119" spans="3:9" x14ac:dyDescent="0.3">
      <c r="C119" t="s">
        <v>10</v>
      </c>
      <c r="D119" t="s">
        <v>36</v>
      </c>
      <c r="E119" t="s">
        <v>27</v>
      </c>
      <c r="F119" s="4">
        <v>1407</v>
      </c>
      <c r="G119" s="5">
        <v>72</v>
      </c>
      <c r="H119">
        <f t="shared" si="1"/>
        <v>16.73</v>
      </c>
      <c r="I119">
        <f>Data[[#This Row],[Cost Per Unit]]*Data[[#This Row],[Units]]</f>
        <v>1204.56</v>
      </c>
    </row>
    <row r="120" spans="3:9" x14ac:dyDescent="0.3">
      <c r="C120" t="s">
        <v>8</v>
      </c>
      <c r="D120" t="s">
        <v>35</v>
      </c>
      <c r="E120" t="s">
        <v>29</v>
      </c>
      <c r="F120" s="4">
        <v>2023</v>
      </c>
      <c r="G120" s="5">
        <v>168</v>
      </c>
      <c r="H120">
        <f t="shared" si="1"/>
        <v>7.16</v>
      </c>
      <c r="I120">
        <f>Data[[#This Row],[Cost Per Unit]]*Data[[#This Row],[Units]]</f>
        <v>1202.8800000000001</v>
      </c>
    </row>
    <row r="121" spans="3:9" x14ac:dyDescent="0.3">
      <c r="C121" t="s">
        <v>5</v>
      </c>
      <c r="D121" t="s">
        <v>39</v>
      </c>
      <c r="E121" t="s">
        <v>26</v>
      </c>
      <c r="F121" s="4">
        <v>5236</v>
      </c>
      <c r="G121" s="5">
        <v>51</v>
      </c>
      <c r="H121">
        <f t="shared" si="1"/>
        <v>5.6</v>
      </c>
      <c r="I121">
        <f>Data[[#This Row],[Cost Per Unit]]*Data[[#This Row],[Units]]</f>
        <v>285.59999999999997</v>
      </c>
    </row>
    <row r="122" spans="3:9" x14ac:dyDescent="0.3">
      <c r="C122" t="s">
        <v>41</v>
      </c>
      <c r="D122" t="s">
        <v>36</v>
      </c>
      <c r="E122" t="s">
        <v>19</v>
      </c>
      <c r="F122" s="4">
        <v>1925</v>
      </c>
      <c r="G122" s="5">
        <v>192</v>
      </c>
      <c r="H122">
        <f t="shared" si="1"/>
        <v>7.64</v>
      </c>
      <c r="I122">
        <f>Data[[#This Row],[Cost Per Unit]]*Data[[#This Row],[Units]]</f>
        <v>1466.8799999999999</v>
      </c>
    </row>
    <row r="123" spans="3:9" x14ac:dyDescent="0.3">
      <c r="C123" t="s">
        <v>7</v>
      </c>
      <c r="D123" t="s">
        <v>37</v>
      </c>
      <c r="E123" t="s">
        <v>14</v>
      </c>
      <c r="F123" s="4">
        <v>6608</v>
      </c>
      <c r="G123" s="5">
        <v>225</v>
      </c>
      <c r="H123">
        <f t="shared" si="1"/>
        <v>11.7</v>
      </c>
      <c r="I123">
        <f>Data[[#This Row],[Cost Per Unit]]*Data[[#This Row],[Units]]</f>
        <v>2632.5</v>
      </c>
    </row>
    <row r="124" spans="3:9" x14ac:dyDescent="0.3">
      <c r="C124" t="s">
        <v>6</v>
      </c>
      <c r="D124" t="s">
        <v>34</v>
      </c>
      <c r="E124" t="s">
        <v>26</v>
      </c>
      <c r="F124" s="4">
        <v>8008</v>
      </c>
      <c r="G124" s="5">
        <v>456</v>
      </c>
      <c r="H124">
        <f t="shared" si="1"/>
        <v>5.6</v>
      </c>
      <c r="I124">
        <f>Data[[#This Row],[Cost Per Unit]]*Data[[#This Row],[Units]]</f>
        <v>2553.6</v>
      </c>
    </row>
    <row r="125" spans="3:9" x14ac:dyDescent="0.3">
      <c r="C125" t="s">
        <v>10</v>
      </c>
      <c r="D125" t="s">
        <v>34</v>
      </c>
      <c r="E125" t="s">
        <v>25</v>
      </c>
      <c r="F125" s="4">
        <v>1428</v>
      </c>
      <c r="G125" s="5">
        <v>93</v>
      </c>
      <c r="H125">
        <f t="shared" si="1"/>
        <v>13.15</v>
      </c>
      <c r="I125">
        <f>Data[[#This Row],[Cost Per Unit]]*Data[[#This Row],[Units]]</f>
        <v>1222.95</v>
      </c>
    </row>
    <row r="126" spans="3:9" x14ac:dyDescent="0.3">
      <c r="C126" t="s">
        <v>6</v>
      </c>
      <c r="D126" t="s">
        <v>34</v>
      </c>
      <c r="E126" t="s">
        <v>4</v>
      </c>
      <c r="F126" s="4">
        <v>525</v>
      </c>
      <c r="G126" s="5">
        <v>48</v>
      </c>
      <c r="H126">
        <f t="shared" si="1"/>
        <v>11.88</v>
      </c>
      <c r="I126">
        <f>Data[[#This Row],[Cost Per Unit]]*Data[[#This Row],[Units]]</f>
        <v>570.24</v>
      </c>
    </row>
    <row r="127" spans="3:9" x14ac:dyDescent="0.3">
      <c r="C127" t="s">
        <v>6</v>
      </c>
      <c r="D127" t="s">
        <v>37</v>
      </c>
      <c r="E127" t="s">
        <v>18</v>
      </c>
      <c r="F127" s="4">
        <v>1505</v>
      </c>
      <c r="G127" s="5">
        <v>102</v>
      </c>
      <c r="H127">
        <f t="shared" si="1"/>
        <v>6.47</v>
      </c>
      <c r="I127">
        <f>Data[[#This Row],[Cost Per Unit]]*Data[[#This Row],[Units]]</f>
        <v>659.93999999999994</v>
      </c>
    </row>
    <row r="128" spans="3:9" x14ac:dyDescent="0.3">
      <c r="C128" t="s">
        <v>7</v>
      </c>
      <c r="D128" t="s">
        <v>35</v>
      </c>
      <c r="E128" t="s">
        <v>30</v>
      </c>
      <c r="F128" s="4">
        <v>6755</v>
      </c>
      <c r="G128" s="5">
        <v>252</v>
      </c>
      <c r="H128">
        <f t="shared" si="1"/>
        <v>14.49</v>
      </c>
      <c r="I128">
        <f>Data[[#This Row],[Cost Per Unit]]*Data[[#This Row],[Units]]</f>
        <v>3651.48</v>
      </c>
    </row>
    <row r="129" spans="3:9" x14ac:dyDescent="0.3">
      <c r="C129" t="s">
        <v>2</v>
      </c>
      <c r="D129" t="s">
        <v>37</v>
      </c>
      <c r="E129" t="s">
        <v>18</v>
      </c>
      <c r="F129" s="4">
        <v>11571</v>
      </c>
      <c r="G129" s="5">
        <v>138</v>
      </c>
      <c r="H129">
        <f t="shared" si="1"/>
        <v>6.47</v>
      </c>
      <c r="I129">
        <f>Data[[#This Row],[Cost Per Unit]]*Data[[#This Row],[Units]]</f>
        <v>892.86</v>
      </c>
    </row>
    <row r="130" spans="3:9" x14ac:dyDescent="0.3">
      <c r="C130" t="s">
        <v>40</v>
      </c>
      <c r="D130" t="s">
        <v>38</v>
      </c>
      <c r="E130" t="s">
        <v>25</v>
      </c>
      <c r="F130" s="4">
        <v>2541</v>
      </c>
      <c r="G130" s="5">
        <v>90</v>
      </c>
      <c r="H130">
        <f t="shared" si="1"/>
        <v>13.15</v>
      </c>
      <c r="I130">
        <f>Data[[#This Row],[Cost Per Unit]]*Data[[#This Row],[Units]]</f>
        <v>1183.5</v>
      </c>
    </row>
    <row r="131" spans="3:9" x14ac:dyDescent="0.3">
      <c r="C131" t="s">
        <v>41</v>
      </c>
      <c r="D131" t="s">
        <v>37</v>
      </c>
      <c r="E131" t="s">
        <v>30</v>
      </c>
      <c r="F131" s="4">
        <v>1526</v>
      </c>
      <c r="G131" s="5">
        <v>240</v>
      </c>
      <c r="H131">
        <f t="shared" si="1"/>
        <v>14.49</v>
      </c>
      <c r="I131">
        <f>Data[[#This Row],[Cost Per Unit]]*Data[[#This Row],[Units]]</f>
        <v>3477.6</v>
      </c>
    </row>
    <row r="132" spans="3:9" x14ac:dyDescent="0.3">
      <c r="C132" t="s">
        <v>40</v>
      </c>
      <c r="D132" t="s">
        <v>38</v>
      </c>
      <c r="E132" t="s">
        <v>4</v>
      </c>
      <c r="F132" s="4">
        <v>6125</v>
      </c>
      <c r="G132" s="5">
        <v>102</v>
      </c>
      <c r="H132">
        <f t="shared" si="1"/>
        <v>11.88</v>
      </c>
      <c r="I132">
        <f>Data[[#This Row],[Cost Per Unit]]*Data[[#This Row],[Units]]</f>
        <v>1211.76</v>
      </c>
    </row>
    <row r="133" spans="3:9" x14ac:dyDescent="0.3">
      <c r="C133" t="s">
        <v>41</v>
      </c>
      <c r="D133" t="s">
        <v>35</v>
      </c>
      <c r="E133" t="s">
        <v>27</v>
      </c>
      <c r="F133" s="4">
        <v>847</v>
      </c>
      <c r="G133" s="5">
        <v>129</v>
      </c>
      <c r="H133">
        <f t="shared" si="1"/>
        <v>16.73</v>
      </c>
      <c r="I133">
        <f>Data[[#This Row],[Cost Per Unit]]*Data[[#This Row],[Units]]</f>
        <v>2158.17</v>
      </c>
    </row>
    <row r="134" spans="3:9" x14ac:dyDescent="0.3">
      <c r="C134" t="s">
        <v>8</v>
      </c>
      <c r="D134" t="s">
        <v>35</v>
      </c>
      <c r="E134" t="s">
        <v>27</v>
      </c>
      <c r="F134" s="4">
        <v>4753</v>
      </c>
      <c r="G134" s="5">
        <v>300</v>
      </c>
      <c r="H134">
        <f t="shared" si="1"/>
        <v>16.73</v>
      </c>
      <c r="I134">
        <f>Data[[#This Row],[Cost Per Unit]]*Data[[#This Row],[Units]]</f>
        <v>5019</v>
      </c>
    </row>
    <row r="135" spans="3:9" x14ac:dyDescent="0.3">
      <c r="C135" t="s">
        <v>6</v>
      </c>
      <c r="D135" t="s">
        <v>38</v>
      </c>
      <c r="E135" t="s">
        <v>33</v>
      </c>
      <c r="F135" s="4">
        <v>959</v>
      </c>
      <c r="G135" s="5">
        <v>135</v>
      </c>
      <c r="H135">
        <f t="shared" si="1"/>
        <v>12.37</v>
      </c>
      <c r="I135">
        <f>Data[[#This Row],[Cost Per Unit]]*Data[[#This Row],[Units]]</f>
        <v>1669.9499999999998</v>
      </c>
    </row>
    <row r="136" spans="3:9" x14ac:dyDescent="0.3">
      <c r="C136" t="s">
        <v>7</v>
      </c>
      <c r="D136" t="s">
        <v>35</v>
      </c>
      <c r="E136" t="s">
        <v>24</v>
      </c>
      <c r="F136" s="4">
        <v>2793</v>
      </c>
      <c r="G136" s="5">
        <v>114</v>
      </c>
      <c r="H136">
        <f t="shared" si="1"/>
        <v>4.97</v>
      </c>
      <c r="I136">
        <f>Data[[#This Row],[Cost Per Unit]]*Data[[#This Row],[Units]]</f>
        <v>566.57999999999993</v>
      </c>
    </row>
    <row r="137" spans="3:9" x14ac:dyDescent="0.3">
      <c r="C137" t="s">
        <v>7</v>
      </c>
      <c r="D137" t="s">
        <v>35</v>
      </c>
      <c r="E137" t="s">
        <v>14</v>
      </c>
      <c r="F137" s="4">
        <v>4606</v>
      </c>
      <c r="G137" s="5">
        <v>63</v>
      </c>
      <c r="H137">
        <f t="shared" si="1"/>
        <v>11.7</v>
      </c>
      <c r="I137">
        <f>Data[[#This Row],[Cost Per Unit]]*Data[[#This Row],[Units]]</f>
        <v>737.09999999999991</v>
      </c>
    </row>
    <row r="138" spans="3:9" x14ac:dyDescent="0.3">
      <c r="C138" t="s">
        <v>7</v>
      </c>
      <c r="D138" t="s">
        <v>36</v>
      </c>
      <c r="E138" t="s">
        <v>29</v>
      </c>
      <c r="F138" s="4">
        <v>5551</v>
      </c>
      <c r="G138" s="5">
        <v>252</v>
      </c>
      <c r="H138">
        <f t="shared" si="1"/>
        <v>7.16</v>
      </c>
      <c r="I138">
        <f>Data[[#This Row],[Cost Per Unit]]*Data[[#This Row],[Units]]</f>
        <v>1804.32</v>
      </c>
    </row>
    <row r="139" spans="3:9" x14ac:dyDescent="0.3">
      <c r="C139" t="s">
        <v>10</v>
      </c>
      <c r="D139" t="s">
        <v>36</v>
      </c>
      <c r="E139" t="s">
        <v>32</v>
      </c>
      <c r="F139" s="4">
        <v>6657</v>
      </c>
      <c r="G139" s="5">
        <v>303</v>
      </c>
      <c r="H139">
        <f t="shared" si="1"/>
        <v>8.65</v>
      </c>
      <c r="I139">
        <f>Data[[#This Row],[Cost Per Unit]]*Data[[#This Row],[Units]]</f>
        <v>2620.9500000000003</v>
      </c>
    </row>
    <row r="140" spans="3:9" x14ac:dyDescent="0.3">
      <c r="C140" t="s">
        <v>7</v>
      </c>
      <c r="D140" t="s">
        <v>39</v>
      </c>
      <c r="E140" t="s">
        <v>17</v>
      </c>
      <c r="F140" s="4">
        <v>4438</v>
      </c>
      <c r="G140" s="5">
        <v>246</v>
      </c>
      <c r="H140">
        <f t="shared" ref="H140:H203" si="2">VLOOKUP(E140:E439,P$11:Q$32,2,FALSE)</f>
        <v>3.11</v>
      </c>
      <c r="I140">
        <f>Data[[#This Row],[Cost Per Unit]]*Data[[#This Row],[Units]]</f>
        <v>765.06</v>
      </c>
    </row>
    <row r="141" spans="3:9" x14ac:dyDescent="0.3">
      <c r="C141" t="s">
        <v>8</v>
      </c>
      <c r="D141" t="s">
        <v>38</v>
      </c>
      <c r="E141" t="s">
        <v>22</v>
      </c>
      <c r="F141" s="4">
        <v>168</v>
      </c>
      <c r="G141" s="5">
        <v>84</v>
      </c>
      <c r="H141">
        <f t="shared" si="2"/>
        <v>9.77</v>
      </c>
      <c r="I141">
        <f>Data[[#This Row],[Cost Per Unit]]*Data[[#This Row],[Units]]</f>
        <v>820.68</v>
      </c>
    </row>
    <row r="142" spans="3:9" x14ac:dyDescent="0.3">
      <c r="C142" t="s">
        <v>7</v>
      </c>
      <c r="D142" t="s">
        <v>34</v>
      </c>
      <c r="E142" t="s">
        <v>17</v>
      </c>
      <c r="F142" s="4">
        <v>7777</v>
      </c>
      <c r="G142" s="5">
        <v>39</v>
      </c>
      <c r="H142">
        <f t="shared" si="2"/>
        <v>3.11</v>
      </c>
      <c r="I142">
        <f>Data[[#This Row],[Cost Per Unit]]*Data[[#This Row],[Units]]</f>
        <v>121.28999999999999</v>
      </c>
    </row>
    <row r="143" spans="3:9" x14ac:dyDescent="0.3">
      <c r="C143" t="s">
        <v>5</v>
      </c>
      <c r="D143" t="s">
        <v>36</v>
      </c>
      <c r="E143" t="s">
        <v>17</v>
      </c>
      <c r="F143" s="4">
        <v>3339</v>
      </c>
      <c r="G143" s="5">
        <v>348</v>
      </c>
      <c r="H143">
        <f t="shared" si="2"/>
        <v>3.11</v>
      </c>
      <c r="I143">
        <f>Data[[#This Row],[Cost Per Unit]]*Data[[#This Row],[Units]]</f>
        <v>1082.28</v>
      </c>
    </row>
    <row r="144" spans="3:9" x14ac:dyDescent="0.3">
      <c r="C144" t="s">
        <v>7</v>
      </c>
      <c r="D144" t="s">
        <v>37</v>
      </c>
      <c r="E144" t="s">
        <v>33</v>
      </c>
      <c r="F144" s="4">
        <v>6391</v>
      </c>
      <c r="G144" s="5">
        <v>48</v>
      </c>
      <c r="H144">
        <f t="shared" si="2"/>
        <v>12.37</v>
      </c>
      <c r="I144">
        <f>Data[[#This Row],[Cost Per Unit]]*Data[[#This Row],[Units]]</f>
        <v>593.76</v>
      </c>
    </row>
    <row r="145" spans="3:9" x14ac:dyDescent="0.3">
      <c r="C145" t="s">
        <v>5</v>
      </c>
      <c r="D145" t="s">
        <v>37</v>
      </c>
      <c r="E145" t="s">
        <v>22</v>
      </c>
      <c r="F145" s="4">
        <v>518</v>
      </c>
      <c r="G145" s="5">
        <v>75</v>
      </c>
      <c r="H145">
        <f t="shared" si="2"/>
        <v>9.77</v>
      </c>
      <c r="I145">
        <f>Data[[#This Row],[Cost Per Unit]]*Data[[#This Row],[Units]]</f>
        <v>732.75</v>
      </c>
    </row>
    <row r="146" spans="3:9" x14ac:dyDescent="0.3">
      <c r="C146" t="s">
        <v>7</v>
      </c>
      <c r="D146" t="s">
        <v>38</v>
      </c>
      <c r="E146" t="s">
        <v>28</v>
      </c>
      <c r="F146" s="4">
        <v>5677</v>
      </c>
      <c r="G146" s="5">
        <v>258</v>
      </c>
      <c r="H146">
        <f t="shared" si="2"/>
        <v>10.38</v>
      </c>
      <c r="I146">
        <f>Data[[#This Row],[Cost Per Unit]]*Data[[#This Row],[Units]]</f>
        <v>2678.0400000000004</v>
      </c>
    </row>
    <row r="147" spans="3:9" x14ac:dyDescent="0.3">
      <c r="C147" t="s">
        <v>6</v>
      </c>
      <c r="D147" t="s">
        <v>39</v>
      </c>
      <c r="E147" t="s">
        <v>17</v>
      </c>
      <c r="F147" s="4">
        <v>6048</v>
      </c>
      <c r="G147" s="5">
        <v>27</v>
      </c>
      <c r="H147">
        <f t="shared" si="2"/>
        <v>3.11</v>
      </c>
      <c r="I147">
        <f>Data[[#This Row],[Cost Per Unit]]*Data[[#This Row],[Units]]</f>
        <v>83.97</v>
      </c>
    </row>
    <row r="148" spans="3:9" x14ac:dyDescent="0.3">
      <c r="C148" t="s">
        <v>8</v>
      </c>
      <c r="D148" t="s">
        <v>38</v>
      </c>
      <c r="E148" t="s">
        <v>32</v>
      </c>
      <c r="F148" s="4">
        <v>3752</v>
      </c>
      <c r="G148" s="5">
        <v>213</v>
      </c>
      <c r="H148">
        <f t="shared" si="2"/>
        <v>8.65</v>
      </c>
      <c r="I148">
        <f>Data[[#This Row],[Cost Per Unit]]*Data[[#This Row],[Units]]</f>
        <v>1842.45</v>
      </c>
    </row>
    <row r="149" spans="3:9" x14ac:dyDescent="0.3">
      <c r="C149" t="s">
        <v>5</v>
      </c>
      <c r="D149" t="s">
        <v>35</v>
      </c>
      <c r="E149" t="s">
        <v>29</v>
      </c>
      <c r="F149" s="4">
        <v>4480</v>
      </c>
      <c r="G149" s="5">
        <v>357</v>
      </c>
      <c r="H149">
        <f t="shared" si="2"/>
        <v>7.16</v>
      </c>
      <c r="I149">
        <f>Data[[#This Row],[Cost Per Unit]]*Data[[#This Row],[Units]]</f>
        <v>2556.12</v>
      </c>
    </row>
    <row r="150" spans="3:9" x14ac:dyDescent="0.3">
      <c r="C150" t="s">
        <v>9</v>
      </c>
      <c r="D150" t="s">
        <v>37</v>
      </c>
      <c r="E150" t="s">
        <v>4</v>
      </c>
      <c r="F150" s="4">
        <v>259</v>
      </c>
      <c r="G150" s="5">
        <v>207</v>
      </c>
      <c r="H150">
        <f t="shared" si="2"/>
        <v>11.88</v>
      </c>
      <c r="I150">
        <f>Data[[#This Row],[Cost Per Unit]]*Data[[#This Row],[Units]]</f>
        <v>2459.1600000000003</v>
      </c>
    </row>
    <row r="151" spans="3:9" x14ac:dyDescent="0.3">
      <c r="C151" t="s">
        <v>8</v>
      </c>
      <c r="D151" t="s">
        <v>37</v>
      </c>
      <c r="E151" t="s">
        <v>30</v>
      </c>
      <c r="F151" s="4">
        <v>42</v>
      </c>
      <c r="G151" s="5">
        <v>150</v>
      </c>
      <c r="H151">
        <f t="shared" si="2"/>
        <v>14.49</v>
      </c>
      <c r="I151">
        <f>Data[[#This Row],[Cost Per Unit]]*Data[[#This Row],[Units]]</f>
        <v>2173.5</v>
      </c>
    </row>
    <row r="152" spans="3:9" x14ac:dyDescent="0.3">
      <c r="C152" t="s">
        <v>41</v>
      </c>
      <c r="D152" t="s">
        <v>36</v>
      </c>
      <c r="E152" t="s">
        <v>26</v>
      </c>
      <c r="F152" s="4">
        <v>98</v>
      </c>
      <c r="G152" s="5">
        <v>204</v>
      </c>
      <c r="H152">
        <f t="shared" si="2"/>
        <v>5.6</v>
      </c>
      <c r="I152">
        <f>Data[[#This Row],[Cost Per Unit]]*Data[[#This Row],[Units]]</f>
        <v>1142.3999999999999</v>
      </c>
    </row>
    <row r="153" spans="3:9" x14ac:dyDescent="0.3">
      <c r="C153" t="s">
        <v>7</v>
      </c>
      <c r="D153" t="s">
        <v>35</v>
      </c>
      <c r="E153" t="s">
        <v>27</v>
      </c>
      <c r="F153" s="4">
        <v>2478</v>
      </c>
      <c r="G153" s="5">
        <v>21</v>
      </c>
      <c r="H153">
        <f t="shared" si="2"/>
        <v>16.73</v>
      </c>
      <c r="I153">
        <f>Data[[#This Row],[Cost Per Unit]]*Data[[#This Row],[Units]]</f>
        <v>351.33</v>
      </c>
    </row>
    <row r="154" spans="3:9" x14ac:dyDescent="0.3">
      <c r="C154" t="s">
        <v>41</v>
      </c>
      <c r="D154" t="s">
        <v>34</v>
      </c>
      <c r="E154" t="s">
        <v>33</v>
      </c>
      <c r="F154" s="4">
        <v>7847</v>
      </c>
      <c r="G154" s="5">
        <v>174</v>
      </c>
      <c r="H154">
        <f t="shared" si="2"/>
        <v>12.37</v>
      </c>
      <c r="I154">
        <f>Data[[#This Row],[Cost Per Unit]]*Data[[#This Row],[Units]]</f>
        <v>2152.3799999999997</v>
      </c>
    </row>
    <row r="155" spans="3:9" x14ac:dyDescent="0.3">
      <c r="C155" t="s">
        <v>2</v>
      </c>
      <c r="D155" t="s">
        <v>37</v>
      </c>
      <c r="E155" t="s">
        <v>17</v>
      </c>
      <c r="F155" s="4">
        <v>9926</v>
      </c>
      <c r="G155" s="5">
        <v>201</v>
      </c>
      <c r="H155">
        <f t="shared" si="2"/>
        <v>3.11</v>
      </c>
      <c r="I155">
        <f>Data[[#This Row],[Cost Per Unit]]*Data[[#This Row],[Units]]</f>
        <v>625.11</v>
      </c>
    </row>
    <row r="156" spans="3:9" x14ac:dyDescent="0.3">
      <c r="C156" t="s">
        <v>8</v>
      </c>
      <c r="D156" t="s">
        <v>38</v>
      </c>
      <c r="E156" t="s">
        <v>13</v>
      </c>
      <c r="F156" s="4">
        <v>819</v>
      </c>
      <c r="G156" s="5">
        <v>510</v>
      </c>
      <c r="H156">
        <f t="shared" si="2"/>
        <v>9.33</v>
      </c>
      <c r="I156">
        <f>Data[[#This Row],[Cost Per Unit]]*Data[[#This Row],[Units]]</f>
        <v>4758.3</v>
      </c>
    </row>
    <row r="157" spans="3:9" x14ac:dyDescent="0.3">
      <c r="C157" t="s">
        <v>6</v>
      </c>
      <c r="D157" t="s">
        <v>39</v>
      </c>
      <c r="E157" t="s">
        <v>29</v>
      </c>
      <c r="F157" s="4">
        <v>3052</v>
      </c>
      <c r="G157" s="5">
        <v>378</v>
      </c>
      <c r="H157">
        <f t="shared" si="2"/>
        <v>7.16</v>
      </c>
      <c r="I157">
        <f>Data[[#This Row],[Cost Per Unit]]*Data[[#This Row],[Units]]</f>
        <v>2706.48</v>
      </c>
    </row>
    <row r="158" spans="3:9" x14ac:dyDescent="0.3">
      <c r="C158" t="s">
        <v>9</v>
      </c>
      <c r="D158" t="s">
        <v>34</v>
      </c>
      <c r="E158" t="s">
        <v>21</v>
      </c>
      <c r="F158" s="4">
        <v>6832</v>
      </c>
      <c r="G158" s="5">
        <v>27</v>
      </c>
      <c r="H158">
        <f t="shared" si="2"/>
        <v>9</v>
      </c>
      <c r="I158">
        <f>Data[[#This Row],[Cost Per Unit]]*Data[[#This Row],[Units]]</f>
        <v>243</v>
      </c>
    </row>
    <row r="159" spans="3:9" x14ac:dyDescent="0.3">
      <c r="C159" t="s">
        <v>2</v>
      </c>
      <c r="D159" t="s">
        <v>39</v>
      </c>
      <c r="E159" t="s">
        <v>16</v>
      </c>
      <c r="F159" s="4">
        <v>2016</v>
      </c>
      <c r="G159" s="5">
        <v>117</v>
      </c>
      <c r="H159">
        <f t="shared" si="2"/>
        <v>8.7899999999999991</v>
      </c>
      <c r="I159">
        <f>Data[[#This Row],[Cost Per Unit]]*Data[[#This Row],[Units]]</f>
        <v>1028.4299999999998</v>
      </c>
    </row>
    <row r="160" spans="3:9" x14ac:dyDescent="0.3">
      <c r="C160" t="s">
        <v>6</v>
      </c>
      <c r="D160" t="s">
        <v>38</v>
      </c>
      <c r="E160" t="s">
        <v>21</v>
      </c>
      <c r="F160" s="4">
        <v>7322</v>
      </c>
      <c r="G160" s="5">
        <v>36</v>
      </c>
      <c r="H160">
        <f t="shared" si="2"/>
        <v>9</v>
      </c>
      <c r="I160">
        <f>Data[[#This Row],[Cost Per Unit]]*Data[[#This Row],[Units]]</f>
        <v>324</v>
      </c>
    </row>
    <row r="161" spans="3:9" x14ac:dyDescent="0.3">
      <c r="C161" t="s">
        <v>8</v>
      </c>
      <c r="D161" t="s">
        <v>35</v>
      </c>
      <c r="E161" t="s">
        <v>33</v>
      </c>
      <c r="F161" s="4">
        <v>357</v>
      </c>
      <c r="G161" s="5">
        <v>126</v>
      </c>
      <c r="H161">
        <f t="shared" si="2"/>
        <v>12.37</v>
      </c>
      <c r="I161">
        <f>Data[[#This Row],[Cost Per Unit]]*Data[[#This Row],[Units]]</f>
        <v>1558.62</v>
      </c>
    </row>
    <row r="162" spans="3:9" x14ac:dyDescent="0.3">
      <c r="C162" t="s">
        <v>9</v>
      </c>
      <c r="D162" t="s">
        <v>39</v>
      </c>
      <c r="E162" t="s">
        <v>25</v>
      </c>
      <c r="F162" s="4">
        <v>3192</v>
      </c>
      <c r="G162" s="5">
        <v>72</v>
      </c>
      <c r="H162">
        <f t="shared" si="2"/>
        <v>13.15</v>
      </c>
      <c r="I162">
        <f>Data[[#This Row],[Cost Per Unit]]*Data[[#This Row],[Units]]</f>
        <v>946.80000000000007</v>
      </c>
    </row>
    <row r="163" spans="3:9" x14ac:dyDescent="0.3">
      <c r="C163" t="s">
        <v>7</v>
      </c>
      <c r="D163" t="s">
        <v>36</v>
      </c>
      <c r="E163" t="s">
        <v>22</v>
      </c>
      <c r="F163" s="4">
        <v>8435</v>
      </c>
      <c r="G163" s="5">
        <v>42</v>
      </c>
      <c r="H163">
        <f t="shared" si="2"/>
        <v>9.77</v>
      </c>
      <c r="I163">
        <f>Data[[#This Row],[Cost Per Unit]]*Data[[#This Row],[Units]]</f>
        <v>410.34</v>
      </c>
    </row>
    <row r="164" spans="3:9" x14ac:dyDescent="0.3">
      <c r="C164" t="s">
        <v>40</v>
      </c>
      <c r="D164" t="s">
        <v>39</v>
      </c>
      <c r="E164" t="s">
        <v>29</v>
      </c>
      <c r="F164" s="4">
        <v>0</v>
      </c>
      <c r="G164" s="5">
        <v>135</v>
      </c>
      <c r="H164">
        <f t="shared" si="2"/>
        <v>7.16</v>
      </c>
      <c r="I164">
        <f>Data[[#This Row],[Cost Per Unit]]*Data[[#This Row],[Units]]</f>
        <v>966.6</v>
      </c>
    </row>
    <row r="165" spans="3:9" x14ac:dyDescent="0.3">
      <c r="C165" t="s">
        <v>7</v>
      </c>
      <c r="D165" t="s">
        <v>34</v>
      </c>
      <c r="E165" t="s">
        <v>24</v>
      </c>
      <c r="F165" s="4">
        <v>8862</v>
      </c>
      <c r="G165" s="5">
        <v>189</v>
      </c>
      <c r="H165">
        <f t="shared" si="2"/>
        <v>4.97</v>
      </c>
      <c r="I165">
        <f>Data[[#This Row],[Cost Per Unit]]*Data[[#This Row],[Units]]</f>
        <v>939.32999999999993</v>
      </c>
    </row>
    <row r="166" spans="3:9" x14ac:dyDescent="0.3">
      <c r="C166" t="s">
        <v>6</v>
      </c>
      <c r="D166" t="s">
        <v>37</v>
      </c>
      <c r="E166" t="s">
        <v>28</v>
      </c>
      <c r="F166" s="4">
        <v>3556</v>
      </c>
      <c r="G166" s="5">
        <v>459</v>
      </c>
      <c r="H166">
        <f t="shared" si="2"/>
        <v>10.38</v>
      </c>
      <c r="I166">
        <f>Data[[#This Row],[Cost Per Unit]]*Data[[#This Row],[Units]]</f>
        <v>4764.42</v>
      </c>
    </row>
    <row r="167" spans="3:9" x14ac:dyDescent="0.3">
      <c r="C167" t="s">
        <v>5</v>
      </c>
      <c r="D167" t="s">
        <v>34</v>
      </c>
      <c r="E167" t="s">
        <v>15</v>
      </c>
      <c r="F167" s="4">
        <v>7280</v>
      </c>
      <c r="G167" s="5">
        <v>201</v>
      </c>
      <c r="H167">
        <f t="shared" si="2"/>
        <v>11.73</v>
      </c>
      <c r="I167">
        <f>Data[[#This Row],[Cost Per Unit]]*Data[[#This Row],[Units]]</f>
        <v>2357.73</v>
      </c>
    </row>
    <row r="168" spans="3:9" x14ac:dyDescent="0.3">
      <c r="C168" t="s">
        <v>6</v>
      </c>
      <c r="D168" t="s">
        <v>34</v>
      </c>
      <c r="E168" t="s">
        <v>30</v>
      </c>
      <c r="F168" s="4">
        <v>3402</v>
      </c>
      <c r="G168" s="5">
        <v>366</v>
      </c>
      <c r="H168">
        <f t="shared" si="2"/>
        <v>14.49</v>
      </c>
      <c r="I168">
        <f>Data[[#This Row],[Cost Per Unit]]*Data[[#This Row],[Units]]</f>
        <v>5303.34</v>
      </c>
    </row>
    <row r="169" spans="3:9" x14ac:dyDescent="0.3">
      <c r="C169" t="s">
        <v>3</v>
      </c>
      <c r="D169" t="s">
        <v>37</v>
      </c>
      <c r="E169" t="s">
        <v>29</v>
      </c>
      <c r="F169" s="4">
        <v>4592</v>
      </c>
      <c r="G169" s="5">
        <v>324</v>
      </c>
      <c r="H169">
        <f t="shared" si="2"/>
        <v>7.16</v>
      </c>
      <c r="I169">
        <f>Data[[#This Row],[Cost Per Unit]]*Data[[#This Row],[Units]]</f>
        <v>2319.84</v>
      </c>
    </row>
    <row r="170" spans="3:9" x14ac:dyDescent="0.3">
      <c r="C170" t="s">
        <v>9</v>
      </c>
      <c r="D170" t="s">
        <v>35</v>
      </c>
      <c r="E170" t="s">
        <v>15</v>
      </c>
      <c r="F170" s="4">
        <v>7833</v>
      </c>
      <c r="G170" s="5">
        <v>243</v>
      </c>
      <c r="H170">
        <f t="shared" si="2"/>
        <v>11.73</v>
      </c>
      <c r="I170">
        <f>Data[[#This Row],[Cost Per Unit]]*Data[[#This Row],[Units]]</f>
        <v>2850.3900000000003</v>
      </c>
    </row>
    <row r="171" spans="3:9" x14ac:dyDescent="0.3">
      <c r="C171" t="s">
        <v>2</v>
      </c>
      <c r="D171" t="s">
        <v>39</v>
      </c>
      <c r="E171" t="s">
        <v>21</v>
      </c>
      <c r="F171" s="4">
        <v>7651</v>
      </c>
      <c r="G171" s="5">
        <v>213</v>
      </c>
      <c r="H171">
        <f t="shared" si="2"/>
        <v>9</v>
      </c>
      <c r="I171">
        <f>Data[[#This Row],[Cost Per Unit]]*Data[[#This Row],[Units]]</f>
        <v>1917</v>
      </c>
    </row>
    <row r="172" spans="3:9" x14ac:dyDescent="0.3">
      <c r="C172" t="s">
        <v>40</v>
      </c>
      <c r="D172" t="s">
        <v>35</v>
      </c>
      <c r="E172" t="s">
        <v>30</v>
      </c>
      <c r="F172" s="4">
        <v>2275</v>
      </c>
      <c r="G172" s="5">
        <v>447</v>
      </c>
      <c r="H172">
        <f t="shared" si="2"/>
        <v>14.49</v>
      </c>
      <c r="I172">
        <f>Data[[#This Row],[Cost Per Unit]]*Data[[#This Row],[Units]]</f>
        <v>6477.03</v>
      </c>
    </row>
    <row r="173" spans="3:9" x14ac:dyDescent="0.3">
      <c r="C173" t="s">
        <v>40</v>
      </c>
      <c r="D173" t="s">
        <v>38</v>
      </c>
      <c r="E173" t="s">
        <v>13</v>
      </c>
      <c r="F173" s="4">
        <v>5670</v>
      </c>
      <c r="G173" s="5">
        <v>297</v>
      </c>
      <c r="H173">
        <f t="shared" si="2"/>
        <v>9.33</v>
      </c>
      <c r="I173">
        <f>Data[[#This Row],[Cost Per Unit]]*Data[[#This Row],[Units]]</f>
        <v>2771.01</v>
      </c>
    </row>
    <row r="174" spans="3:9" x14ac:dyDescent="0.3">
      <c r="C174" t="s">
        <v>7</v>
      </c>
      <c r="D174" t="s">
        <v>35</v>
      </c>
      <c r="E174" t="s">
        <v>16</v>
      </c>
      <c r="F174" s="4">
        <v>2135</v>
      </c>
      <c r="G174" s="5">
        <v>27</v>
      </c>
      <c r="H174">
        <f t="shared" si="2"/>
        <v>8.7899999999999991</v>
      </c>
      <c r="I174">
        <f>Data[[#This Row],[Cost Per Unit]]*Data[[#This Row],[Units]]</f>
        <v>237.32999999999998</v>
      </c>
    </row>
    <row r="175" spans="3:9" x14ac:dyDescent="0.3">
      <c r="C175" t="s">
        <v>40</v>
      </c>
      <c r="D175" t="s">
        <v>34</v>
      </c>
      <c r="E175" t="s">
        <v>23</v>
      </c>
      <c r="F175" s="4">
        <v>2779</v>
      </c>
      <c r="G175" s="5">
        <v>75</v>
      </c>
      <c r="H175">
        <f t="shared" si="2"/>
        <v>6.49</v>
      </c>
      <c r="I175">
        <f>Data[[#This Row],[Cost Per Unit]]*Data[[#This Row],[Units]]</f>
        <v>486.75</v>
      </c>
    </row>
    <row r="176" spans="3:9" x14ac:dyDescent="0.3">
      <c r="C176" t="s">
        <v>10</v>
      </c>
      <c r="D176" t="s">
        <v>39</v>
      </c>
      <c r="E176" t="s">
        <v>33</v>
      </c>
      <c r="F176" s="4">
        <v>12950</v>
      </c>
      <c r="G176" s="5">
        <v>30</v>
      </c>
      <c r="H176">
        <f t="shared" si="2"/>
        <v>12.37</v>
      </c>
      <c r="I176">
        <f>Data[[#This Row],[Cost Per Unit]]*Data[[#This Row],[Units]]</f>
        <v>371.09999999999997</v>
      </c>
    </row>
    <row r="177" spans="3:9" x14ac:dyDescent="0.3">
      <c r="C177" t="s">
        <v>7</v>
      </c>
      <c r="D177" t="s">
        <v>36</v>
      </c>
      <c r="E177" t="s">
        <v>18</v>
      </c>
      <c r="F177" s="4">
        <v>2646</v>
      </c>
      <c r="G177" s="5">
        <v>177</v>
      </c>
      <c r="H177">
        <f t="shared" si="2"/>
        <v>6.47</v>
      </c>
      <c r="I177">
        <f>Data[[#This Row],[Cost Per Unit]]*Data[[#This Row],[Units]]</f>
        <v>1145.19</v>
      </c>
    </row>
    <row r="178" spans="3:9" x14ac:dyDescent="0.3">
      <c r="C178" t="s">
        <v>40</v>
      </c>
      <c r="D178" t="s">
        <v>34</v>
      </c>
      <c r="E178" t="s">
        <v>33</v>
      </c>
      <c r="F178" s="4">
        <v>3794</v>
      </c>
      <c r="G178" s="5">
        <v>159</v>
      </c>
      <c r="H178">
        <f t="shared" si="2"/>
        <v>12.37</v>
      </c>
      <c r="I178">
        <f>Data[[#This Row],[Cost Per Unit]]*Data[[#This Row],[Units]]</f>
        <v>1966.83</v>
      </c>
    </row>
    <row r="179" spans="3:9" x14ac:dyDescent="0.3">
      <c r="C179" t="s">
        <v>3</v>
      </c>
      <c r="D179" t="s">
        <v>35</v>
      </c>
      <c r="E179" t="s">
        <v>33</v>
      </c>
      <c r="F179" s="4">
        <v>819</v>
      </c>
      <c r="G179" s="5">
        <v>306</v>
      </c>
      <c r="H179">
        <f t="shared" si="2"/>
        <v>12.37</v>
      </c>
      <c r="I179">
        <f>Data[[#This Row],[Cost Per Unit]]*Data[[#This Row],[Units]]</f>
        <v>3785.22</v>
      </c>
    </row>
    <row r="180" spans="3:9" x14ac:dyDescent="0.3">
      <c r="C180" t="s">
        <v>3</v>
      </c>
      <c r="D180" t="s">
        <v>34</v>
      </c>
      <c r="E180" t="s">
        <v>20</v>
      </c>
      <c r="F180" s="4">
        <v>2583</v>
      </c>
      <c r="G180" s="5">
        <v>18</v>
      </c>
      <c r="H180">
        <f t="shared" si="2"/>
        <v>10.62</v>
      </c>
      <c r="I180">
        <f>Data[[#This Row],[Cost Per Unit]]*Data[[#This Row],[Units]]</f>
        <v>191.16</v>
      </c>
    </row>
    <row r="181" spans="3:9" x14ac:dyDescent="0.3">
      <c r="C181" t="s">
        <v>7</v>
      </c>
      <c r="D181" t="s">
        <v>35</v>
      </c>
      <c r="E181" t="s">
        <v>19</v>
      </c>
      <c r="F181" s="4">
        <v>4585</v>
      </c>
      <c r="G181" s="5">
        <v>240</v>
      </c>
      <c r="H181">
        <f t="shared" si="2"/>
        <v>7.64</v>
      </c>
      <c r="I181">
        <f>Data[[#This Row],[Cost Per Unit]]*Data[[#This Row],[Units]]</f>
        <v>1833.6</v>
      </c>
    </row>
    <row r="182" spans="3:9" x14ac:dyDescent="0.3">
      <c r="C182" t="s">
        <v>5</v>
      </c>
      <c r="D182" t="s">
        <v>34</v>
      </c>
      <c r="E182" t="s">
        <v>33</v>
      </c>
      <c r="F182" s="4">
        <v>1652</v>
      </c>
      <c r="G182" s="5">
        <v>93</v>
      </c>
      <c r="H182">
        <f t="shared" si="2"/>
        <v>12.37</v>
      </c>
      <c r="I182">
        <f>Data[[#This Row],[Cost Per Unit]]*Data[[#This Row],[Units]]</f>
        <v>1150.4099999999999</v>
      </c>
    </row>
    <row r="183" spans="3:9" x14ac:dyDescent="0.3">
      <c r="C183" t="s">
        <v>10</v>
      </c>
      <c r="D183" t="s">
        <v>34</v>
      </c>
      <c r="E183" t="s">
        <v>26</v>
      </c>
      <c r="F183" s="4">
        <v>4991</v>
      </c>
      <c r="G183" s="5">
        <v>9</v>
      </c>
      <c r="H183">
        <f t="shared" si="2"/>
        <v>5.6</v>
      </c>
      <c r="I183">
        <f>Data[[#This Row],[Cost Per Unit]]*Data[[#This Row],[Units]]</f>
        <v>50.4</v>
      </c>
    </row>
    <row r="184" spans="3:9" x14ac:dyDescent="0.3">
      <c r="C184" t="s">
        <v>8</v>
      </c>
      <c r="D184" t="s">
        <v>34</v>
      </c>
      <c r="E184" t="s">
        <v>16</v>
      </c>
      <c r="F184" s="4">
        <v>2009</v>
      </c>
      <c r="G184" s="5">
        <v>219</v>
      </c>
      <c r="H184">
        <f t="shared" si="2"/>
        <v>8.7899999999999991</v>
      </c>
      <c r="I184">
        <f>Data[[#This Row],[Cost Per Unit]]*Data[[#This Row],[Units]]</f>
        <v>1925.0099999999998</v>
      </c>
    </row>
    <row r="185" spans="3:9" x14ac:dyDescent="0.3">
      <c r="C185" t="s">
        <v>2</v>
      </c>
      <c r="D185" t="s">
        <v>39</v>
      </c>
      <c r="E185" t="s">
        <v>22</v>
      </c>
      <c r="F185" s="4">
        <v>1568</v>
      </c>
      <c r="G185" s="5">
        <v>141</v>
      </c>
      <c r="H185">
        <f t="shared" si="2"/>
        <v>9.77</v>
      </c>
      <c r="I185">
        <f>Data[[#This Row],[Cost Per Unit]]*Data[[#This Row],[Units]]</f>
        <v>1377.57</v>
      </c>
    </row>
    <row r="186" spans="3:9" x14ac:dyDescent="0.3">
      <c r="C186" t="s">
        <v>41</v>
      </c>
      <c r="D186" t="s">
        <v>37</v>
      </c>
      <c r="E186" t="s">
        <v>20</v>
      </c>
      <c r="F186" s="4">
        <v>3388</v>
      </c>
      <c r="G186" s="5">
        <v>123</v>
      </c>
      <c r="H186">
        <f t="shared" si="2"/>
        <v>10.62</v>
      </c>
      <c r="I186">
        <f>Data[[#This Row],[Cost Per Unit]]*Data[[#This Row],[Units]]</f>
        <v>1306.26</v>
      </c>
    </row>
    <row r="187" spans="3:9" x14ac:dyDescent="0.3">
      <c r="C187" t="s">
        <v>40</v>
      </c>
      <c r="D187" t="s">
        <v>38</v>
      </c>
      <c r="E187" t="s">
        <v>24</v>
      </c>
      <c r="F187" s="4">
        <v>623</v>
      </c>
      <c r="G187" s="5">
        <v>51</v>
      </c>
      <c r="H187">
        <f t="shared" si="2"/>
        <v>4.97</v>
      </c>
      <c r="I187">
        <f>Data[[#This Row],[Cost Per Unit]]*Data[[#This Row],[Units]]</f>
        <v>253.47</v>
      </c>
    </row>
    <row r="188" spans="3:9" x14ac:dyDescent="0.3">
      <c r="C188" t="s">
        <v>6</v>
      </c>
      <c r="D188" t="s">
        <v>36</v>
      </c>
      <c r="E188" t="s">
        <v>4</v>
      </c>
      <c r="F188" s="4">
        <v>10073</v>
      </c>
      <c r="G188" s="5">
        <v>120</v>
      </c>
      <c r="H188">
        <f t="shared" si="2"/>
        <v>11.88</v>
      </c>
      <c r="I188">
        <f>Data[[#This Row],[Cost Per Unit]]*Data[[#This Row],[Units]]</f>
        <v>1425.6000000000001</v>
      </c>
    </row>
    <row r="189" spans="3:9" x14ac:dyDescent="0.3">
      <c r="C189" t="s">
        <v>8</v>
      </c>
      <c r="D189" t="s">
        <v>39</v>
      </c>
      <c r="E189" t="s">
        <v>26</v>
      </c>
      <c r="F189" s="4">
        <v>1561</v>
      </c>
      <c r="G189" s="5">
        <v>27</v>
      </c>
      <c r="H189">
        <f t="shared" si="2"/>
        <v>5.6</v>
      </c>
      <c r="I189">
        <f>Data[[#This Row],[Cost Per Unit]]*Data[[#This Row],[Units]]</f>
        <v>151.19999999999999</v>
      </c>
    </row>
    <row r="190" spans="3:9" x14ac:dyDescent="0.3">
      <c r="C190" t="s">
        <v>9</v>
      </c>
      <c r="D190" t="s">
        <v>36</v>
      </c>
      <c r="E190" t="s">
        <v>27</v>
      </c>
      <c r="F190" s="4">
        <v>11522</v>
      </c>
      <c r="G190" s="5">
        <v>204</v>
      </c>
      <c r="H190">
        <f t="shared" si="2"/>
        <v>16.73</v>
      </c>
      <c r="I190">
        <f>Data[[#This Row],[Cost Per Unit]]*Data[[#This Row],[Units]]</f>
        <v>3412.92</v>
      </c>
    </row>
    <row r="191" spans="3:9" x14ac:dyDescent="0.3">
      <c r="C191" t="s">
        <v>6</v>
      </c>
      <c r="D191" t="s">
        <v>38</v>
      </c>
      <c r="E191" t="s">
        <v>13</v>
      </c>
      <c r="F191" s="4">
        <v>2317</v>
      </c>
      <c r="G191" s="5">
        <v>123</v>
      </c>
      <c r="H191">
        <f t="shared" si="2"/>
        <v>9.33</v>
      </c>
      <c r="I191">
        <f>Data[[#This Row],[Cost Per Unit]]*Data[[#This Row],[Units]]</f>
        <v>1147.5899999999999</v>
      </c>
    </row>
    <row r="192" spans="3:9" x14ac:dyDescent="0.3">
      <c r="C192" t="s">
        <v>10</v>
      </c>
      <c r="D192" t="s">
        <v>37</v>
      </c>
      <c r="E192" t="s">
        <v>28</v>
      </c>
      <c r="F192" s="4">
        <v>3059</v>
      </c>
      <c r="G192" s="5">
        <v>27</v>
      </c>
      <c r="H192">
        <f t="shared" si="2"/>
        <v>10.38</v>
      </c>
      <c r="I192">
        <f>Data[[#This Row],[Cost Per Unit]]*Data[[#This Row],[Units]]</f>
        <v>280.26000000000005</v>
      </c>
    </row>
    <row r="193" spans="3:9" x14ac:dyDescent="0.3">
      <c r="C193" t="s">
        <v>41</v>
      </c>
      <c r="D193" t="s">
        <v>37</v>
      </c>
      <c r="E193" t="s">
        <v>26</v>
      </c>
      <c r="F193" s="4">
        <v>2324</v>
      </c>
      <c r="G193" s="5">
        <v>177</v>
      </c>
      <c r="H193">
        <f t="shared" si="2"/>
        <v>5.6</v>
      </c>
      <c r="I193">
        <f>Data[[#This Row],[Cost Per Unit]]*Data[[#This Row],[Units]]</f>
        <v>991.19999999999993</v>
      </c>
    </row>
    <row r="194" spans="3:9" x14ac:dyDescent="0.3">
      <c r="C194" t="s">
        <v>3</v>
      </c>
      <c r="D194" t="s">
        <v>39</v>
      </c>
      <c r="E194" t="s">
        <v>26</v>
      </c>
      <c r="F194" s="4">
        <v>4956</v>
      </c>
      <c r="G194" s="5">
        <v>171</v>
      </c>
      <c r="H194">
        <f t="shared" si="2"/>
        <v>5.6</v>
      </c>
      <c r="I194">
        <f>Data[[#This Row],[Cost Per Unit]]*Data[[#This Row],[Units]]</f>
        <v>957.59999999999991</v>
      </c>
    </row>
    <row r="195" spans="3:9" x14ac:dyDescent="0.3">
      <c r="C195" t="s">
        <v>10</v>
      </c>
      <c r="D195" t="s">
        <v>34</v>
      </c>
      <c r="E195" t="s">
        <v>19</v>
      </c>
      <c r="F195" s="4">
        <v>5355</v>
      </c>
      <c r="G195" s="5">
        <v>204</v>
      </c>
      <c r="H195">
        <f t="shared" si="2"/>
        <v>7.64</v>
      </c>
      <c r="I195">
        <f>Data[[#This Row],[Cost Per Unit]]*Data[[#This Row],[Units]]</f>
        <v>1558.56</v>
      </c>
    </row>
    <row r="196" spans="3:9" x14ac:dyDescent="0.3">
      <c r="C196" t="s">
        <v>3</v>
      </c>
      <c r="D196" t="s">
        <v>34</v>
      </c>
      <c r="E196" t="s">
        <v>14</v>
      </c>
      <c r="F196" s="4">
        <v>7259</v>
      </c>
      <c r="G196" s="5">
        <v>276</v>
      </c>
      <c r="H196">
        <f t="shared" si="2"/>
        <v>11.7</v>
      </c>
      <c r="I196">
        <f>Data[[#This Row],[Cost Per Unit]]*Data[[#This Row],[Units]]</f>
        <v>3229.2</v>
      </c>
    </row>
    <row r="197" spans="3:9" x14ac:dyDescent="0.3">
      <c r="C197" t="s">
        <v>8</v>
      </c>
      <c r="D197" t="s">
        <v>37</v>
      </c>
      <c r="E197" t="s">
        <v>26</v>
      </c>
      <c r="F197" s="4">
        <v>6279</v>
      </c>
      <c r="G197" s="5">
        <v>45</v>
      </c>
      <c r="H197">
        <f t="shared" si="2"/>
        <v>5.6</v>
      </c>
      <c r="I197">
        <f>Data[[#This Row],[Cost Per Unit]]*Data[[#This Row],[Units]]</f>
        <v>251.99999999999997</v>
      </c>
    </row>
    <row r="198" spans="3:9" x14ac:dyDescent="0.3">
      <c r="C198" t="s">
        <v>40</v>
      </c>
      <c r="D198" t="s">
        <v>38</v>
      </c>
      <c r="E198" t="s">
        <v>29</v>
      </c>
      <c r="F198" s="4">
        <v>2541</v>
      </c>
      <c r="G198" s="5">
        <v>45</v>
      </c>
      <c r="H198">
        <f t="shared" si="2"/>
        <v>7.16</v>
      </c>
      <c r="I198">
        <f>Data[[#This Row],[Cost Per Unit]]*Data[[#This Row],[Units]]</f>
        <v>322.2</v>
      </c>
    </row>
    <row r="199" spans="3:9" x14ac:dyDescent="0.3">
      <c r="C199" t="s">
        <v>6</v>
      </c>
      <c r="D199" t="s">
        <v>35</v>
      </c>
      <c r="E199" t="s">
        <v>27</v>
      </c>
      <c r="F199" s="4">
        <v>3864</v>
      </c>
      <c r="G199" s="5">
        <v>177</v>
      </c>
      <c r="H199">
        <f t="shared" si="2"/>
        <v>16.73</v>
      </c>
      <c r="I199">
        <f>Data[[#This Row],[Cost Per Unit]]*Data[[#This Row],[Units]]</f>
        <v>2961.21</v>
      </c>
    </row>
    <row r="200" spans="3:9" x14ac:dyDescent="0.3">
      <c r="C200" t="s">
        <v>5</v>
      </c>
      <c r="D200" t="s">
        <v>36</v>
      </c>
      <c r="E200" t="s">
        <v>13</v>
      </c>
      <c r="F200" s="4">
        <v>6146</v>
      </c>
      <c r="G200" s="5">
        <v>63</v>
      </c>
      <c r="H200">
        <f t="shared" si="2"/>
        <v>9.33</v>
      </c>
      <c r="I200">
        <f>Data[[#This Row],[Cost Per Unit]]*Data[[#This Row],[Units]]</f>
        <v>587.79</v>
      </c>
    </row>
    <row r="201" spans="3:9" x14ac:dyDescent="0.3">
      <c r="C201" t="s">
        <v>9</v>
      </c>
      <c r="D201" t="s">
        <v>39</v>
      </c>
      <c r="E201" t="s">
        <v>18</v>
      </c>
      <c r="F201" s="4">
        <v>2639</v>
      </c>
      <c r="G201" s="5">
        <v>204</v>
      </c>
      <c r="H201">
        <f t="shared" si="2"/>
        <v>6.47</v>
      </c>
      <c r="I201">
        <f>Data[[#This Row],[Cost Per Unit]]*Data[[#This Row],[Units]]</f>
        <v>1319.8799999999999</v>
      </c>
    </row>
    <row r="202" spans="3:9" x14ac:dyDescent="0.3">
      <c r="C202" t="s">
        <v>8</v>
      </c>
      <c r="D202" t="s">
        <v>37</v>
      </c>
      <c r="E202" t="s">
        <v>22</v>
      </c>
      <c r="F202" s="4">
        <v>1890</v>
      </c>
      <c r="G202" s="5">
        <v>195</v>
      </c>
      <c r="H202">
        <f t="shared" si="2"/>
        <v>9.77</v>
      </c>
      <c r="I202">
        <f>Data[[#This Row],[Cost Per Unit]]*Data[[#This Row],[Units]]</f>
        <v>1905.1499999999999</v>
      </c>
    </row>
    <row r="203" spans="3:9" x14ac:dyDescent="0.3">
      <c r="C203" t="s">
        <v>7</v>
      </c>
      <c r="D203" t="s">
        <v>34</v>
      </c>
      <c r="E203" t="s">
        <v>14</v>
      </c>
      <c r="F203" s="4">
        <v>1932</v>
      </c>
      <c r="G203" s="5">
        <v>369</v>
      </c>
      <c r="H203">
        <f t="shared" si="2"/>
        <v>11.7</v>
      </c>
      <c r="I203">
        <f>Data[[#This Row],[Cost Per Unit]]*Data[[#This Row],[Units]]</f>
        <v>4317.3</v>
      </c>
    </row>
    <row r="204" spans="3:9" x14ac:dyDescent="0.3">
      <c r="C204" t="s">
        <v>3</v>
      </c>
      <c r="D204" t="s">
        <v>34</v>
      </c>
      <c r="E204" t="s">
        <v>25</v>
      </c>
      <c r="F204" s="4">
        <v>6300</v>
      </c>
      <c r="G204" s="5">
        <v>42</v>
      </c>
      <c r="H204">
        <f t="shared" ref="H204:H267" si="3">VLOOKUP(E204:E503,P$11:Q$32,2,FALSE)</f>
        <v>13.15</v>
      </c>
      <c r="I204">
        <f>Data[[#This Row],[Cost Per Unit]]*Data[[#This Row],[Units]]</f>
        <v>552.30000000000007</v>
      </c>
    </row>
    <row r="205" spans="3:9" x14ac:dyDescent="0.3">
      <c r="C205" t="s">
        <v>6</v>
      </c>
      <c r="D205" t="s">
        <v>37</v>
      </c>
      <c r="E205" t="s">
        <v>30</v>
      </c>
      <c r="F205" s="4">
        <v>560</v>
      </c>
      <c r="G205" s="5">
        <v>81</v>
      </c>
      <c r="H205">
        <f t="shared" si="3"/>
        <v>14.49</v>
      </c>
      <c r="I205">
        <f>Data[[#This Row],[Cost Per Unit]]*Data[[#This Row],[Units]]</f>
        <v>1173.69</v>
      </c>
    </row>
    <row r="206" spans="3:9" x14ac:dyDescent="0.3">
      <c r="C206" t="s">
        <v>9</v>
      </c>
      <c r="D206" t="s">
        <v>37</v>
      </c>
      <c r="E206" t="s">
        <v>26</v>
      </c>
      <c r="F206" s="4">
        <v>2856</v>
      </c>
      <c r="G206" s="5">
        <v>246</v>
      </c>
      <c r="H206">
        <f t="shared" si="3"/>
        <v>5.6</v>
      </c>
      <c r="I206">
        <f>Data[[#This Row],[Cost Per Unit]]*Data[[#This Row],[Units]]</f>
        <v>1377.6</v>
      </c>
    </row>
    <row r="207" spans="3:9" x14ac:dyDescent="0.3">
      <c r="C207" t="s">
        <v>9</v>
      </c>
      <c r="D207" t="s">
        <v>34</v>
      </c>
      <c r="E207" t="s">
        <v>17</v>
      </c>
      <c r="F207" s="4">
        <v>707</v>
      </c>
      <c r="G207" s="5">
        <v>174</v>
      </c>
      <c r="H207">
        <f t="shared" si="3"/>
        <v>3.11</v>
      </c>
      <c r="I207">
        <f>Data[[#This Row],[Cost Per Unit]]*Data[[#This Row],[Units]]</f>
        <v>541.14</v>
      </c>
    </row>
    <row r="208" spans="3:9" x14ac:dyDescent="0.3">
      <c r="C208" t="s">
        <v>8</v>
      </c>
      <c r="D208" t="s">
        <v>35</v>
      </c>
      <c r="E208" t="s">
        <v>30</v>
      </c>
      <c r="F208" s="4">
        <v>3598</v>
      </c>
      <c r="G208" s="5">
        <v>81</v>
      </c>
      <c r="H208">
        <f t="shared" si="3"/>
        <v>14.49</v>
      </c>
      <c r="I208">
        <f>Data[[#This Row],[Cost Per Unit]]*Data[[#This Row],[Units]]</f>
        <v>1173.69</v>
      </c>
    </row>
    <row r="209" spans="3:9" x14ac:dyDescent="0.3">
      <c r="C209" t="s">
        <v>40</v>
      </c>
      <c r="D209" t="s">
        <v>35</v>
      </c>
      <c r="E209" t="s">
        <v>22</v>
      </c>
      <c r="F209" s="4">
        <v>6853</v>
      </c>
      <c r="G209" s="5">
        <v>372</v>
      </c>
      <c r="H209">
        <f t="shared" si="3"/>
        <v>9.77</v>
      </c>
      <c r="I209">
        <f>Data[[#This Row],[Cost Per Unit]]*Data[[#This Row],[Units]]</f>
        <v>3634.44</v>
      </c>
    </row>
    <row r="210" spans="3:9" x14ac:dyDescent="0.3">
      <c r="C210" t="s">
        <v>40</v>
      </c>
      <c r="D210" t="s">
        <v>35</v>
      </c>
      <c r="E210" t="s">
        <v>16</v>
      </c>
      <c r="F210" s="4">
        <v>4725</v>
      </c>
      <c r="G210" s="5">
        <v>174</v>
      </c>
      <c r="H210">
        <f t="shared" si="3"/>
        <v>8.7899999999999991</v>
      </c>
      <c r="I210">
        <f>Data[[#This Row],[Cost Per Unit]]*Data[[#This Row],[Units]]</f>
        <v>1529.4599999999998</v>
      </c>
    </row>
    <row r="211" spans="3:9" x14ac:dyDescent="0.3">
      <c r="C211" t="s">
        <v>41</v>
      </c>
      <c r="D211" t="s">
        <v>36</v>
      </c>
      <c r="E211" t="s">
        <v>32</v>
      </c>
      <c r="F211" s="4">
        <v>10304</v>
      </c>
      <c r="G211" s="5">
        <v>84</v>
      </c>
      <c r="H211">
        <f t="shared" si="3"/>
        <v>8.65</v>
      </c>
      <c r="I211">
        <f>Data[[#This Row],[Cost Per Unit]]*Data[[#This Row],[Units]]</f>
        <v>726.6</v>
      </c>
    </row>
    <row r="212" spans="3:9" x14ac:dyDescent="0.3">
      <c r="C212" t="s">
        <v>41</v>
      </c>
      <c r="D212" t="s">
        <v>34</v>
      </c>
      <c r="E212" t="s">
        <v>16</v>
      </c>
      <c r="F212" s="4">
        <v>1274</v>
      </c>
      <c r="G212" s="5">
        <v>225</v>
      </c>
      <c r="H212">
        <f t="shared" si="3"/>
        <v>8.7899999999999991</v>
      </c>
      <c r="I212">
        <f>Data[[#This Row],[Cost Per Unit]]*Data[[#This Row],[Units]]</f>
        <v>1977.7499999999998</v>
      </c>
    </row>
    <row r="213" spans="3:9" x14ac:dyDescent="0.3">
      <c r="C213" t="s">
        <v>5</v>
      </c>
      <c r="D213" t="s">
        <v>36</v>
      </c>
      <c r="E213" t="s">
        <v>30</v>
      </c>
      <c r="F213" s="4">
        <v>1526</v>
      </c>
      <c r="G213" s="5">
        <v>105</v>
      </c>
      <c r="H213">
        <f t="shared" si="3"/>
        <v>14.49</v>
      </c>
      <c r="I213">
        <f>Data[[#This Row],[Cost Per Unit]]*Data[[#This Row],[Units]]</f>
        <v>1521.45</v>
      </c>
    </row>
    <row r="214" spans="3:9" x14ac:dyDescent="0.3">
      <c r="C214" t="s">
        <v>40</v>
      </c>
      <c r="D214" t="s">
        <v>39</v>
      </c>
      <c r="E214" t="s">
        <v>28</v>
      </c>
      <c r="F214" s="4">
        <v>3101</v>
      </c>
      <c r="G214" s="5">
        <v>225</v>
      </c>
      <c r="H214">
        <f t="shared" si="3"/>
        <v>10.38</v>
      </c>
      <c r="I214">
        <f>Data[[#This Row],[Cost Per Unit]]*Data[[#This Row],[Units]]</f>
        <v>2335.5</v>
      </c>
    </row>
    <row r="215" spans="3:9" x14ac:dyDescent="0.3">
      <c r="C215" t="s">
        <v>2</v>
      </c>
      <c r="D215" t="s">
        <v>37</v>
      </c>
      <c r="E215" t="s">
        <v>14</v>
      </c>
      <c r="F215" s="4">
        <v>1057</v>
      </c>
      <c r="G215" s="5">
        <v>54</v>
      </c>
      <c r="H215">
        <f t="shared" si="3"/>
        <v>11.7</v>
      </c>
      <c r="I215">
        <f>Data[[#This Row],[Cost Per Unit]]*Data[[#This Row],[Units]]</f>
        <v>631.79999999999995</v>
      </c>
    </row>
    <row r="216" spans="3:9" x14ac:dyDescent="0.3">
      <c r="C216" t="s">
        <v>7</v>
      </c>
      <c r="D216" t="s">
        <v>37</v>
      </c>
      <c r="E216" t="s">
        <v>26</v>
      </c>
      <c r="F216" s="4">
        <v>5306</v>
      </c>
      <c r="G216" s="5">
        <v>0</v>
      </c>
      <c r="H216">
        <f t="shared" si="3"/>
        <v>5.6</v>
      </c>
      <c r="I216">
        <f>Data[[#This Row],[Cost Per Unit]]*Data[[#This Row],[Units]]</f>
        <v>0</v>
      </c>
    </row>
    <row r="217" spans="3:9" x14ac:dyDescent="0.3">
      <c r="C217" t="s">
        <v>5</v>
      </c>
      <c r="D217" t="s">
        <v>39</v>
      </c>
      <c r="E217" t="s">
        <v>24</v>
      </c>
      <c r="F217" s="4">
        <v>4018</v>
      </c>
      <c r="G217" s="5">
        <v>171</v>
      </c>
      <c r="H217">
        <f t="shared" si="3"/>
        <v>4.97</v>
      </c>
      <c r="I217">
        <f>Data[[#This Row],[Cost Per Unit]]*Data[[#This Row],[Units]]</f>
        <v>849.87</v>
      </c>
    </row>
    <row r="218" spans="3:9" x14ac:dyDescent="0.3">
      <c r="C218" t="s">
        <v>9</v>
      </c>
      <c r="D218" t="s">
        <v>34</v>
      </c>
      <c r="E218" t="s">
        <v>16</v>
      </c>
      <c r="F218" s="4">
        <v>938</v>
      </c>
      <c r="G218" s="5">
        <v>189</v>
      </c>
      <c r="H218">
        <f t="shared" si="3"/>
        <v>8.7899999999999991</v>
      </c>
      <c r="I218">
        <f>Data[[#This Row],[Cost Per Unit]]*Data[[#This Row],[Units]]</f>
        <v>1661.31</v>
      </c>
    </row>
    <row r="219" spans="3:9" x14ac:dyDescent="0.3">
      <c r="C219" t="s">
        <v>7</v>
      </c>
      <c r="D219" t="s">
        <v>38</v>
      </c>
      <c r="E219" t="s">
        <v>18</v>
      </c>
      <c r="F219" s="4">
        <v>1778</v>
      </c>
      <c r="G219" s="5">
        <v>270</v>
      </c>
      <c r="H219">
        <f t="shared" si="3"/>
        <v>6.47</v>
      </c>
      <c r="I219">
        <f>Data[[#This Row],[Cost Per Unit]]*Data[[#This Row],[Units]]</f>
        <v>1746.8999999999999</v>
      </c>
    </row>
    <row r="220" spans="3:9" x14ac:dyDescent="0.3">
      <c r="C220" t="s">
        <v>6</v>
      </c>
      <c r="D220" t="s">
        <v>39</v>
      </c>
      <c r="E220" t="s">
        <v>30</v>
      </c>
      <c r="F220" s="4">
        <v>1638</v>
      </c>
      <c r="G220" s="5">
        <v>63</v>
      </c>
      <c r="H220">
        <f t="shared" si="3"/>
        <v>14.49</v>
      </c>
      <c r="I220">
        <f>Data[[#This Row],[Cost Per Unit]]*Data[[#This Row],[Units]]</f>
        <v>912.87</v>
      </c>
    </row>
    <row r="221" spans="3:9" x14ac:dyDescent="0.3">
      <c r="C221" t="s">
        <v>41</v>
      </c>
      <c r="D221" t="s">
        <v>38</v>
      </c>
      <c r="E221" t="s">
        <v>25</v>
      </c>
      <c r="F221" s="4">
        <v>154</v>
      </c>
      <c r="G221" s="5">
        <v>21</v>
      </c>
      <c r="H221">
        <f t="shared" si="3"/>
        <v>13.15</v>
      </c>
      <c r="I221">
        <f>Data[[#This Row],[Cost Per Unit]]*Data[[#This Row],[Units]]</f>
        <v>276.15000000000003</v>
      </c>
    </row>
    <row r="222" spans="3:9" x14ac:dyDescent="0.3">
      <c r="C222" t="s">
        <v>7</v>
      </c>
      <c r="D222" t="s">
        <v>37</v>
      </c>
      <c r="E222" t="s">
        <v>22</v>
      </c>
      <c r="F222" s="4">
        <v>9835</v>
      </c>
      <c r="G222" s="5">
        <v>207</v>
      </c>
      <c r="H222">
        <f t="shared" si="3"/>
        <v>9.77</v>
      </c>
      <c r="I222">
        <f>Data[[#This Row],[Cost Per Unit]]*Data[[#This Row],[Units]]</f>
        <v>2022.3899999999999</v>
      </c>
    </row>
    <row r="223" spans="3:9" x14ac:dyDescent="0.3">
      <c r="C223" t="s">
        <v>9</v>
      </c>
      <c r="D223" t="s">
        <v>37</v>
      </c>
      <c r="E223" t="s">
        <v>20</v>
      </c>
      <c r="F223" s="4">
        <v>7273</v>
      </c>
      <c r="G223" s="5">
        <v>96</v>
      </c>
      <c r="H223">
        <f t="shared" si="3"/>
        <v>10.62</v>
      </c>
      <c r="I223">
        <f>Data[[#This Row],[Cost Per Unit]]*Data[[#This Row],[Units]]</f>
        <v>1019.52</v>
      </c>
    </row>
    <row r="224" spans="3:9" x14ac:dyDescent="0.3">
      <c r="C224" t="s">
        <v>5</v>
      </c>
      <c r="D224" t="s">
        <v>39</v>
      </c>
      <c r="E224" t="s">
        <v>22</v>
      </c>
      <c r="F224" s="4">
        <v>6909</v>
      </c>
      <c r="G224" s="5">
        <v>81</v>
      </c>
      <c r="H224">
        <f t="shared" si="3"/>
        <v>9.77</v>
      </c>
      <c r="I224">
        <f>Data[[#This Row],[Cost Per Unit]]*Data[[#This Row],[Units]]</f>
        <v>791.37</v>
      </c>
    </row>
    <row r="225" spans="3:9" x14ac:dyDescent="0.3">
      <c r="C225" t="s">
        <v>9</v>
      </c>
      <c r="D225" t="s">
        <v>39</v>
      </c>
      <c r="E225" t="s">
        <v>24</v>
      </c>
      <c r="F225" s="4">
        <v>3920</v>
      </c>
      <c r="G225" s="5">
        <v>306</v>
      </c>
      <c r="H225">
        <f t="shared" si="3"/>
        <v>4.97</v>
      </c>
      <c r="I225">
        <f>Data[[#This Row],[Cost Per Unit]]*Data[[#This Row],[Units]]</f>
        <v>1520.82</v>
      </c>
    </row>
    <row r="226" spans="3:9" x14ac:dyDescent="0.3">
      <c r="C226" t="s">
        <v>10</v>
      </c>
      <c r="D226" t="s">
        <v>39</v>
      </c>
      <c r="E226" t="s">
        <v>21</v>
      </c>
      <c r="F226" s="4">
        <v>4858</v>
      </c>
      <c r="G226" s="5">
        <v>279</v>
      </c>
      <c r="H226">
        <f t="shared" si="3"/>
        <v>9</v>
      </c>
      <c r="I226">
        <f>Data[[#This Row],[Cost Per Unit]]*Data[[#This Row],[Units]]</f>
        <v>2511</v>
      </c>
    </row>
    <row r="227" spans="3:9" x14ac:dyDescent="0.3">
      <c r="C227" t="s">
        <v>2</v>
      </c>
      <c r="D227" t="s">
        <v>38</v>
      </c>
      <c r="E227" t="s">
        <v>4</v>
      </c>
      <c r="F227" s="4">
        <v>3549</v>
      </c>
      <c r="G227" s="5">
        <v>3</v>
      </c>
      <c r="H227">
        <f t="shared" si="3"/>
        <v>11.88</v>
      </c>
      <c r="I227">
        <f>Data[[#This Row],[Cost Per Unit]]*Data[[#This Row],[Units]]</f>
        <v>35.64</v>
      </c>
    </row>
    <row r="228" spans="3:9" x14ac:dyDescent="0.3">
      <c r="C228" t="s">
        <v>7</v>
      </c>
      <c r="D228" t="s">
        <v>39</v>
      </c>
      <c r="E228" t="s">
        <v>27</v>
      </c>
      <c r="F228" s="4">
        <v>966</v>
      </c>
      <c r="G228" s="5">
        <v>198</v>
      </c>
      <c r="H228">
        <f t="shared" si="3"/>
        <v>16.73</v>
      </c>
      <c r="I228">
        <f>Data[[#This Row],[Cost Per Unit]]*Data[[#This Row],[Units]]</f>
        <v>3312.54</v>
      </c>
    </row>
    <row r="229" spans="3:9" x14ac:dyDescent="0.3">
      <c r="C229" t="s">
        <v>5</v>
      </c>
      <c r="D229" t="s">
        <v>39</v>
      </c>
      <c r="E229" t="s">
        <v>18</v>
      </c>
      <c r="F229" s="4">
        <v>385</v>
      </c>
      <c r="G229" s="5">
        <v>249</v>
      </c>
      <c r="H229">
        <f t="shared" si="3"/>
        <v>6.47</v>
      </c>
      <c r="I229">
        <f>Data[[#This Row],[Cost Per Unit]]*Data[[#This Row],[Units]]</f>
        <v>1611.03</v>
      </c>
    </row>
    <row r="230" spans="3:9" x14ac:dyDescent="0.3">
      <c r="C230" t="s">
        <v>6</v>
      </c>
      <c r="D230" t="s">
        <v>34</v>
      </c>
      <c r="E230" t="s">
        <v>16</v>
      </c>
      <c r="F230" s="4">
        <v>2219</v>
      </c>
      <c r="G230" s="5">
        <v>75</v>
      </c>
      <c r="H230">
        <f t="shared" si="3"/>
        <v>8.7899999999999991</v>
      </c>
      <c r="I230">
        <f>Data[[#This Row],[Cost Per Unit]]*Data[[#This Row],[Units]]</f>
        <v>659.24999999999989</v>
      </c>
    </row>
    <row r="231" spans="3:9" x14ac:dyDescent="0.3">
      <c r="C231" t="s">
        <v>9</v>
      </c>
      <c r="D231" t="s">
        <v>36</v>
      </c>
      <c r="E231" t="s">
        <v>32</v>
      </c>
      <c r="F231" s="4">
        <v>2954</v>
      </c>
      <c r="G231" s="5">
        <v>189</v>
      </c>
      <c r="H231">
        <f t="shared" si="3"/>
        <v>8.65</v>
      </c>
      <c r="I231">
        <f>Data[[#This Row],[Cost Per Unit]]*Data[[#This Row],[Units]]</f>
        <v>1634.8500000000001</v>
      </c>
    </row>
    <row r="232" spans="3:9" x14ac:dyDescent="0.3">
      <c r="C232" t="s">
        <v>7</v>
      </c>
      <c r="D232" t="s">
        <v>36</v>
      </c>
      <c r="E232" t="s">
        <v>32</v>
      </c>
      <c r="F232" s="4">
        <v>280</v>
      </c>
      <c r="G232" s="5">
        <v>87</v>
      </c>
      <c r="H232">
        <f t="shared" si="3"/>
        <v>8.65</v>
      </c>
      <c r="I232">
        <f>Data[[#This Row],[Cost Per Unit]]*Data[[#This Row],[Units]]</f>
        <v>752.55000000000007</v>
      </c>
    </row>
    <row r="233" spans="3:9" x14ac:dyDescent="0.3">
      <c r="C233" t="s">
        <v>41</v>
      </c>
      <c r="D233" t="s">
        <v>36</v>
      </c>
      <c r="E233" t="s">
        <v>30</v>
      </c>
      <c r="F233" s="4">
        <v>6118</v>
      </c>
      <c r="G233" s="5">
        <v>174</v>
      </c>
      <c r="H233">
        <f t="shared" si="3"/>
        <v>14.49</v>
      </c>
      <c r="I233">
        <f>Data[[#This Row],[Cost Per Unit]]*Data[[#This Row],[Units]]</f>
        <v>2521.2600000000002</v>
      </c>
    </row>
    <row r="234" spans="3:9" x14ac:dyDescent="0.3">
      <c r="C234" t="s">
        <v>2</v>
      </c>
      <c r="D234" t="s">
        <v>39</v>
      </c>
      <c r="E234" t="s">
        <v>15</v>
      </c>
      <c r="F234" s="4">
        <v>4802</v>
      </c>
      <c r="G234" s="5">
        <v>36</v>
      </c>
      <c r="H234">
        <f t="shared" si="3"/>
        <v>11.73</v>
      </c>
      <c r="I234">
        <f>Data[[#This Row],[Cost Per Unit]]*Data[[#This Row],[Units]]</f>
        <v>422.28000000000003</v>
      </c>
    </row>
    <row r="235" spans="3:9" x14ac:dyDescent="0.3">
      <c r="C235" t="s">
        <v>9</v>
      </c>
      <c r="D235" t="s">
        <v>38</v>
      </c>
      <c r="E235" t="s">
        <v>24</v>
      </c>
      <c r="F235" s="4">
        <v>4137</v>
      </c>
      <c r="G235" s="5">
        <v>60</v>
      </c>
      <c r="H235">
        <f t="shared" si="3"/>
        <v>4.97</v>
      </c>
      <c r="I235">
        <f>Data[[#This Row],[Cost Per Unit]]*Data[[#This Row],[Units]]</f>
        <v>298.2</v>
      </c>
    </row>
    <row r="236" spans="3:9" x14ac:dyDescent="0.3">
      <c r="C236" t="s">
        <v>3</v>
      </c>
      <c r="D236" t="s">
        <v>35</v>
      </c>
      <c r="E236" t="s">
        <v>23</v>
      </c>
      <c r="F236" s="4">
        <v>2023</v>
      </c>
      <c r="G236" s="5">
        <v>78</v>
      </c>
      <c r="H236">
        <f t="shared" si="3"/>
        <v>6.49</v>
      </c>
      <c r="I236">
        <f>Data[[#This Row],[Cost Per Unit]]*Data[[#This Row],[Units]]</f>
        <v>506.22</v>
      </c>
    </row>
    <row r="237" spans="3:9" x14ac:dyDescent="0.3">
      <c r="C237" t="s">
        <v>9</v>
      </c>
      <c r="D237" t="s">
        <v>36</v>
      </c>
      <c r="E237" t="s">
        <v>30</v>
      </c>
      <c r="F237" s="4">
        <v>9051</v>
      </c>
      <c r="G237" s="5">
        <v>57</v>
      </c>
      <c r="H237">
        <f t="shared" si="3"/>
        <v>14.49</v>
      </c>
      <c r="I237">
        <f>Data[[#This Row],[Cost Per Unit]]*Data[[#This Row],[Units]]</f>
        <v>825.93000000000006</v>
      </c>
    </row>
    <row r="238" spans="3:9" x14ac:dyDescent="0.3">
      <c r="C238" t="s">
        <v>9</v>
      </c>
      <c r="D238" t="s">
        <v>37</v>
      </c>
      <c r="E238" t="s">
        <v>28</v>
      </c>
      <c r="F238" s="4">
        <v>2919</v>
      </c>
      <c r="G238" s="5">
        <v>45</v>
      </c>
      <c r="H238">
        <f t="shared" si="3"/>
        <v>10.38</v>
      </c>
      <c r="I238">
        <f>Data[[#This Row],[Cost Per Unit]]*Data[[#This Row],[Units]]</f>
        <v>467.1</v>
      </c>
    </row>
    <row r="239" spans="3:9" x14ac:dyDescent="0.3">
      <c r="C239" t="s">
        <v>41</v>
      </c>
      <c r="D239" t="s">
        <v>38</v>
      </c>
      <c r="E239" t="s">
        <v>22</v>
      </c>
      <c r="F239" s="4">
        <v>5915</v>
      </c>
      <c r="G239" s="5">
        <v>3</v>
      </c>
      <c r="H239">
        <f t="shared" si="3"/>
        <v>9.77</v>
      </c>
      <c r="I239">
        <f>Data[[#This Row],[Cost Per Unit]]*Data[[#This Row],[Units]]</f>
        <v>29.31</v>
      </c>
    </row>
    <row r="240" spans="3:9" x14ac:dyDescent="0.3">
      <c r="C240" t="s">
        <v>10</v>
      </c>
      <c r="D240" t="s">
        <v>35</v>
      </c>
      <c r="E240" t="s">
        <v>15</v>
      </c>
      <c r="F240" s="4">
        <v>2562</v>
      </c>
      <c r="G240" s="5">
        <v>6</v>
      </c>
      <c r="H240">
        <f t="shared" si="3"/>
        <v>11.73</v>
      </c>
      <c r="I240">
        <f>Data[[#This Row],[Cost Per Unit]]*Data[[#This Row],[Units]]</f>
        <v>70.38</v>
      </c>
    </row>
    <row r="241" spans="3:9" x14ac:dyDescent="0.3">
      <c r="C241" t="s">
        <v>5</v>
      </c>
      <c r="D241" t="s">
        <v>37</v>
      </c>
      <c r="E241" t="s">
        <v>25</v>
      </c>
      <c r="F241" s="4">
        <v>8813</v>
      </c>
      <c r="G241" s="5">
        <v>21</v>
      </c>
      <c r="H241">
        <f t="shared" si="3"/>
        <v>13.15</v>
      </c>
      <c r="I241">
        <f>Data[[#This Row],[Cost Per Unit]]*Data[[#This Row],[Units]]</f>
        <v>276.15000000000003</v>
      </c>
    </row>
    <row r="242" spans="3:9" x14ac:dyDescent="0.3">
      <c r="C242" t="s">
        <v>5</v>
      </c>
      <c r="D242" t="s">
        <v>36</v>
      </c>
      <c r="E242" t="s">
        <v>18</v>
      </c>
      <c r="F242" s="4">
        <v>6111</v>
      </c>
      <c r="G242" s="5">
        <v>3</v>
      </c>
      <c r="H242">
        <f t="shared" si="3"/>
        <v>6.47</v>
      </c>
      <c r="I242">
        <f>Data[[#This Row],[Cost Per Unit]]*Data[[#This Row],[Units]]</f>
        <v>19.41</v>
      </c>
    </row>
    <row r="243" spans="3:9" x14ac:dyDescent="0.3">
      <c r="C243" t="s">
        <v>8</v>
      </c>
      <c r="D243" t="s">
        <v>34</v>
      </c>
      <c r="E243" t="s">
        <v>31</v>
      </c>
      <c r="F243" s="4">
        <v>3507</v>
      </c>
      <c r="G243" s="5">
        <v>288</v>
      </c>
      <c r="H243">
        <f t="shared" si="3"/>
        <v>5.79</v>
      </c>
      <c r="I243">
        <f>Data[[#This Row],[Cost Per Unit]]*Data[[#This Row],[Units]]</f>
        <v>1667.52</v>
      </c>
    </row>
    <row r="244" spans="3:9" x14ac:dyDescent="0.3">
      <c r="C244" t="s">
        <v>6</v>
      </c>
      <c r="D244" t="s">
        <v>36</v>
      </c>
      <c r="E244" t="s">
        <v>13</v>
      </c>
      <c r="F244" s="4">
        <v>4319</v>
      </c>
      <c r="G244" s="5">
        <v>30</v>
      </c>
      <c r="H244">
        <f t="shared" si="3"/>
        <v>9.33</v>
      </c>
      <c r="I244">
        <f>Data[[#This Row],[Cost Per Unit]]*Data[[#This Row],[Units]]</f>
        <v>279.89999999999998</v>
      </c>
    </row>
    <row r="245" spans="3:9" x14ac:dyDescent="0.3">
      <c r="C245" t="s">
        <v>40</v>
      </c>
      <c r="D245" t="s">
        <v>38</v>
      </c>
      <c r="E245" t="s">
        <v>26</v>
      </c>
      <c r="F245" s="4">
        <v>609</v>
      </c>
      <c r="G245" s="5">
        <v>87</v>
      </c>
      <c r="H245">
        <f t="shared" si="3"/>
        <v>5.6</v>
      </c>
      <c r="I245">
        <f>Data[[#This Row],[Cost Per Unit]]*Data[[#This Row],[Units]]</f>
        <v>487.2</v>
      </c>
    </row>
    <row r="246" spans="3:9" x14ac:dyDescent="0.3">
      <c r="C246" t="s">
        <v>40</v>
      </c>
      <c r="D246" t="s">
        <v>39</v>
      </c>
      <c r="E246" t="s">
        <v>27</v>
      </c>
      <c r="F246" s="4">
        <v>6370</v>
      </c>
      <c r="G246" s="5">
        <v>30</v>
      </c>
      <c r="H246">
        <f t="shared" si="3"/>
        <v>16.73</v>
      </c>
      <c r="I246">
        <f>Data[[#This Row],[Cost Per Unit]]*Data[[#This Row],[Units]]</f>
        <v>501.90000000000003</v>
      </c>
    </row>
    <row r="247" spans="3:9" x14ac:dyDescent="0.3">
      <c r="C247" t="s">
        <v>5</v>
      </c>
      <c r="D247" t="s">
        <v>38</v>
      </c>
      <c r="E247" t="s">
        <v>19</v>
      </c>
      <c r="F247" s="4">
        <v>5474</v>
      </c>
      <c r="G247" s="5">
        <v>168</v>
      </c>
      <c r="H247">
        <f t="shared" si="3"/>
        <v>7.64</v>
      </c>
      <c r="I247">
        <f>Data[[#This Row],[Cost Per Unit]]*Data[[#This Row],[Units]]</f>
        <v>1283.52</v>
      </c>
    </row>
    <row r="248" spans="3:9" x14ac:dyDescent="0.3">
      <c r="C248" t="s">
        <v>40</v>
      </c>
      <c r="D248" t="s">
        <v>36</v>
      </c>
      <c r="E248" t="s">
        <v>27</v>
      </c>
      <c r="F248" s="4">
        <v>3164</v>
      </c>
      <c r="G248" s="5">
        <v>306</v>
      </c>
      <c r="H248">
        <f t="shared" si="3"/>
        <v>16.73</v>
      </c>
      <c r="I248">
        <f>Data[[#This Row],[Cost Per Unit]]*Data[[#This Row],[Units]]</f>
        <v>5119.38</v>
      </c>
    </row>
    <row r="249" spans="3:9" x14ac:dyDescent="0.3">
      <c r="C249" t="s">
        <v>6</v>
      </c>
      <c r="D249" t="s">
        <v>35</v>
      </c>
      <c r="E249" t="s">
        <v>4</v>
      </c>
      <c r="F249" s="4">
        <v>1302</v>
      </c>
      <c r="G249" s="5">
        <v>402</v>
      </c>
      <c r="H249">
        <f t="shared" si="3"/>
        <v>11.88</v>
      </c>
      <c r="I249">
        <f>Data[[#This Row],[Cost Per Unit]]*Data[[#This Row],[Units]]</f>
        <v>4775.76</v>
      </c>
    </row>
    <row r="250" spans="3:9" x14ac:dyDescent="0.3">
      <c r="C250" t="s">
        <v>3</v>
      </c>
      <c r="D250" t="s">
        <v>37</v>
      </c>
      <c r="E250" t="s">
        <v>28</v>
      </c>
      <c r="F250" s="4">
        <v>7308</v>
      </c>
      <c r="G250" s="5">
        <v>327</v>
      </c>
      <c r="H250">
        <f t="shared" si="3"/>
        <v>10.38</v>
      </c>
      <c r="I250">
        <f>Data[[#This Row],[Cost Per Unit]]*Data[[#This Row],[Units]]</f>
        <v>3394.26</v>
      </c>
    </row>
    <row r="251" spans="3:9" x14ac:dyDescent="0.3">
      <c r="C251" t="s">
        <v>40</v>
      </c>
      <c r="D251" t="s">
        <v>37</v>
      </c>
      <c r="E251" t="s">
        <v>27</v>
      </c>
      <c r="F251" s="4">
        <v>6132</v>
      </c>
      <c r="G251" s="5">
        <v>93</v>
      </c>
      <c r="H251">
        <f t="shared" si="3"/>
        <v>16.73</v>
      </c>
      <c r="I251">
        <f>Data[[#This Row],[Cost Per Unit]]*Data[[#This Row],[Units]]</f>
        <v>1555.89</v>
      </c>
    </row>
    <row r="252" spans="3:9" x14ac:dyDescent="0.3">
      <c r="C252" t="s">
        <v>10</v>
      </c>
      <c r="D252" t="s">
        <v>35</v>
      </c>
      <c r="E252" t="s">
        <v>14</v>
      </c>
      <c r="F252" s="4">
        <v>3472</v>
      </c>
      <c r="G252" s="5">
        <v>96</v>
      </c>
      <c r="H252">
        <f t="shared" si="3"/>
        <v>11.7</v>
      </c>
      <c r="I252">
        <f>Data[[#This Row],[Cost Per Unit]]*Data[[#This Row],[Units]]</f>
        <v>1123.1999999999998</v>
      </c>
    </row>
    <row r="253" spans="3:9" x14ac:dyDescent="0.3">
      <c r="C253" t="s">
        <v>8</v>
      </c>
      <c r="D253" t="s">
        <v>39</v>
      </c>
      <c r="E253" t="s">
        <v>18</v>
      </c>
      <c r="F253" s="4">
        <v>9660</v>
      </c>
      <c r="G253" s="5">
        <v>27</v>
      </c>
      <c r="H253">
        <f t="shared" si="3"/>
        <v>6.47</v>
      </c>
      <c r="I253">
        <f>Data[[#This Row],[Cost Per Unit]]*Data[[#This Row],[Units]]</f>
        <v>174.69</v>
      </c>
    </row>
    <row r="254" spans="3:9" x14ac:dyDescent="0.3">
      <c r="C254" t="s">
        <v>9</v>
      </c>
      <c r="D254" t="s">
        <v>38</v>
      </c>
      <c r="E254" t="s">
        <v>26</v>
      </c>
      <c r="F254" s="4">
        <v>2436</v>
      </c>
      <c r="G254" s="5">
        <v>99</v>
      </c>
      <c r="H254">
        <f t="shared" si="3"/>
        <v>5.6</v>
      </c>
      <c r="I254">
        <f>Data[[#This Row],[Cost Per Unit]]*Data[[#This Row],[Units]]</f>
        <v>554.4</v>
      </c>
    </row>
    <row r="255" spans="3:9" x14ac:dyDescent="0.3">
      <c r="C255" t="s">
        <v>9</v>
      </c>
      <c r="D255" t="s">
        <v>38</v>
      </c>
      <c r="E255" t="s">
        <v>33</v>
      </c>
      <c r="F255" s="4">
        <v>9506</v>
      </c>
      <c r="G255" s="5">
        <v>87</v>
      </c>
      <c r="H255">
        <f t="shared" si="3"/>
        <v>12.37</v>
      </c>
      <c r="I255">
        <f>Data[[#This Row],[Cost Per Unit]]*Data[[#This Row],[Units]]</f>
        <v>1076.1899999999998</v>
      </c>
    </row>
    <row r="256" spans="3:9" x14ac:dyDescent="0.3">
      <c r="C256" t="s">
        <v>10</v>
      </c>
      <c r="D256" t="s">
        <v>37</v>
      </c>
      <c r="E256" t="s">
        <v>21</v>
      </c>
      <c r="F256" s="4">
        <v>245</v>
      </c>
      <c r="G256" s="5">
        <v>288</v>
      </c>
      <c r="H256">
        <f t="shared" si="3"/>
        <v>9</v>
      </c>
      <c r="I256">
        <f>Data[[#This Row],[Cost Per Unit]]*Data[[#This Row],[Units]]</f>
        <v>2592</v>
      </c>
    </row>
    <row r="257" spans="3:9" x14ac:dyDescent="0.3">
      <c r="C257" t="s">
        <v>8</v>
      </c>
      <c r="D257" t="s">
        <v>35</v>
      </c>
      <c r="E257" t="s">
        <v>20</v>
      </c>
      <c r="F257" s="4">
        <v>2702</v>
      </c>
      <c r="G257" s="5">
        <v>363</v>
      </c>
      <c r="H257">
        <f t="shared" si="3"/>
        <v>10.62</v>
      </c>
      <c r="I257">
        <f>Data[[#This Row],[Cost Per Unit]]*Data[[#This Row],[Units]]</f>
        <v>3855.0599999999995</v>
      </c>
    </row>
    <row r="258" spans="3:9" x14ac:dyDescent="0.3">
      <c r="C258" t="s">
        <v>10</v>
      </c>
      <c r="D258" t="s">
        <v>34</v>
      </c>
      <c r="E258" t="s">
        <v>17</v>
      </c>
      <c r="F258" s="4">
        <v>700</v>
      </c>
      <c r="G258" s="5">
        <v>87</v>
      </c>
      <c r="H258">
        <f t="shared" si="3"/>
        <v>3.11</v>
      </c>
      <c r="I258">
        <f>Data[[#This Row],[Cost Per Unit]]*Data[[#This Row],[Units]]</f>
        <v>270.57</v>
      </c>
    </row>
    <row r="259" spans="3:9" x14ac:dyDescent="0.3">
      <c r="C259" t="s">
        <v>6</v>
      </c>
      <c r="D259" t="s">
        <v>34</v>
      </c>
      <c r="E259" t="s">
        <v>17</v>
      </c>
      <c r="F259" s="4">
        <v>3759</v>
      </c>
      <c r="G259" s="5">
        <v>150</v>
      </c>
      <c r="H259">
        <f t="shared" si="3"/>
        <v>3.11</v>
      </c>
      <c r="I259">
        <f>Data[[#This Row],[Cost Per Unit]]*Data[[#This Row],[Units]]</f>
        <v>466.5</v>
      </c>
    </row>
    <row r="260" spans="3:9" x14ac:dyDescent="0.3">
      <c r="C260" t="s">
        <v>2</v>
      </c>
      <c r="D260" t="s">
        <v>35</v>
      </c>
      <c r="E260" t="s">
        <v>17</v>
      </c>
      <c r="F260" s="4">
        <v>1589</v>
      </c>
      <c r="G260" s="5">
        <v>303</v>
      </c>
      <c r="H260">
        <f t="shared" si="3"/>
        <v>3.11</v>
      </c>
      <c r="I260">
        <f>Data[[#This Row],[Cost Per Unit]]*Data[[#This Row],[Units]]</f>
        <v>942.32999999999993</v>
      </c>
    </row>
    <row r="261" spans="3:9" x14ac:dyDescent="0.3">
      <c r="C261" t="s">
        <v>7</v>
      </c>
      <c r="D261" t="s">
        <v>35</v>
      </c>
      <c r="E261" t="s">
        <v>28</v>
      </c>
      <c r="F261" s="4">
        <v>5194</v>
      </c>
      <c r="G261" s="5">
        <v>288</v>
      </c>
      <c r="H261">
        <f t="shared" si="3"/>
        <v>10.38</v>
      </c>
      <c r="I261">
        <f>Data[[#This Row],[Cost Per Unit]]*Data[[#This Row],[Units]]</f>
        <v>2989.44</v>
      </c>
    </row>
    <row r="262" spans="3:9" x14ac:dyDescent="0.3">
      <c r="C262" t="s">
        <v>10</v>
      </c>
      <c r="D262" t="s">
        <v>36</v>
      </c>
      <c r="E262" t="s">
        <v>13</v>
      </c>
      <c r="F262" s="4">
        <v>945</v>
      </c>
      <c r="G262" s="5">
        <v>75</v>
      </c>
      <c r="H262">
        <f t="shared" si="3"/>
        <v>9.33</v>
      </c>
      <c r="I262">
        <f>Data[[#This Row],[Cost Per Unit]]*Data[[#This Row],[Units]]</f>
        <v>699.75</v>
      </c>
    </row>
    <row r="263" spans="3:9" x14ac:dyDescent="0.3">
      <c r="C263" t="s">
        <v>40</v>
      </c>
      <c r="D263" t="s">
        <v>38</v>
      </c>
      <c r="E263" t="s">
        <v>31</v>
      </c>
      <c r="F263" s="4">
        <v>1988</v>
      </c>
      <c r="G263" s="5">
        <v>39</v>
      </c>
      <c r="H263">
        <f t="shared" si="3"/>
        <v>5.79</v>
      </c>
      <c r="I263">
        <f>Data[[#This Row],[Cost Per Unit]]*Data[[#This Row],[Units]]</f>
        <v>225.81</v>
      </c>
    </row>
    <row r="264" spans="3:9" x14ac:dyDescent="0.3">
      <c r="C264" t="s">
        <v>6</v>
      </c>
      <c r="D264" t="s">
        <v>34</v>
      </c>
      <c r="E264" t="s">
        <v>32</v>
      </c>
      <c r="F264" s="4">
        <v>6734</v>
      </c>
      <c r="G264" s="5">
        <v>123</v>
      </c>
      <c r="H264">
        <f t="shared" si="3"/>
        <v>8.65</v>
      </c>
      <c r="I264">
        <f>Data[[#This Row],[Cost Per Unit]]*Data[[#This Row],[Units]]</f>
        <v>1063.95</v>
      </c>
    </row>
    <row r="265" spans="3:9" x14ac:dyDescent="0.3">
      <c r="C265" t="s">
        <v>40</v>
      </c>
      <c r="D265" t="s">
        <v>36</v>
      </c>
      <c r="E265" t="s">
        <v>4</v>
      </c>
      <c r="F265" s="4">
        <v>217</v>
      </c>
      <c r="G265" s="5">
        <v>36</v>
      </c>
      <c r="H265">
        <f t="shared" si="3"/>
        <v>11.88</v>
      </c>
      <c r="I265">
        <f>Data[[#This Row],[Cost Per Unit]]*Data[[#This Row],[Units]]</f>
        <v>427.68</v>
      </c>
    </row>
    <row r="266" spans="3:9" x14ac:dyDescent="0.3">
      <c r="C266" t="s">
        <v>5</v>
      </c>
      <c r="D266" t="s">
        <v>34</v>
      </c>
      <c r="E266" t="s">
        <v>22</v>
      </c>
      <c r="F266" s="4">
        <v>6279</v>
      </c>
      <c r="G266" s="5">
        <v>237</v>
      </c>
      <c r="H266">
        <f t="shared" si="3"/>
        <v>9.77</v>
      </c>
      <c r="I266">
        <f>Data[[#This Row],[Cost Per Unit]]*Data[[#This Row],[Units]]</f>
        <v>2315.4899999999998</v>
      </c>
    </row>
    <row r="267" spans="3:9" x14ac:dyDescent="0.3">
      <c r="C267" t="s">
        <v>40</v>
      </c>
      <c r="D267" t="s">
        <v>36</v>
      </c>
      <c r="E267" t="s">
        <v>13</v>
      </c>
      <c r="F267" s="4">
        <v>4424</v>
      </c>
      <c r="G267" s="5">
        <v>201</v>
      </c>
      <c r="H267">
        <f t="shared" si="3"/>
        <v>9.33</v>
      </c>
      <c r="I267">
        <f>Data[[#This Row],[Cost Per Unit]]*Data[[#This Row],[Units]]</f>
        <v>1875.33</v>
      </c>
    </row>
    <row r="268" spans="3:9" x14ac:dyDescent="0.3">
      <c r="C268" t="s">
        <v>2</v>
      </c>
      <c r="D268" t="s">
        <v>36</v>
      </c>
      <c r="E268" t="s">
        <v>17</v>
      </c>
      <c r="F268" s="4">
        <v>189</v>
      </c>
      <c r="G268" s="5">
        <v>48</v>
      </c>
      <c r="H268">
        <f t="shared" ref="H268:H310" si="4">VLOOKUP(E268:E567,P$11:Q$32,2,FALSE)</f>
        <v>3.11</v>
      </c>
      <c r="I268">
        <f>Data[[#This Row],[Cost Per Unit]]*Data[[#This Row],[Units]]</f>
        <v>149.28</v>
      </c>
    </row>
    <row r="269" spans="3:9" x14ac:dyDescent="0.3">
      <c r="C269" t="s">
        <v>5</v>
      </c>
      <c r="D269" t="s">
        <v>35</v>
      </c>
      <c r="E269" t="s">
        <v>22</v>
      </c>
      <c r="F269" s="4">
        <v>490</v>
      </c>
      <c r="G269" s="5">
        <v>84</v>
      </c>
      <c r="H269">
        <f t="shared" si="4"/>
        <v>9.77</v>
      </c>
      <c r="I269">
        <f>Data[[#This Row],[Cost Per Unit]]*Data[[#This Row],[Units]]</f>
        <v>820.68</v>
      </c>
    </row>
    <row r="270" spans="3:9" x14ac:dyDescent="0.3">
      <c r="C270" t="s">
        <v>8</v>
      </c>
      <c r="D270" t="s">
        <v>37</v>
      </c>
      <c r="E270" t="s">
        <v>21</v>
      </c>
      <c r="F270" s="4">
        <v>434</v>
      </c>
      <c r="G270" s="5">
        <v>87</v>
      </c>
      <c r="H270">
        <f t="shared" si="4"/>
        <v>9</v>
      </c>
      <c r="I270">
        <f>Data[[#This Row],[Cost Per Unit]]*Data[[#This Row],[Units]]</f>
        <v>783</v>
      </c>
    </row>
    <row r="271" spans="3:9" x14ac:dyDescent="0.3">
      <c r="C271" t="s">
        <v>7</v>
      </c>
      <c r="D271" t="s">
        <v>38</v>
      </c>
      <c r="E271" t="s">
        <v>30</v>
      </c>
      <c r="F271" s="4">
        <v>10129</v>
      </c>
      <c r="G271" s="5">
        <v>312</v>
      </c>
      <c r="H271">
        <f t="shared" si="4"/>
        <v>14.49</v>
      </c>
      <c r="I271">
        <f>Data[[#This Row],[Cost Per Unit]]*Data[[#This Row],[Units]]</f>
        <v>4520.88</v>
      </c>
    </row>
    <row r="272" spans="3:9" x14ac:dyDescent="0.3">
      <c r="C272" t="s">
        <v>3</v>
      </c>
      <c r="D272" t="s">
        <v>39</v>
      </c>
      <c r="E272" t="s">
        <v>28</v>
      </c>
      <c r="F272" s="4">
        <v>1652</v>
      </c>
      <c r="G272" s="5">
        <v>102</v>
      </c>
      <c r="H272">
        <f t="shared" si="4"/>
        <v>10.38</v>
      </c>
      <c r="I272">
        <f>Data[[#This Row],[Cost Per Unit]]*Data[[#This Row],[Units]]</f>
        <v>1058.76</v>
      </c>
    </row>
    <row r="273" spans="3:9" x14ac:dyDescent="0.3">
      <c r="C273" t="s">
        <v>8</v>
      </c>
      <c r="D273" t="s">
        <v>38</v>
      </c>
      <c r="E273" t="s">
        <v>21</v>
      </c>
      <c r="F273" s="4">
        <v>6433</v>
      </c>
      <c r="G273" s="5">
        <v>78</v>
      </c>
      <c r="H273">
        <f t="shared" si="4"/>
        <v>9</v>
      </c>
      <c r="I273">
        <f>Data[[#This Row],[Cost Per Unit]]*Data[[#This Row],[Units]]</f>
        <v>702</v>
      </c>
    </row>
    <row r="274" spans="3:9" x14ac:dyDescent="0.3">
      <c r="C274" t="s">
        <v>3</v>
      </c>
      <c r="D274" t="s">
        <v>34</v>
      </c>
      <c r="E274" t="s">
        <v>23</v>
      </c>
      <c r="F274" s="4">
        <v>2212</v>
      </c>
      <c r="G274" s="5">
        <v>117</v>
      </c>
      <c r="H274">
        <f t="shared" si="4"/>
        <v>6.49</v>
      </c>
      <c r="I274">
        <f>Data[[#This Row],[Cost Per Unit]]*Data[[#This Row],[Units]]</f>
        <v>759.33</v>
      </c>
    </row>
    <row r="275" spans="3:9" x14ac:dyDescent="0.3">
      <c r="C275" t="s">
        <v>41</v>
      </c>
      <c r="D275" t="s">
        <v>35</v>
      </c>
      <c r="E275" t="s">
        <v>19</v>
      </c>
      <c r="F275" s="4">
        <v>609</v>
      </c>
      <c r="G275" s="5">
        <v>99</v>
      </c>
      <c r="H275">
        <f t="shared" si="4"/>
        <v>7.64</v>
      </c>
      <c r="I275">
        <f>Data[[#This Row],[Cost Per Unit]]*Data[[#This Row],[Units]]</f>
        <v>756.36</v>
      </c>
    </row>
    <row r="276" spans="3:9" x14ac:dyDescent="0.3">
      <c r="C276" t="s">
        <v>40</v>
      </c>
      <c r="D276" t="s">
        <v>35</v>
      </c>
      <c r="E276" t="s">
        <v>24</v>
      </c>
      <c r="F276" s="4">
        <v>1638</v>
      </c>
      <c r="G276" s="5">
        <v>48</v>
      </c>
      <c r="H276">
        <f t="shared" si="4"/>
        <v>4.97</v>
      </c>
      <c r="I276">
        <f>Data[[#This Row],[Cost Per Unit]]*Data[[#This Row],[Units]]</f>
        <v>238.56</v>
      </c>
    </row>
    <row r="277" spans="3:9" x14ac:dyDescent="0.3">
      <c r="C277" t="s">
        <v>7</v>
      </c>
      <c r="D277" t="s">
        <v>34</v>
      </c>
      <c r="E277" t="s">
        <v>15</v>
      </c>
      <c r="F277" s="4">
        <v>3829</v>
      </c>
      <c r="G277" s="5">
        <v>24</v>
      </c>
      <c r="H277">
        <f t="shared" si="4"/>
        <v>11.73</v>
      </c>
      <c r="I277">
        <f>Data[[#This Row],[Cost Per Unit]]*Data[[#This Row],[Units]]</f>
        <v>281.52</v>
      </c>
    </row>
    <row r="278" spans="3:9" x14ac:dyDescent="0.3">
      <c r="C278" t="s">
        <v>40</v>
      </c>
      <c r="D278" t="s">
        <v>39</v>
      </c>
      <c r="E278" t="s">
        <v>15</v>
      </c>
      <c r="F278" s="4">
        <v>5775</v>
      </c>
      <c r="G278" s="5">
        <v>42</v>
      </c>
      <c r="H278">
        <f t="shared" si="4"/>
        <v>11.73</v>
      </c>
      <c r="I278">
        <f>Data[[#This Row],[Cost Per Unit]]*Data[[#This Row],[Units]]</f>
        <v>492.66</v>
      </c>
    </row>
    <row r="279" spans="3:9" x14ac:dyDescent="0.3">
      <c r="C279" t="s">
        <v>6</v>
      </c>
      <c r="D279" t="s">
        <v>35</v>
      </c>
      <c r="E279" t="s">
        <v>20</v>
      </c>
      <c r="F279" s="4">
        <v>1071</v>
      </c>
      <c r="G279" s="5">
        <v>270</v>
      </c>
      <c r="H279">
        <f t="shared" si="4"/>
        <v>10.62</v>
      </c>
      <c r="I279">
        <f>Data[[#This Row],[Cost Per Unit]]*Data[[#This Row],[Units]]</f>
        <v>2867.3999999999996</v>
      </c>
    </row>
    <row r="280" spans="3:9" x14ac:dyDescent="0.3">
      <c r="C280" t="s">
        <v>8</v>
      </c>
      <c r="D280" t="s">
        <v>36</v>
      </c>
      <c r="E280" t="s">
        <v>23</v>
      </c>
      <c r="F280" s="4">
        <v>5019</v>
      </c>
      <c r="G280" s="5">
        <v>150</v>
      </c>
      <c r="H280">
        <f t="shared" si="4"/>
        <v>6.49</v>
      </c>
      <c r="I280">
        <f>Data[[#This Row],[Cost Per Unit]]*Data[[#This Row],[Units]]</f>
        <v>973.5</v>
      </c>
    </row>
    <row r="281" spans="3:9" x14ac:dyDescent="0.3">
      <c r="C281" t="s">
        <v>2</v>
      </c>
      <c r="D281" t="s">
        <v>37</v>
      </c>
      <c r="E281" t="s">
        <v>15</v>
      </c>
      <c r="F281" s="4">
        <v>2863</v>
      </c>
      <c r="G281" s="5">
        <v>42</v>
      </c>
      <c r="H281">
        <f t="shared" si="4"/>
        <v>11.73</v>
      </c>
      <c r="I281">
        <f>Data[[#This Row],[Cost Per Unit]]*Data[[#This Row],[Units]]</f>
        <v>492.66</v>
      </c>
    </row>
    <row r="282" spans="3:9" x14ac:dyDescent="0.3">
      <c r="C282" t="s">
        <v>40</v>
      </c>
      <c r="D282" t="s">
        <v>35</v>
      </c>
      <c r="E282" t="s">
        <v>29</v>
      </c>
      <c r="F282" s="4">
        <v>1617</v>
      </c>
      <c r="G282" s="5">
        <v>126</v>
      </c>
      <c r="H282">
        <f t="shared" si="4"/>
        <v>7.16</v>
      </c>
      <c r="I282">
        <f>Data[[#This Row],[Cost Per Unit]]*Data[[#This Row],[Units]]</f>
        <v>902.16</v>
      </c>
    </row>
    <row r="283" spans="3:9" x14ac:dyDescent="0.3">
      <c r="C283" t="s">
        <v>6</v>
      </c>
      <c r="D283" t="s">
        <v>37</v>
      </c>
      <c r="E283" t="s">
        <v>26</v>
      </c>
      <c r="F283" s="4">
        <v>6818</v>
      </c>
      <c r="G283" s="5">
        <v>6</v>
      </c>
      <c r="H283">
        <f t="shared" si="4"/>
        <v>5.6</v>
      </c>
      <c r="I283">
        <f>Data[[#This Row],[Cost Per Unit]]*Data[[#This Row],[Units]]</f>
        <v>33.599999999999994</v>
      </c>
    </row>
    <row r="284" spans="3:9" x14ac:dyDescent="0.3">
      <c r="C284" t="s">
        <v>3</v>
      </c>
      <c r="D284" t="s">
        <v>35</v>
      </c>
      <c r="E284" t="s">
        <v>15</v>
      </c>
      <c r="F284" s="4">
        <v>6657</v>
      </c>
      <c r="G284" s="5">
        <v>276</v>
      </c>
      <c r="H284">
        <f t="shared" si="4"/>
        <v>11.73</v>
      </c>
      <c r="I284">
        <f>Data[[#This Row],[Cost Per Unit]]*Data[[#This Row],[Units]]</f>
        <v>3237.48</v>
      </c>
    </row>
    <row r="285" spans="3:9" x14ac:dyDescent="0.3">
      <c r="C285" t="s">
        <v>3</v>
      </c>
      <c r="D285" t="s">
        <v>34</v>
      </c>
      <c r="E285" t="s">
        <v>17</v>
      </c>
      <c r="F285" s="4">
        <v>2919</v>
      </c>
      <c r="G285" s="5">
        <v>93</v>
      </c>
      <c r="H285">
        <f t="shared" si="4"/>
        <v>3.11</v>
      </c>
      <c r="I285">
        <f>Data[[#This Row],[Cost Per Unit]]*Data[[#This Row],[Units]]</f>
        <v>289.22999999999996</v>
      </c>
    </row>
    <row r="286" spans="3:9" x14ac:dyDescent="0.3">
      <c r="C286" t="s">
        <v>2</v>
      </c>
      <c r="D286" t="s">
        <v>36</v>
      </c>
      <c r="E286" t="s">
        <v>31</v>
      </c>
      <c r="F286" s="4">
        <v>3094</v>
      </c>
      <c r="G286" s="5">
        <v>246</v>
      </c>
      <c r="H286">
        <f t="shared" si="4"/>
        <v>5.79</v>
      </c>
      <c r="I286">
        <f>Data[[#This Row],[Cost Per Unit]]*Data[[#This Row],[Units]]</f>
        <v>1424.34</v>
      </c>
    </row>
    <row r="287" spans="3:9" x14ac:dyDescent="0.3">
      <c r="C287" t="s">
        <v>6</v>
      </c>
      <c r="D287" t="s">
        <v>39</v>
      </c>
      <c r="E287" t="s">
        <v>24</v>
      </c>
      <c r="F287" s="4">
        <v>2989</v>
      </c>
      <c r="G287" s="5">
        <v>3</v>
      </c>
      <c r="H287">
        <f t="shared" si="4"/>
        <v>4.97</v>
      </c>
      <c r="I287">
        <f>Data[[#This Row],[Cost Per Unit]]*Data[[#This Row],[Units]]</f>
        <v>14.91</v>
      </c>
    </row>
    <row r="288" spans="3:9" x14ac:dyDescent="0.3">
      <c r="C288" t="s">
        <v>8</v>
      </c>
      <c r="D288" t="s">
        <v>38</v>
      </c>
      <c r="E288" t="s">
        <v>27</v>
      </c>
      <c r="F288" s="4">
        <v>2268</v>
      </c>
      <c r="G288" s="5">
        <v>63</v>
      </c>
      <c r="H288">
        <f t="shared" si="4"/>
        <v>16.73</v>
      </c>
      <c r="I288">
        <f>Data[[#This Row],[Cost Per Unit]]*Data[[#This Row],[Units]]</f>
        <v>1053.99</v>
      </c>
    </row>
    <row r="289" spans="3:9" x14ac:dyDescent="0.3">
      <c r="C289" t="s">
        <v>5</v>
      </c>
      <c r="D289" t="s">
        <v>35</v>
      </c>
      <c r="E289" t="s">
        <v>31</v>
      </c>
      <c r="F289" s="4">
        <v>4753</v>
      </c>
      <c r="G289" s="5">
        <v>246</v>
      </c>
      <c r="H289">
        <f t="shared" si="4"/>
        <v>5.79</v>
      </c>
      <c r="I289">
        <f>Data[[#This Row],[Cost Per Unit]]*Data[[#This Row],[Units]]</f>
        <v>1424.34</v>
      </c>
    </row>
    <row r="290" spans="3:9" x14ac:dyDescent="0.3">
      <c r="C290" t="s">
        <v>2</v>
      </c>
      <c r="D290" t="s">
        <v>34</v>
      </c>
      <c r="E290" t="s">
        <v>19</v>
      </c>
      <c r="F290" s="4">
        <v>7511</v>
      </c>
      <c r="G290" s="5">
        <v>120</v>
      </c>
      <c r="H290">
        <f t="shared" si="4"/>
        <v>7.64</v>
      </c>
      <c r="I290">
        <f>Data[[#This Row],[Cost Per Unit]]*Data[[#This Row],[Units]]</f>
        <v>916.8</v>
      </c>
    </row>
    <row r="291" spans="3:9" x14ac:dyDescent="0.3">
      <c r="C291" t="s">
        <v>2</v>
      </c>
      <c r="D291" t="s">
        <v>38</v>
      </c>
      <c r="E291" t="s">
        <v>31</v>
      </c>
      <c r="F291" s="4">
        <v>4326</v>
      </c>
      <c r="G291" s="5">
        <v>348</v>
      </c>
      <c r="H291">
        <f t="shared" si="4"/>
        <v>5.79</v>
      </c>
      <c r="I291">
        <f>Data[[#This Row],[Cost Per Unit]]*Data[[#This Row],[Units]]</f>
        <v>2014.92</v>
      </c>
    </row>
    <row r="292" spans="3:9" x14ac:dyDescent="0.3">
      <c r="C292" t="s">
        <v>41</v>
      </c>
      <c r="D292" t="s">
        <v>34</v>
      </c>
      <c r="E292" t="s">
        <v>23</v>
      </c>
      <c r="F292" s="4">
        <v>4935</v>
      </c>
      <c r="G292" s="5">
        <v>126</v>
      </c>
      <c r="H292">
        <f t="shared" si="4"/>
        <v>6.49</v>
      </c>
      <c r="I292">
        <f>Data[[#This Row],[Cost Per Unit]]*Data[[#This Row],[Units]]</f>
        <v>817.74</v>
      </c>
    </row>
    <row r="293" spans="3:9" x14ac:dyDescent="0.3">
      <c r="C293" t="s">
        <v>6</v>
      </c>
      <c r="D293" t="s">
        <v>35</v>
      </c>
      <c r="E293" t="s">
        <v>30</v>
      </c>
      <c r="F293" s="4">
        <v>4781</v>
      </c>
      <c r="G293" s="5">
        <v>123</v>
      </c>
      <c r="H293">
        <f t="shared" si="4"/>
        <v>14.49</v>
      </c>
      <c r="I293">
        <f>Data[[#This Row],[Cost Per Unit]]*Data[[#This Row],[Units]]</f>
        <v>1782.27</v>
      </c>
    </row>
    <row r="294" spans="3:9" x14ac:dyDescent="0.3">
      <c r="C294" t="s">
        <v>5</v>
      </c>
      <c r="D294" t="s">
        <v>38</v>
      </c>
      <c r="E294" t="s">
        <v>25</v>
      </c>
      <c r="F294" s="4">
        <v>7483</v>
      </c>
      <c r="G294" s="5">
        <v>45</v>
      </c>
      <c r="H294">
        <f t="shared" si="4"/>
        <v>13.15</v>
      </c>
      <c r="I294">
        <f>Data[[#This Row],[Cost Per Unit]]*Data[[#This Row],[Units]]</f>
        <v>591.75</v>
      </c>
    </row>
    <row r="295" spans="3:9" x14ac:dyDescent="0.3">
      <c r="C295" t="s">
        <v>10</v>
      </c>
      <c r="D295" t="s">
        <v>38</v>
      </c>
      <c r="E295" t="s">
        <v>4</v>
      </c>
      <c r="F295" s="4">
        <v>6860</v>
      </c>
      <c r="G295" s="5">
        <v>126</v>
      </c>
      <c r="H295">
        <f t="shared" si="4"/>
        <v>11.88</v>
      </c>
      <c r="I295">
        <f>Data[[#This Row],[Cost Per Unit]]*Data[[#This Row],[Units]]</f>
        <v>1496.88</v>
      </c>
    </row>
    <row r="296" spans="3:9" x14ac:dyDescent="0.3">
      <c r="C296" t="s">
        <v>40</v>
      </c>
      <c r="D296" t="s">
        <v>37</v>
      </c>
      <c r="E296" t="s">
        <v>29</v>
      </c>
      <c r="F296" s="4">
        <v>9002</v>
      </c>
      <c r="G296" s="5">
        <v>72</v>
      </c>
      <c r="H296">
        <f t="shared" si="4"/>
        <v>7.16</v>
      </c>
      <c r="I296">
        <f>Data[[#This Row],[Cost Per Unit]]*Data[[#This Row],[Units]]</f>
        <v>515.52</v>
      </c>
    </row>
    <row r="297" spans="3:9" x14ac:dyDescent="0.3">
      <c r="C297" t="s">
        <v>6</v>
      </c>
      <c r="D297" t="s">
        <v>36</v>
      </c>
      <c r="E297" t="s">
        <v>29</v>
      </c>
      <c r="F297" s="4">
        <v>1400</v>
      </c>
      <c r="G297" s="5">
        <v>135</v>
      </c>
      <c r="H297">
        <f t="shared" si="4"/>
        <v>7.16</v>
      </c>
      <c r="I297">
        <f>Data[[#This Row],[Cost Per Unit]]*Data[[#This Row],[Units]]</f>
        <v>966.6</v>
      </c>
    </row>
    <row r="298" spans="3:9" x14ac:dyDescent="0.3">
      <c r="C298" t="s">
        <v>10</v>
      </c>
      <c r="D298" t="s">
        <v>34</v>
      </c>
      <c r="E298" t="s">
        <v>22</v>
      </c>
      <c r="F298" s="4">
        <v>4053</v>
      </c>
      <c r="G298" s="5">
        <v>24</v>
      </c>
      <c r="H298">
        <f t="shared" si="4"/>
        <v>9.77</v>
      </c>
      <c r="I298">
        <f>Data[[#This Row],[Cost Per Unit]]*Data[[#This Row],[Units]]</f>
        <v>234.48</v>
      </c>
    </row>
    <row r="299" spans="3:9" x14ac:dyDescent="0.3">
      <c r="C299" t="s">
        <v>7</v>
      </c>
      <c r="D299" t="s">
        <v>36</v>
      </c>
      <c r="E299" t="s">
        <v>31</v>
      </c>
      <c r="F299" s="4">
        <v>2149</v>
      </c>
      <c r="G299" s="5">
        <v>117</v>
      </c>
      <c r="H299">
        <f t="shared" si="4"/>
        <v>5.79</v>
      </c>
      <c r="I299">
        <f>Data[[#This Row],[Cost Per Unit]]*Data[[#This Row],[Units]]</f>
        <v>677.43</v>
      </c>
    </row>
    <row r="300" spans="3:9" x14ac:dyDescent="0.3">
      <c r="C300" t="s">
        <v>3</v>
      </c>
      <c r="D300" t="s">
        <v>39</v>
      </c>
      <c r="E300" t="s">
        <v>29</v>
      </c>
      <c r="F300" s="4">
        <v>3640</v>
      </c>
      <c r="G300" s="5">
        <v>51</v>
      </c>
      <c r="H300">
        <f t="shared" si="4"/>
        <v>7.16</v>
      </c>
      <c r="I300">
        <f>Data[[#This Row],[Cost Per Unit]]*Data[[#This Row],[Units]]</f>
        <v>365.16</v>
      </c>
    </row>
    <row r="301" spans="3:9" x14ac:dyDescent="0.3">
      <c r="C301" t="s">
        <v>2</v>
      </c>
      <c r="D301" t="s">
        <v>39</v>
      </c>
      <c r="E301" t="s">
        <v>23</v>
      </c>
      <c r="F301" s="4">
        <v>630</v>
      </c>
      <c r="G301" s="5">
        <v>36</v>
      </c>
      <c r="H301">
        <f t="shared" si="4"/>
        <v>6.49</v>
      </c>
      <c r="I301">
        <f>Data[[#This Row],[Cost Per Unit]]*Data[[#This Row],[Units]]</f>
        <v>233.64000000000001</v>
      </c>
    </row>
    <row r="302" spans="3:9" x14ac:dyDescent="0.3">
      <c r="C302" t="s">
        <v>9</v>
      </c>
      <c r="D302" t="s">
        <v>35</v>
      </c>
      <c r="E302" t="s">
        <v>27</v>
      </c>
      <c r="F302" s="4">
        <v>2429</v>
      </c>
      <c r="G302" s="5">
        <v>144</v>
      </c>
      <c r="H302">
        <f t="shared" si="4"/>
        <v>16.73</v>
      </c>
      <c r="I302">
        <f>Data[[#This Row],[Cost Per Unit]]*Data[[#This Row],[Units]]</f>
        <v>2409.12</v>
      </c>
    </row>
    <row r="303" spans="3:9" x14ac:dyDescent="0.3">
      <c r="C303" t="s">
        <v>9</v>
      </c>
      <c r="D303" t="s">
        <v>36</v>
      </c>
      <c r="E303" t="s">
        <v>25</v>
      </c>
      <c r="F303" s="4">
        <v>2142</v>
      </c>
      <c r="G303" s="5">
        <v>114</v>
      </c>
      <c r="H303">
        <f t="shared" si="4"/>
        <v>13.15</v>
      </c>
      <c r="I303">
        <f>Data[[#This Row],[Cost Per Unit]]*Data[[#This Row],[Units]]</f>
        <v>1499.1000000000001</v>
      </c>
    </row>
    <row r="304" spans="3:9" x14ac:dyDescent="0.3">
      <c r="C304" t="s">
        <v>7</v>
      </c>
      <c r="D304" t="s">
        <v>37</v>
      </c>
      <c r="E304" t="s">
        <v>30</v>
      </c>
      <c r="F304" s="4">
        <v>6454</v>
      </c>
      <c r="G304" s="5">
        <v>54</v>
      </c>
      <c r="H304">
        <f t="shared" si="4"/>
        <v>14.49</v>
      </c>
      <c r="I304">
        <f>Data[[#This Row],[Cost Per Unit]]*Data[[#This Row],[Units]]</f>
        <v>782.46</v>
      </c>
    </row>
    <row r="305" spans="3:9" x14ac:dyDescent="0.3">
      <c r="C305" t="s">
        <v>7</v>
      </c>
      <c r="D305" t="s">
        <v>37</v>
      </c>
      <c r="E305" t="s">
        <v>16</v>
      </c>
      <c r="F305" s="4">
        <v>4487</v>
      </c>
      <c r="G305" s="5">
        <v>333</v>
      </c>
      <c r="H305">
        <f t="shared" si="4"/>
        <v>8.7899999999999991</v>
      </c>
      <c r="I305">
        <f>Data[[#This Row],[Cost Per Unit]]*Data[[#This Row],[Units]]</f>
        <v>2927.0699999999997</v>
      </c>
    </row>
    <row r="306" spans="3:9" x14ac:dyDescent="0.3">
      <c r="C306" t="s">
        <v>3</v>
      </c>
      <c r="D306" t="s">
        <v>37</v>
      </c>
      <c r="E306" t="s">
        <v>4</v>
      </c>
      <c r="F306" s="4">
        <v>938</v>
      </c>
      <c r="G306" s="5">
        <v>366</v>
      </c>
      <c r="H306">
        <f t="shared" si="4"/>
        <v>11.88</v>
      </c>
      <c r="I306">
        <f>Data[[#This Row],[Cost Per Unit]]*Data[[#This Row],[Units]]</f>
        <v>4348.08</v>
      </c>
    </row>
    <row r="307" spans="3:9" x14ac:dyDescent="0.3">
      <c r="C307" t="s">
        <v>3</v>
      </c>
      <c r="D307" t="s">
        <v>38</v>
      </c>
      <c r="E307" t="s">
        <v>26</v>
      </c>
      <c r="F307" s="4">
        <v>8841</v>
      </c>
      <c r="G307" s="5">
        <v>303</v>
      </c>
      <c r="H307">
        <f t="shared" si="4"/>
        <v>5.6</v>
      </c>
      <c r="I307">
        <f>Data[[#This Row],[Cost Per Unit]]*Data[[#This Row],[Units]]</f>
        <v>1696.8</v>
      </c>
    </row>
    <row r="308" spans="3:9" x14ac:dyDescent="0.3">
      <c r="C308" t="s">
        <v>2</v>
      </c>
      <c r="D308" t="s">
        <v>39</v>
      </c>
      <c r="E308" t="s">
        <v>33</v>
      </c>
      <c r="F308" s="4">
        <v>4018</v>
      </c>
      <c r="G308" s="5">
        <v>126</v>
      </c>
      <c r="H308">
        <f t="shared" si="4"/>
        <v>12.37</v>
      </c>
      <c r="I308">
        <f>Data[[#This Row],[Cost Per Unit]]*Data[[#This Row],[Units]]</f>
        <v>1558.62</v>
      </c>
    </row>
    <row r="309" spans="3:9" x14ac:dyDescent="0.3">
      <c r="C309" t="s">
        <v>41</v>
      </c>
      <c r="D309" t="s">
        <v>37</v>
      </c>
      <c r="E309" t="s">
        <v>15</v>
      </c>
      <c r="F309" s="4">
        <v>714</v>
      </c>
      <c r="G309" s="5">
        <v>231</v>
      </c>
      <c r="H309">
        <f t="shared" si="4"/>
        <v>11.73</v>
      </c>
      <c r="I309">
        <f>Data[[#This Row],[Cost Per Unit]]*Data[[#This Row],[Units]]</f>
        <v>2709.63</v>
      </c>
    </row>
    <row r="310" spans="3:9" x14ac:dyDescent="0.3">
      <c r="C310" t="s">
        <v>9</v>
      </c>
      <c r="D310" t="s">
        <v>38</v>
      </c>
      <c r="E310" t="s">
        <v>25</v>
      </c>
      <c r="F310" s="4">
        <v>3850</v>
      </c>
      <c r="G310" s="5">
        <v>102</v>
      </c>
      <c r="H310">
        <f t="shared" si="4"/>
        <v>13.15</v>
      </c>
      <c r="I310">
        <f>Data[[#This Row],[Cost Per Unit]]*Data[[#This Row],[Units]]</f>
        <v>1341.3</v>
      </c>
    </row>
    <row r="311" spans="3:9" x14ac:dyDescent="0.3">
      <c r="F311" s="4"/>
      <c r="G311" s="5"/>
    </row>
    <row r="312" spans="3:9" x14ac:dyDescent="0.3">
      <c r="F312" s="4"/>
      <c r="G312" s="5"/>
    </row>
    <row r="313" spans="3:9" x14ac:dyDescent="0.3">
      <c r="F313" s="4"/>
      <c r="G313" s="5"/>
    </row>
    <row r="314" spans="3:9" x14ac:dyDescent="0.3">
      <c r="F314" s="4"/>
      <c r="G314" s="5"/>
    </row>
    <row r="315" spans="3:9" x14ac:dyDescent="0.3">
      <c r="F315" s="4"/>
      <c r="G315" s="5"/>
    </row>
    <row r="316" spans="3:9" x14ac:dyDescent="0.3">
      <c r="F316" s="4"/>
      <c r="G316" s="5"/>
    </row>
    <row r="317" spans="3:9" x14ac:dyDescent="0.3">
      <c r="F317" s="4"/>
      <c r="G317" s="5"/>
    </row>
    <row r="318" spans="3:9" x14ac:dyDescent="0.3">
      <c r="F318" s="4"/>
      <c r="G318" s="5"/>
    </row>
    <row r="319" spans="3:9" x14ac:dyDescent="0.3">
      <c r="F319" s="4"/>
      <c r="G319" s="5"/>
    </row>
    <row r="320" spans="3:9" x14ac:dyDescent="0.3">
      <c r="F320" s="4"/>
      <c r="G320" s="5"/>
    </row>
    <row r="321" spans="6:7" x14ac:dyDescent="0.3">
      <c r="F321" s="4"/>
      <c r="G321" s="5"/>
    </row>
    <row r="322" spans="6:7" x14ac:dyDescent="0.3">
      <c r="F322" s="4"/>
      <c r="G322" s="5"/>
    </row>
    <row r="323" spans="6:7" x14ac:dyDescent="0.3">
      <c r="F323" s="4"/>
      <c r="G323" s="5"/>
    </row>
    <row r="324" spans="6:7" x14ac:dyDescent="0.3">
      <c r="F324" s="4"/>
      <c r="G324" s="5"/>
    </row>
    <row r="325" spans="6:7" x14ac:dyDescent="0.3">
      <c r="F325" s="4"/>
      <c r="G325" s="5"/>
    </row>
    <row r="326" spans="6:7" x14ac:dyDescent="0.3">
      <c r="F326" s="4"/>
      <c r="G326" s="5"/>
    </row>
    <row r="327" spans="6:7" x14ac:dyDescent="0.3">
      <c r="F327" s="4"/>
      <c r="G327" s="5"/>
    </row>
    <row r="328" spans="6:7" x14ac:dyDescent="0.3">
      <c r="F328" s="4"/>
      <c r="G328" s="5"/>
    </row>
    <row r="329" spans="6:7" x14ac:dyDescent="0.3">
      <c r="F329" s="4"/>
      <c r="G329" s="5"/>
    </row>
    <row r="330" spans="6:7" x14ac:dyDescent="0.3">
      <c r="F330" s="4"/>
      <c r="G330" s="5"/>
    </row>
    <row r="331" spans="6:7" x14ac:dyDescent="0.3">
      <c r="F331" s="4"/>
      <c r="G331" s="5"/>
    </row>
    <row r="332" spans="6:7" x14ac:dyDescent="0.3">
      <c r="F332" s="4"/>
      <c r="G332" s="5"/>
    </row>
    <row r="333" spans="6:7" x14ac:dyDescent="0.3">
      <c r="F333" s="4"/>
      <c r="G333" s="5"/>
    </row>
    <row r="334" spans="6:7" x14ac:dyDescent="0.3">
      <c r="F334" s="4"/>
      <c r="G334" s="5"/>
    </row>
    <row r="335" spans="6:7" x14ac:dyDescent="0.3">
      <c r="F335" s="4"/>
      <c r="G335" s="5"/>
    </row>
    <row r="336" spans="6:7" x14ac:dyDescent="0.3">
      <c r="F336" s="4"/>
      <c r="G336" s="5"/>
    </row>
    <row r="337" spans="6:7" x14ac:dyDescent="0.3">
      <c r="F337" s="4"/>
      <c r="G337" s="5"/>
    </row>
    <row r="338" spans="6:7" x14ac:dyDescent="0.3">
      <c r="F338" s="4"/>
      <c r="G338" s="5"/>
    </row>
    <row r="339" spans="6:7" x14ac:dyDescent="0.3">
      <c r="F339" s="4"/>
      <c r="G339" s="5"/>
    </row>
    <row r="340" spans="6:7" x14ac:dyDescent="0.3">
      <c r="F340" s="4"/>
      <c r="G340" s="5"/>
    </row>
    <row r="341" spans="6:7" x14ac:dyDescent="0.3">
      <c r="F341" s="4"/>
      <c r="G341" s="5"/>
    </row>
    <row r="342" spans="6:7" x14ac:dyDescent="0.3">
      <c r="F342" s="4"/>
      <c r="G342" s="5"/>
    </row>
    <row r="343" spans="6:7" x14ac:dyDescent="0.3">
      <c r="F343" s="4"/>
      <c r="G343" s="5"/>
    </row>
    <row r="344" spans="6:7" x14ac:dyDescent="0.3">
      <c r="F344" s="4"/>
      <c r="G344" s="5"/>
    </row>
    <row r="345" spans="6:7" x14ac:dyDescent="0.3">
      <c r="F345" s="4"/>
      <c r="G345" s="5"/>
    </row>
    <row r="346" spans="6:7" x14ac:dyDescent="0.3">
      <c r="F346" s="4"/>
      <c r="G346" s="5"/>
    </row>
    <row r="347" spans="6:7" x14ac:dyDescent="0.3">
      <c r="F347" s="4"/>
      <c r="G347" s="5"/>
    </row>
    <row r="348" spans="6:7" x14ac:dyDescent="0.3">
      <c r="F348" s="4"/>
      <c r="G348" s="5"/>
    </row>
    <row r="349" spans="6:7" x14ac:dyDescent="0.3">
      <c r="F349" s="4"/>
      <c r="G349" s="5"/>
    </row>
    <row r="350" spans="6:7" x14ac:dyDescent="0.3">
      <c r="F350" s="4"/>
      <c r="G350" s="5"/>
    </row>
    <row r="351" spans="6:7" x14ac:dyDescent="0.3">
      <c r="F351" s="4"/>
      <c r="G351" s="5"/>
    </row>
    <row r="352" spans="6:7" x14ac:dyDescent="0.3">
      <c r="F352" s="4"/>
      <c r="G352" s="5"/>
    </row>
    <row r="353" spans="6:7" x14ac:dyDescent="0.3">
      <c r="F353" s="4"/>
      <c r="G353" s="5"/>
    </row>
    <row r="354" spans="6:7" x14ac:dyDescent="0.3">
      <c r="F354" s="4"/>
      <c r="G354" s="5"/>
    </row>
    <row r="355" spans="6:7" x14ac:dyDescent="0.3">
      <c r="F355" s="4"/>
      <c r="G355" s="5"/>
    </row>
    <row r="356" spans="6:7" x14ac:dyDescent="0.3">
      <c r="F356" s="4"/>
      <c r="G356" s="5"/>
    </row>
    <row r="357" spans="6:7" x14ac:dyDescent="0.3">
      <c r="F357" s="4"/>
      <c r="G357" s="5"/>
    </row>
    <row r="358" spans="6:7" x14ac:dyDescent="0.3">
      <c r="F358" s="4"/>
      <c r="G358" s="5"/>
    </row>
    <row r="359" spans="6:7" x14ac:dyDescent="0.3">
      <c r="F359" s="4"/>
      <c r="G359" s="5"/>
    </row>
    <row r="360" spans="6:7" x14ac:dyDescent="0.3">
      <c r="F360" s="4"/>
      <c r="G360" s="5"/>
    </row>
    <row r="361" spans="6:7" x14ac:dyDescent="0.3">
      <c r="F361" s="4"/>
      <c r="G361" s="5"/>
    </row>
    <row r="362" spans="6:7" x14ac:dyDescent="0.3">
      <c r="F362" s="4"/>
      <c r="G362" s="5"/>
    </row>
    <row r="363" spans="6:7" x14ac:dyDescent="0.3">
      <c r="F363" s="4"/>
      <c r="G363" s="5"/>
    </row>
    <row r="364" spans="6:7" x14ac:dyDescent="0.3">
      <c r="F364" s="4"/>
      <c r="G364" s="5"/>
    </row>
    <row r="365" spans="6:7" x14ac:dyDescent="0.3">
      <c r="F365" s="4"/>
      <c r="G365" s="5"/>
    </row>
    <row r="366" spans="6:7" x14ac:dyDescent="0.3">
      <c r="F366" s="4"/>
      <c r="G366" s="5"/>
    </row>
    <row r="367" spans="6:7" x14ac:dyDescent="0.3">
      <c r="F367" s="4"/>
      <c r="G367" s="5"/>
    </row>
    <row r="368" spans="6:7" x14ac:dyDescent="0.3">
      <c r="F368" s="4"/>
      <c r="G368" s="5"/>
    </row>
    <row r="369" spans="6:7" x14ac:dyDescent="0.3">
      <c r="F369" s="4"/>
      <c r="G369" s="5"/>
    </row>
    <row r="370" spans="6:7" x14ac:dyDescent="0.3">
      <c r="F370" s="4"/>
      <c r="G370" s="5"/>
    </row>
    <row r="371" spans="6:7" x14ac:dyDescent="0.3">
      <c r="F371" s="4"/>
      <c r="G371" s="5"/>
    </row>
    <row r="372" spans="6:7" x14ac:dyDescent="0.3">
      <c r="F372" s="4"/>
      <c r="G372" s="5"/>
    </row>
    <row r="373" spans="6:7" x14ac:dyDescent="0.3">
      <c r="F373" s="4"/>
      <c r="G373" s="5"/>
    </row>
    <row r="374" spans="6:7" x14ac:dyDescent="0.3">
      <c r="F374" s="4"/>
      <c r="G374" s="5"/>
    </row>
    <row r="375" spans="6:7" x14ac:dyDescent="0.3">
      <c r="F375" s="4"/>
      <c r="G375" s="5"/>
    </row>
    <row r="376" spans="6:7" x14ac:dyDescent="0.3">
      <c r="F376" s="4"/>
      <c r="G376" s="5"/>
    </row>
    <row r="377" spans="6:7" x14ac:dyDescent="0.3">
      <c r="F377" s="4"/>
      <c r="G377" s="5"/>
    </row>
    <row r="378" spans="6:7" x14ac:dyDescent="0.3">
      <c r="F378" s="4"/>
      <c r="G378" s="5"/>
    </row>
    <row r="379" spans="6:7" x14ac:dyDescent="0.3">
      <c r="F379" s="4"/>
      <c r="G379" s="5"/>
    </row>
    <row r="380" spans="6:7" x14ac:dyDescent="0.3">
      <c r="F380" s="4"/>
      <c r="G380" s="5"/>
    </row>
    <row r="381" spans="6:7" x14ac:dyDescent="0.3">
      <c r="F381" s="4"/>
      <c r="G381" s="5"/>
    </row>
    <row r="382" spans="6:7" x14ac:dyDescent="0.3">
      <c r="F382" s="4"/>
      <c r="G382" s="5"/>
    </row>
    <row r="383" spans="6:7" x14ac:dyDescent="0.3">
      <c r="F383" s="4"/>
      <c r="G383" s="5"/>
    </row>
    <row r="384" spans="6:7" x14ac:dyDescent="0.3">
      <c r="F384" s="4"/>
      <c r="G384" s="5"/>
    </row>
    <row r="385" spans="6:7" x14ac:dyDescent="0.3">
      <c r="F385" s="4"/>
      <c r="G385" s="5"/>
    </row>
    <row r="386" spans="6:7" x14ac:dyDescent="0.3">
      <c r="F386" s="4"/>
      <c r="G386" s="5"/>
    </row>
    <row r="387" spans="6:7" x14ac:dyDescent="0.3">
      <c r="F387" s="4"/>
      <c r="G387" s="5"/>
    </row>
    <row r="388" spans="6:7" x14ac:dyDescent="0.3">
      <c r="F388" s="4"/>
      <c r="G388" s="5"/>
    </row>
    <row r="389" spans="6:7" x14ac:dyDescent="0.3">
      <c r="F389" s="4"/>
      <c r="G389" s="5"/>
    </row>
    <row r="390" spans="6:7" x14ac:dyDescent="0.3">
      <c r="F390" s="4"/>
      <c r="G390" s="5"/>
    </row>
    <row r="391" spans="6:7" x14ac:dyDescent="0.3">
      <c r="F391" s="4"/>
      <c r="G391" s="5"/>
    </row>
    <row r="392" spans="6:7" x14ac:dyDescent="0.3">
      <c r="F392" s="4"/>
      <c r="G392" s="5"/>
    </row>
    <row r="393" spans="6:7" x14ac:dyDescent="0.3">
      <c r="F393" s="4"/>
      <c r="G393" s="5"/>
    </row>
    <row r="394" spans="6:7" x14ac:dyDescent="0.3">
      <c r="F394" s="4"/>
      <c r="G394" s="5"/>
    </row>
    <row r="395" spans="6:7" x14ac:dyDescent="0.3">
      <c r="F395" s="4"/>
      <c r="G395" s="5"/>
    </row>
    <row r="396" spans="6:7" x14ac:dyDescent="0.3">
      <c r="F396" s="4"/>
      <c r="G396" s="5"/>
    </row>
    <row r="397" spans="6:7" x14ac:dyDescent="0.3">
      <c r="F397" s="4"/>
      <c r="G397" s="5"/>
    </row>
    <row r="398" spans="6:7" x14ac:dyDescent="0.3">
      <c r="F398" s="4"/>
      <c r="G398" s="5"/>
    </row>
    <row r="399" spans="6:7" x14ac:dyDescent="0.3">
      <c r="F399" s="4"/>
      <c r="G399" s="5"/>
    </row>
    <row r="400" spans="6:7" x14ac:dyDescent="0.3">
      <c r="F400" s="4"/>
      <c r="G400" s="5"/>
    </row>
    <row r="401" spans="6:7" x14ac:dyDescent="0.3">
      <c r="F401" s="4"/>
      <c r="G401" s="5"/>
    </row>
    <row r="402" spans="6:7" x14ac:dyDescent="0.3">
      <c r="F402" s="4"/>
      <c r="G402" s="5"/>
    </row>
    <row r="403" spans="6:7" x14ac:dyDescent="0.3">
      <c r="F403" s="4"/>
      <c r="G403" s="5"/>
    </row>
    <row r="404" spans="6:7" x14ac:dyDescent="0.3">
      <c r="F404" s="4"/>
      <c r="G404" s="5"/>
    </row>
    <row r="405" spans="6:7" x14ac:dyDescent="0.3">
      <c r="F405" s="4"/>
      <c r="G405" s="5"/>
    </row>
    <row r="406" spans="6:7" x14ac:dyDescent="0.3">
      <c r="F406" s="4"/>
      <c r="G406" s="5"/>
    </row>
    <row r="407" spans="6:7" x14ac:dyDescent="0.3">
      <c r="F407" s="4"/>
      <c r="G407" s="5"/>
    </row>
    <row r="408" spans="6:7" x14ac:dyDescent="0.3">
      <c r="F408" s="4"/>
      <c r="G408" s="5"/>
    </row>
    <row r="409" spans="6:7" x14ac:dyDescent="0.3">
      <c r="F409" s="4"/>
      <c r="G409" s="5"/>
    </row>
    <row r="410" spans="6:7" x14ac:dyDescent="0.3">
      <c r="F410" s="4"/>
      <c r="G410" s="5"/>
    </row>
    <row r="411" spans="6:7" x14ac:dyDescent="0.3">
      <c r="F411" s="4"/>
      <c r="G411" s="5"/>
    </row>
    <row r="412" spans="6:7" x14ac:dyDescent="0.3">
      <c r="F412" s="4"/>
      <c r="G412" s="5"/>
    </row>
    <row r="413" spans="6:7" x14ac:dyDescent="0.3">
      <c r="F413" s="4"/>
      <c r="G413" s="5"/>
    </row>
    <row r="414" spans="6:7" x14ac:dyDescent="0.3">
      <c r="F414" s="4"/>
      <c r="G414" s="5"/>
    </row>
    <row r="415" spans="6:7" x14ac:dyDescent="0.3">
      <c r="F415" s="4"/>
      <c r="G415" s="5"/>
    </row>
    <row r="416" spans="6:7" x14ac:dyDescent="0.3">
      <c r="F416" s="4"/>
      <c r="G416" s="5"/>
    </row>
    <row r="417" spans="6:7" x14ac:dyDescent="0.3">
      <c r="F417" s="4"/>
      <c r="G417" s="5"/>
    </row>
    <row r="418" spans="6:7" x14ac:dyDescent="0.3">
      <c r="F418" s="4"/>
      <c r="G418" s="5"/>
    </row>
    <row r="419" spans="6:7" x14ac:dyDescent="0.3">
      <c r="F419" s="4"/>
      <c r="G419" s="5"/>
    </row>
    <row r="420" spans="6:7" x14ac:dyDescent="0.3">
      <c r="F420" s="4"/>
      <c r="G420" s="5"/>
    </row>
    <row r="421" spans="6:7" x14ac:dyDescent="0.3">
      <c r="F421" s="4"/>
      <c r="G421" s="5"/>
    </row>
    <row r="422" spans="6:7" x14ac:dyDescent="0.3">
      <c r="F422" s="4"/>
      <c r="G422" s="5"/>
    </row>
    <row r="423" spans="6:7" x14ac:dyDescent="0.3">
      <c r="F423" s="4"/>
      <c r="G423" s="5"/>
    </row>
    <row r="424" spans="6:7" x14ac:dyDescent="0.3">
      <c r="F424" s="4"/>
      <c r="G424" s="5"/>
    </row>
    <row r="425" spans="6:7" x14ac:dyDescent="0.3">
      <c r="F425" s="4"/>
      <c r="G425" s="5"/>
    </row>
    <row r="426" spans="6:7" x14ac:dyDescent="0.3">
      <c r="F426" s="4"/>
      <c r="G426" s="5"/>
    </row>
    <row r="427" spans="6:7" x14ac:dyDescent="0.3">
      <c r="F427" s="4"/>
      <c r="G427" s="5"/>
    </row>
    <row r="428" spans="6:7" x14ac:dyDescent="0.3">
      <c r="F428" s="4"/>
      <c r="G428" s="5"/>
    </row>
    <row r="429" spans="6:7" x14ac:dyDescent="0.3">
      <c r="F429" s="4"/>
      <c r="G429" s="5"/>
    </row>
    <row r="430" spans="6:7" x14ac:dyDescent="0.3">
      <c r="F430" s="4"/>
      <c r="G430" s="5"/>
    </row>
    <row r="431" spans="6:7" x14ac:dyDescent="0.3">
      <c r="F431" s="4"/>
      <c r="G431" s="5"/>
    </row>
    <row r="432" spans="6:7" x14ac:dyDescent="0.3">
      <c r="F432" s="4"/>
      <c r="G432" s="5"/>
    </row>
    <row r="433" spans="6:7" x14ac:dyDescent="0.3">
      <c r="F433" s="4"/>
      <c r="G433" s="5"/>
    </row>
    <row r="434" spans="6:7" x14ac:dyDescent="0.3">
      <c r="F434" s="4"/>
      <c r="G434" s="5"/>
    </row>
    <row r="435" spans="6:7" x14ac:dyDescent="0.3">
      <c r="F435" s="4"/>
      <c r="G435" s="5"/>
    </row>
    <row r="436" spans="6:7" x14ac:dyDescent="0.3">
      <c r="F436" s="4"/>
      <c r="G436" s="5"/>
    </row>
    <row r="437" spans="6:7" x14ac:dyDescent="0.3">
      <c r="F437" s="4"/>
      <c r="G437" s="5"/>
    </row>
    <row r="438" spans="6:7" x14ac:dyDescent="0.3">
      <c r="F438" s="4"/>
      <c r="G438" s="5"/>
    </row>
    <row r="439" spans="6:7" x14ac:dyDescent="0.3">
      <c r="F439" s="4"/>
      <c r="G439" s="5"/>
    </row>
    <row r="440" spans="6:7" x14ac:dyDescent="0.3">
      <c r="F440" s="4"/>
      <c r="G440" s="5"/>
    </row>
    <row r="441" spans="6:7" x14ac:dyDescent="0.3">
      <c r="F441" s="4"/>
      <c r="G441" s="5"/>
    </row>
    <row r="442" spans="6:7" x14ac:dyDescent="0.3">
      <c r="F442" s="4"/>
      <c r="G442" s="5"/>
    </row>
    <row r="443" spans="6:7" x14ac:dyDescent="0.3">
      <c r="F443" s="4"/>
      <c r="G443" s="5"/>
    </row>
    <row r="444" spans="6:7" x14ac:dyDescent="0.3">
      <c r="F444" s="4"/>
      <c r="G444" s="5"/>
    </row>
    <row r="445" spans="6:7" x14ac:dyDescent="0.3">
      <c r="F445" s="4"/>
      <c r="G445" s="5"/>
    </row>
    <row r="446" spans="6:7" x14ac:dyDescent="0.3">
      <c r="F446" s="4"/>
      <c r="G446" s="5"/>
    </row>
    <row r="447" spans="6:7" x14ac:dyDescent="0.3">
      <c r="F447" s="4"/>
      <c r="G447" s="5"/>
    </row>
    <row r="448" spans="6:7" x14ac:dyDescent="0.3">
      <c r="F448" s="4"/>
      <c r="G448" s="5"/>
    </row>
    <row r="449" spans="6:7" x14ac:dyDescent="0.3">
      <c r="F449" s="4"/>
      <c r="G449" s="5"/>
    </row>
    <row r="450" spans="6:7" x14ac:dyDescent="0.3">
      <c r="F450" s="4"/>
      <c r="G450" s="5"/>
    </row>
    <row r="451" spans="6:7" x14ac:dyDescent="0.3">
      <c r="F451" s="4"/>
      <c r="G451" s="5"/>
    </row>
    <row r="452" spans="6:7" x14ac:dyDescent="0.3">
      <c r="F452" s="4"/>
      <c r="G452" s="5"/>
    </row>
    <row r="453" spans="6:7" x14ac:dyDescent="0.3">
      <c r="F453" s="4"/>
      <c r="G453" s="5"/>
    </row>
    <row r="454" spans="6:7" x14ac:dyDescent="0.3">
      <c r="F454" s="4"/>
      <c r="G454" s="5"/>
    </row>
    <row r="455" spans="6:7" x14ac:dyDescent="0.3">
      <c r="F455" s="4"/>
      <c r="G455" s="5"/>
    </row>
    <row r="456" spans="6:7" x14ac:dyDescent="0.3">
      <c r="F456" s="4"/>
      <c r="G456" s="5"/>
    </row>
    <row r="457" spans="6:7" x14ac:dyDescent="0.3">
      <c r="F457" s="4"/>
      <c r="G457" s="5"/>
    </row>
    <row r="458" spans="6:7" x14ac:dyDescent="0.3">
      <c r="F458" s="4"/>
      <c r="G458" s="5"/>
    </row>
    <row r="459" spans="6:7" x14ac:dyDescent="0.3">
      <c r="F459" s="4"/>
      <c r="G459" s="5"/>
    </row>
    <row r="460" spans="6:7" x14ac:dyDescent="0.3">
      <c r="F460" s="4"/>
      <c r="G460" s="5"/>
    </row>
    <row r="461" spans="6:7" x14ac:dyDescent="0.3">
      <c r="F461" s="4"/>
      <c r="G461" s="5"/>
    </row>
    <row r="462" spans="6:7" x14ac:dyDescent="0.3">
      <c r="F462" s="4"/>
      <c r="G462" s="5"/>
    </row>
    <row r="463" spans="6:7" x14ac:dyDescent="0.3">
      <c r="F463" s="4"/>
      <c r="G463" s="5"/>
    </row>
    <row r="464" spans="6:7" x14ac:dyDescent="0.3">
      <c r="F464" s="4"/>
      <c r="G464" s="5"/>
    </row>
    <row r="465" spans="6:7" x14ac:dyDescent="0.3">
      <c r="F465" s="4"/>
      <c r="G465" s="5"/>
    </row>
    <row r="466" spans="6:7" x14ac:dyDescent="0.3">
      <c r="F466" s="4"/>
      <c r="G466" s="5"/>
    </row>
    <row r="467" spans="6:7" x14ac:dyDescent="0.3">
      <c r="F467" s="4"/>
      <c r="G467" s="5"/>
    </row>
    <row r="468" spans="6:7" x14ac:dyDescent="0.3">
      <c r="F468" s="4"/>
      <c r="G468" s="5"/>
    </row>
    <row r="469" spans="6:7" x14ac:dyDescent="0.3">
      <c r="F469" s="4"/>
      <c r="G469" s="5"/>
    </row>
    <row r="470" spans="6:7" x14ac:dyDescent="0.3">
      <c r="F470" s="4"/>
      <c r="G470" s="5"/>
    </row>
    <row r="471" spans="6:7" x14ac:dyDescent="0.3">
      <c r="F471" s="4"/>
      <c r="G471" s="5"/>
    </row>
    <row r="472" spans="6:7" x14ac:dyDescent="0.3">
      <c r="F472" s="4"/>
      <c r="G472" s="5"/>
    </row>
    <row r="473" spans="6:7" x14ac:dyDescent="0.3">
      <c r="F473" s="4"/>
      <c r="G473" s="5"/>
    </row>
    <row r="474" spans="6:7" x14ac:dyDescent="0.3">
      <c r="F474" s="4"/>
      <c r="G474" s="5"/>
    </row>
    <row r="475" spans="6:7" x14ac:dyDescent="0.3">
      <c r="F475" s="4"/>
      <c r="G475" s="5"/>
    </row>
    <row r="476" spans="6:7" x14ac:dyDescent="0.3">
      <c r="F476" s="4"/>
      <c r="G476" s="5"/>
    </row>
    <row r="477" spans="6:7" x14ac:dyDescent="0.3">
      <c r="F477" s="4"/>
      <c r="G477" s="5"/>
    </row>
    <row r="478" spans="6:7" x14ac:dyDescent="0.3">
      <c r="F478" s="4"/>
      <c r="G478" s="5"/>
    </row>
    <row r="479" spans="6:7" x14ac:dyDescent="0.3">
      <c r="F479" s="4"/>
      <c r="G479" s="5"/>
    </row>
    <row r="480" spans="6:7" x14ac:dyDescent="0.3">
      <c r="F480" s="4"/>
      <c r="G480" s="5"/>
    </row>
    <row r="481" spans="6:7" x14ac:dyDescent="0.3">
      <c r="F481" s="4"/>
      <c r="G481" s="5"/>
    </row>
    <row r="482" spans="6:7" x14ac:dyDescent="0.3">
      <c r="F482" s="4"/>
      <c r="G482" s="5"/>
    </row>
    <row r="483" spans="6:7" x14ac:dyDescent="0.3">
      <c r="F483" s="4"/>
      <c r="G483" s="5"/>
    </row>
    <row r="484" spans="6:7" x14ac:dyDescent="0.3">
      <c r="F484" s="4"/>
      <c r="G484" s="5"/>
    </row>
    <row r="485" spans="6:7" x14ac:dyDescent="0.3">
      <c r="F485" s="4"/>
      <c r="G485" s="5"/>
    </row>
    <row r="486" spans="6:7" x14ac:dyDescent="0.3">
      <c r="F486" s="4"/>
      <c r="G486" s="5"/>
    </row>
    <row r="487" spans="6:7" x14ac:dyDescent="0.3">
      <c r="F487" s="4"/>
      <c r="G487" s="5"/>
    </row>
    <row r="488" spans="6:7" x14ac:dyDescent="0.3">
      <c r="F488" s="4"/>
      <c r="G488" s="5"/>
    </row>
    <row r="489" spans="6:7" x14ac:dyDescent="0.3">
      <c r="F489" s="4"/>
      <c r="G489" s="5"/>
    </row>
    <row r="490" spans="6:7" x14ac:dyDescent="0.3">
      <c r="F490" s="4"/>
      <c r="G490" s="5"/>
    </row>
    <row r="491" spans="6:7" x14ac:dyDescent="0.3">
      <c r="F491" s="4"/>
      <c r="G491" s="5"/>
    </row>
    <row r="492" spans="6:7" x14ac:dyDescent="0.3">
      <c r="F492" s="4"/>
      <c r="G492" s="5"/>
    </row>
    <row r="493" spans="6:7" x14ac:dyDescent="0.3">
      <c r="F493" s="4"/>
      <c r="G493" s="5"/>
    </row>
    <row r="494" spans="6:7" x14ac:dyDescent="0.3">
      <c r="F494" s="4"/>
      <c r="G494" s="5"/>
    </row>
    <row r="495" spans="6:7" x14ac:dyDescent="0.3">
      <c r="F495" s="4"/>
      <c r="G495" s="5"/>
    </row>
    <row r="496" spans="6:7" x14ac:dyDescent="0.3">
      <c r="F496" s="4"/>
      <c r="G496" s="5"/>
    </row>
    <row r="497" spans="6:7" x14ac:dyDescent="0.3">
      <c r="F497" s="4"/>
      <c r="G497" s="5"/>
    </row>
    <row r="498" spans="6:7" x14ac:dyDescent="0.3">
      <c r="F498" s="4"/>
      <c r="G498" s="5"/>
    </row>
    <row r="499" spans="6:7" x14ac:dyDescent="0.3">
      <c r="F499" s="4"/>
      <c r="G499" s="5"/>
    </row>
    <row r="500" spans="6:7" x14ac:dyDescent="0.3">
      <c r="F500" s="4"/>
      <c r="G500" s="5"/>
    </row>
    <row r="501" spans="6:7" x14ac:dyDescent="0.3">
      <c r="F501" s="4"/>
      <c r="G501" s="5"/>
    </row>
    <row r="502" spans="6:7" x14ac:dyDescent="0.3">
      <c r="F502" s="4"/>
      <c r="G502" s="5"/>
    </row>
    <row r="503" spans="6:7" x14ac:dyDescent="0.3">
      <c r="F503" s="4"/>
      <c r="G503" s="5"/>
    </row>
    <row r="504" spans="6:7" x14ac:dyDescent="0.3">
      <c r="F504" s="4"/>
      <c r="G504" s="5"/>
    </row>
    <row r="505" spans="6:7" x14ac:dyDescent="0.3">
      <c r="F505" s="4"/>
      <c r="G505" s="5"/>
    </row>
    <row r="506" spans="6:7" x14ac:dyDescent="0.3">
      <c r="F506" s="4"/>
      <c r="G506" s="5"/>
    </row>
    <row r="507" spans="6:7" x14ac:dyDescent="0.3">
      <c r="F507" s="4"/>
      <c r="G507" s="5"/>
    </row>
    <row r="508" spans="6:7" x14ac:dyDescent="0.3">
      <c r="F508" s="4"/>
      <c r="G508" s="5"/>
    </row>
    <row r="509" spans="6:7" x14ac:dyDescent="0.3">
      <c r="F509" s="4"/>
      <c r="G509" s="5"/>
    </row>
    <row r="510" spans="6:7" x14ac:dyDescent="0.3">
      <c r="F510" s="4"/>
      <c r="G510" s="5"/>
    </row>
    <row r="511" spans="6:7" x14ac:dyDescent="0.3">
      <c r="F511" s="4"/>
      <c r="G511" s="5"/>
    </row>
    <row r="512" spans="6:7" x14ac:dyDescent="0.3">
      <c r="F512" s="4"/>
      <c r="G512" s="5"/>
    </row>
    <row r="513" spans="6:7" x14ac:dyDescent="0.3">
      <c r="F513" s="4"/>
      <c r="G513" s="5"/>
    </row>
    <row r="514" spans="6:7" x14ac:dyDescent="0.3">
      <c r="F514" s="4"/>
      <c r="G514" s="5"/>
    </row>
    <row r="515" spans="6:7" x14ac:dyDescent="0.3">
      <c r="F515" s="4"/>
      <c r="G515" s="5"/>
    </row>
    <row r="516" spans="6:7" x14ac:dyDescent="0.3">
      <c r="F516" s="4"/>
      <c r="G516" s="5"/>
    </row>
    <row r="517" spans="6:7" x14ac:dyDescent="0.3">
      <c r="F517" s="4"/>
      <c r="G517" s="5"/>
    </row>
    <row r="518" spans="6:7" x14ac:dyDescent="0.3">
      <c r="F518" s="4"/>
      <c r="G518" s="5"/>
    </row>
    <row r="519" spans="6:7" x14ac:dyDescent="0.3">
      <c r="F519" s="4"/>
      <c r="G519" s="5"/>
    </row>
    <row r="520" spans="6:7" x14ac:dyDescent="0.3">
      <c r="F520" s="4"/>
      <c r="G520" s="5"/>
    </row>
    <row r="521" spans="6:7" x14ac:dyDescent="0.3">
      <c r="F521" s="4"/>
      <c r="G521" s="5"/>
    </row>
    <row r="522" spans="6:7" x14ac:dyDescent="0.3">
      <c r="F522" s="4"/>
      <c r="G522" s="5"/>
    </row>
    <row r="523" spans="6:7" x14ac:dyDescent="0.3">
      <c r="F523" s="4"/>
      <c r="G523" s="5"/>
    </row>
    <row r="524" spans="6:7" x14ac:dyDescent="0.3">
      <c r="F524" s="4"/>
      <c r="G524" s="5"/>
    </row>
    <row r="525" spans="6:7" x14ac:dyDescent="0.3">
      <c r="F525" s="4"/>
      <c r="G525" s="5"/>
    </row>
    <row r="526" spans="6:7" x14ac:dyDescent="0.3">
      <c r="F526" s="4"/>
      <c r="G526" s="5"/>
    </row>
    <row r="527" spans="6:7" x14ac:dyDescent="0.3">
      <c r="F527" s="4"/>
      <c r="G527" s="5"/>
    </row>
    <row r="528" spans="6:7" x14ac:dyDescent="0.3">
      <c r="F528" s="4"/>
      <c r="G528" s="5"/>
    </row>
    <row r="529" spans="6:7" x14ac:dyDescent="0.3">
      <c r="F529" s="4"/>
      <c r="G529" s="5"/>
    </row>
    <row r="530" spans="6:7" x14ac:dyDescent="0.3">
      <c r="F530" s="4"/>
      <c r="G530" s="5"/>
    </row>
    <row r="531" spans="6:7" x14ac:dyDescent="0.3">
      <c r="F531" s="4"/>
      <c r="G531" s="5"/>
    </row>
    <row r="532" spans="6:7" x14ac:dyDescent="0.3">
      <c r="F532" s="4"/>
      <c r="G532" s="5"/>
    </row>
    <row r="533" spans="6:7" x14ac:dyDescent="0.3">
      <c r="F533" s="4"/>
      <c r="G533" s="5"/>
    </row>
    <row r="534" spans="6:7" x14ac:dyDescent="0.3">
      <c r="F534" s="4"/>
      <c r="G534" s="5"/>
    </row>
    <row r="535" spans="6:7" x14ac:dyDescent="0.3">
      <c r="F535" s="4"/>
      <c r="G535" s="5"/>
    </row>
    <row r="536" spans="6:7" x14ac:dyDescent="0.3">
      <c r="F536" s="4"/>
      <c r="G536" s="5"/>
    </row>
    <row r="537" spans="6:7" x14ac:dyDescent="0.3">
      <c r="F537" s="4"/>
      <c r="G537" s="5"/>
    </row>
    <row r="538" spans="6:7" x14ac:dyDescent="0.3">
      <c r="F538" s="4"/>
      <c r="G538" s="5"/>
    </row>
    <row r="539" spans="6:7" x14ac:dyDescent="0.3">
      <c r="F539" s="4"/>
      <c r="G539" s="5"/>
    </row>
    <row r="540" spans="6:7" x14ac:dyDescent="0.3">
      <c r="F540" s="4"/>
      <c r="G540" s="5"/>
    </row>
    <row r="541" spans="6:7" x14ac:dyDescent="0.3">
      <c r="F541" s="4"/>
      <c r="G541" s="5"/>
    </row>
    <row r="542" spans="6:7" x14ac:dyDescent="0.3">
      <c r="F542" s="4"/>
      <c r="G542" s="5"/>
    </row>
    <row r="543" spans="6:7" x14ac:dyDescent="0.3">
      <c r="F543" s="4"/>
      <c r="G543" s="5"/>
    </row>
    <row r="544" spans="6:7" x14ac:dyDescent="0.3">
      <c r="F544" s="4"/>
      <c r="G544" s="5"/>
    </row>
    <row r="545" spans="6:7" x14ac:dyDescent="0.3">
      <c r="F545" s="4"/>
      <c r="G545" s="5"/>
    </row>
    <row r="546" spans="6:7" x14ac:dyDescent="0.3">
      <c r="F546" s="4"/>
      <c r="G546" s="5"/>
    </row>
    <row r="547" spans="6:7" x14ac:dyDescent="0.3">
      <c r="F547" s="4"/>
      <c r="G547" s="5"/>
    </row>
    <row r="548" spans="6:7" x14ac:dyDescent="0.3">
      <c r="F548" s="4"/>
      <c r="G548" s="5"/>
    </row>
    <row r="549" spans="6:7" x14ac:dyDescent="0.3">
      <c r="F549" s="4"/>
      <c r="G549" s="5"/>
    </row>
    <row r="550" spans="6:7" x14ac:dyDescent="0.3">
      <c r="F550" s="4"/>
      <c r="G550" s="5"/>
    </row>
    <row r="551" spans="6:7" x14ac:dyDescent="0.3">
      <c r="F551" s="4"/>
      <c r="G551" s="5"/>
    </row>
    <row r="552" spans="6:7" x14ac:dyDescent="0.3">
      <c r="F552" s="4"/>
      <c r="G552" s="5"/>
    </row>
    <row r="553" spans="6:7" x14ac:dyDescent="0.3">
      <c r="F553" s="4"/>
      <c r="G553" s="5"/>
    </row>
    <row r="554" spans="6:7" x14ac:dyDescent="0.3">
      <c r="F554" s="4"/>
      <c r="G554" s="5"/>
    </row>
    <row r="555" spans="6:7" x14ac:dyDescent="0.3">
      <c r="F555" s="4"/>
      <c r="G555" s="5"/>
    </row>
    <row r="556" spans="6:7" x14ac:dyDescent="0.3">
      <c r="F556" s="4"/>
      <c r="G556" s="5"/>
    </row>
    <row r="557" spans="6:7" x14ac:dyDescent="0.3">
      <c r="F557" s="4"/>
      <c r="G557" s="5"/>
    </row>
    <row r="558" spans="6:7" x14ac:dyDescent="0.3">
      <c r="F558" s="4"/>
      <c r="G558" s="5"/>
    </row>
    <row r="559" spans="6:7" x14ac:dyDescent="0.3">
      <c r="F559" s="4"/>
      <c r="G559" s="5"/>
    </row>
    <row r="560" spans="6:7" x14ac:dyDescent="0.3">
      <c r="F560" s="4"/>
      <c r="G560" s="5"/>
    </row>
    <row r="561" spans="6:7" x14ac:dyDescent="0.3">
      <c r="F561" s="4"/>
      <c r="G561" s="5"/>
    </row>
    <row r="562" spans="6:7" x14ac:dyDescent="0.3">
      <c r="F562" s="4"/>
      <c r="G562" s="5"/>
    </row>
    <row r="563" spans="6:7" x14ac:dyDescent="0.3">
      <c r="F563" s="4"/>
      <c r="G563" s="5"/>
    </row>
    <row r="564" spans="6:7" x14ac:dyDescent="0.3">
      <c r="F564" s="4"/>
      <c r="G564" s="5"/>
    </row>
    <row r="565" spans="6:7" x14ac:dyDescent="0.3">
      <c r="F565" s="4"/>
      <c r="G565" s="5"/>
    </row>
    <row r="566" spans="6:7" x14ac:dyDescent="0.3">
      <c r="F566" s="4"/>
      <c r="G566" s="5"/>
    </row>
    <row r="567" spans="6:7" x14ac:dyDescent="0.3">
      <c r="F567" s="4"/>
      <c r="G567" s="5"/>
    </row>
    <row r="568" spans="6:7" x14ac:dyDescent="0.3">
      <c r="F568" s="4"/>
      <c r="G568" s="5"/>
    </row>
    <row r="569" spans="6:7" x14ac:dyDescent="0.3">
      <c r="F569" s="4"/>
      <c r="G569" s="5"/>
    </row>
    <row r="570" spans="6:7" x14ac:dyDescent="0.3">
      <c r="F570" s="4"/>
      <c r="G570" s="5"/>
    </row>
    <row r="571" spans="6:7" x14ac:dyDescent="0.3">
      <c r="F571" s="4"/>
      <c r="G571" s="5"/>
    </row>
    <row r="572" spans="6:7" x14ac:dyDescent="0.3">
      <c r="F572" s="4"/>
      <c r="G572" s="5"/>
    </row>
    <row r="573" spans="6:7" x14ac:dyDescent="0.3">
      <c r="F573" s="4"/>
      <c r="G573" s="5"/>
    </row>
    <row r="574" spans="6:7" x14ac:dyDescent="0.3">
      <c r="F574" s="4"/>
      <c r="G574" s="5"/>
    </row>
    <row r="575" spans="6:7" x14ac:dyDescent="0.3">
      <c r="F575" s="4"/>
      <c r="G575" s="5"/>
    </row>
    <row r="576" spans="6:7" x14ac:dyDescent="0.3">
      <c r="F576" s="4"/>
      <c r="G576" s="5"/>
    </row>
    <row r="577" spans="6:7" x14ac:dyDescent="0.3">
      <c r="F577" s="4"/>
      <c r="G577" s="5"/>
    </row>
    <row r="578" spans="6:7" x14ac:dyDescent="0.3">
      <c r="F578" s="4"/>
      <c r="G578" s="5"/>
    </row>
    <row r="579" spans="6:7" x14ac:dyDescent="0.3">
      <c r="F579" s="4"/>
      <c r="G579" s="5"/>
    </row>
    <row r="580" spans="6:7" x14ac:dyDescent="0.3">
      <c r="F580" s="4"/>
      <c r="G580" s="5"/>
    </row>
    <row r="581" spans="6:7" x14ac:dyDescent="0.3">
      <c r="F581" s="4"/>
      <c r="G581" s="5"/>
    </row>
    <row r="582" spans="6:7" x14ac:dyDescent="0.3">
      <c r="F582" s="4"/>
      <c r="G582" s="5"/>
    </row>
    <row r="583" spans="6:7" x14ac:dyDescent="0.3">
      <c r="F583" s="4"/>
      <c r="G583" s="5"/>
    </row>
    <row r="584" spans="6:7" x14ac:dyDescent="0.3">
      <c r="F584" s="4"/>
      <c r="G584" s="5"/>
    </row>
    <row r="585" spans="6:7" x14ac:dyDescent="0.3">
      <c r="F585" s="4"/>
      <c r="G585" s="5"/>
    </row>
    <row r="586" spans="6:7" x14ac:dyDescent="0.3">
      <c r="F586" s="4"/>
      <c r="G586" s="5"/>
    </row>
    <row r="587" spans="6:7" x14ac:dyDescent="0.3">
      <c r="F587" s="4"/>
      <c r="G587" s="5"/>
    </row>
    <row r="588" spans="6:7" x14ac:dyDescent="0.3">
      <c r="F588" s="4"/>
      <c r="G588" s="5"/>
    </row>
    <row r="589" spans="6:7" x14ac:dyDescent="0.3">
      <c r="F589" s="4"/>
      <c r="G589" s="5"/>
    </row>
    <row r="590" spans="6:7" x14ac:dyDescent="0.3">
      <c r="F590" s="4"/>
      <c r="G590" s="5"/>
    </row>
    <row r="591" spans="6:7" x14ac:dyDescent="0.3">
      <c r="F591" s="4"/>
      <c r="G591" s="5"/>
    </row>
    <row r="592" spans="6:7" x14ac:dyDescent="0.3">
      <c r="F592" s="4"/>
      <c r="G592" s="5"/>
    </row>
    <row r="593" spans="6:7" x14ac:dyDescent="0.3">
      <c r="F593" s="4"/>
      <c r="G593" s="5"/>
    </row>
    <row r="594" spans="6:7" x14ac:dyDescent="0.3">
      <c r="F594" s="4"/>
      <c r="G594" s="5"/>
    </row>
    <row r="595" spans="6:7" x14ac:dyDescent="0.3">
      <c r="F595" s="4"/>
      <c r="G595" s="5"/>
    </row>
    <row r="596" spans="6:7" x14ac:dyDescent="0.3">
      <c r="F596" s="4"/>
      <c r="G596" s="5"/>
    </row>
    <row r="597" spans="6:7" x14ac:dyDescent="0.3">
      <c r="F597" s="4"/>
      <c r="G597" s="5"/>
    </row>
    <row r="598" spans="6:7" x14ac:dyDescent="0.3">
      <c r="F598" s="4"/>
      <c r="G598" s="5"/>
    </row>
    <row r="599" spans="6:7" x14ac:dyDescent="0.3">
      <c r="F599" s="4"/>
      <c r="G599" s="5"/>
    </row>
    <row r="600" spans="6:7" x14ac:dyDescent="0.3">
      <c r="F600" s="4"/>
      <c r="G600" s="5"/>
    </row>
    <row r="601" spans="6:7" x14ac:dyDescent="0.3">
      <c r="F601" s="4"/>
      <c r="G601" s="5"/>
    </row>
    <row r="602" spans="6:7" x14ac:dyDescent="0.3">
      <c r="F602" s="4"/>
      <c r="G602" s="5"/>
    </row>
    <row r="603" spans="6:7" x14ac:dyDescent="0.3">
      <c r="F603" s="4"/>
      <c r="G603" s="5"/>
    </row>
    <row r="604" spans="6:7" x14ac:dyDescent="0.3">
      <c r="F604" s="4"/>
      <c r="G604" s="5"/>
    </row>
    <row r="605" spans="6:7" x14ac:dyDescent="0.3">
      <c r="F605" s="4"/>
      <c r="G605" s="5"/>
    </row>
    <row r="606" spans="6:7" x14ac:dyDescent="0.3">
      <c r="F606" s="4"/>
      <c r="G606" s="5"/>
    </row>
    <row r="607" spans="6:7" x14ac:dyDescent="0.3">
      <c r="F607" s="4"/>
      <c r="G607" s="5"/>
    </row>
    <row r="608" spans="6:7" x14ac:dyDescent="0.3">
      <c r="F608" s="4"/>
      <c r="G608" s="5"/>
    </row>
    <row r="609" spans="6:7" x14ac:dyDescent="0.3">
      <c r="F609" s="4"/>
      <c r="G609" s="5"/>
    </row>
    <row r="610" spans="6:7" x14ac:dyDescent="0.3">
      <c r="F610" s="4"/>
      <c r="G610" s="5"/>
    </row>
    <row r="611" spans="6:7" x14ac:dyDescent="0.3">
      <c r="F611" s="4"/>
      <c r="G611" s="5"/>
    </row>
    <row r="612" spans="6:7" x14ac:dyDescent="0.3">
      <c r="F612" s="4"/>
      <c r="G612" s="5"/>
    </row>
    <row r="613" spans="6:7" x14ac:dyDescent="0.3">
      <c r="F613" s="4"/>
      <c r="G613" s="5"/>
    </row>
    <row r="614" spans="6:7" x14ac:dyDescent="0.3">
      <c r="F614" s="4"/>
      <c r="G614" s="5"/>
    </row>
    <row r="615" spans="6:7" x14ac:dyDescent="0.3">
      <c r="F615" s="4"/>
      <c r="G615" s="5"/>
    </row>
    <row r="616" spans="6:7" x14ac:dyDescent="0.3">
      <c r="F616" s="4"/>
      <c r="G616" s="5"/>
    </row>
    <row r="617" spans="6:7" x14ac:dyDescent="0.3">
      <c r="F617" s="4"/>
      <c r="G617" s="5"/>
    </row>
    <row r="618" spans="6:7" x14ac:dyDescent="0.3">
      <c r="F618" s="4"/>
      <c r="G618" s="5"/>
    </row>
    <row r="619" spans="6:7" x14ac:dyDescent="0.3">
      <c r="F619" s="4"/>
      <c r="G619" s="5"/>
    </row>
    <row r="620" spans="6:7" x14ac:dyDescent="0.3">
      <c r="F620" s="4"/>
      <c r="G620" s="5"/>
    </row>
    <row r="621" spans="6:7" x14ac:dyDescent="0.3">
      <c r="F621" s="4"/>
      <c r="G621" s="5"/>
    </row>
    <row r="622" spans="6:7" x14ac:dyDescent="0.3">
      <c r="F622" s="4"/>
      <c r="G622" s="5"/>
    </row>
    <row r="623" spans="6:7" x14ac:dyDescent="0.3">
      <c r="F623" s="4"/>
      <c r="G623" s="5"/>
    </row>
    <row r="624" spans="6:7" x14ac:dyDescent="0.3">
      <c r="F624" s="4"/>
      <c r="G624" s="5"/>
    </row>
    <row r="625" spans="6:7" x14ac:dyDescent="0.3">
      <c r="F625" s="4"/>
      <c r="G625" s="5"/>
    </row>
    <row r="626" spans="6:7" x14ac:dyDescent="0.3">
      <c r="F626" s="4"/>
      <c r="G626" s="5"/>
    </row>
    <row r="627" spans="6:7" x14ac:dyDescent="0.3">
      <c r="F627" s="4"/>
      <c r="G627" s="5"/>
    </row>
    <row r="628" spans="6:7" x14ac:dyDescent="0.3">
      <c r="F628" s="4"/>
      <c r="G628" s="5"/>
    </row>
    <row r="629" spans="6:7" x14ac:dyDescent="0.3">
      <c r="F629" s="4"/>
      <c r="G629" s="5"/>
    </row>
    <row r="630" spans="6:7" x14ac:dyDescent="0.3">
      <c r="F630" s="4"/>
      <c r="G630" s="5"/>
    </row>
    <row r="631" spans="6:7" x14ac:dyDescent="0.3">
      <c r="F631" s="4"/>
      <c r="G631" s="5"/>
    </row>
    <row r="632" spans="6:7" x14ac:dyDescent="0.3">
      <c r="F632" s="4"/>
      <c r="G632" s="5"/>
    </row>
    <row r="633" spans="6:7" x14ac:dyDescent="0.3">
      <c r="F633" s="4"/>
      <c r="G633" s="5"/>
    </row>
    <row r="634" spans="6:7" x14ac:dyDescent="0.3">
      <c r="F634" s="4"/>
      <c r="G634" s="5"/>
    </row>
    <row r="635" spans="6:7" x14ac:dyDescent="0.3">
      <c r="F635" s="4"/>
      <c r="G635" s="5"/>
    </row>
    <row r="636" spans="6:7" x14ac:dyDescent="0.3">
      <c r="F636" s="4"/>
      <c r="G636" s="5"/>
    </row>
    <row r="637" spans="6:7" x14ac:dyDescent="0.3">
      <c r="F637" s="4"/>
      <c r="G637" s="5"/>
    </row>
    <row r="638" spans="6:7" x14ac:dyDescent="0.3">
      <c r="F638" s="4"/>
      <c r="G638" s="5"/>
    </row>
    <row r="639" spans="6:7" x14ac:dyDescent="0.3">
      <c r="F639" s="4"/>
      <c r="G639" s="5"/>
    </row>
    <row r="640" spans="6:7" x14ac:dyDescent="0.3">
      <c r="F640" s="4"/>
      <c r="G640" s="5"/>
    </row>
    <row r="641" spans="6:7" x14ac:dyDescent="0.3">
      <c r="F641" s="4"/>
      <c r="G641" s="5"/>
    </row>
    <row r="642" spans="6:7" x14ac:dyDescent="0.3">
      <c r="F642" s="4"/>
      <c r="G642" s="5"/>
    </row>
    <row r="643" spans="6:7" x14ac:dyDescent="0.3">
      <c r="F643" s="4"/>
      <c r="G643" s="5"/>
    </row>
    <row r="644" spans="6:7" x14ac:dyDescent="0.3">
      <c r="F644" s="4"/>
      <c r="G644" s="5"/>
    </row>
    <row r="645" spans="6:7" x14ac:dyDescent="0.3">
      <c r="F645" s="4"/>
      <c r="G645" s="5"/>
    </row>
    <row r="646" spans="6:7" x14ac:dyDescent="0.3">
      <c r="F646" s="4"/>
      <c r="G646" s="5"/>
    </row>
    <row r="647" spans="6:7" x14ac:dyDescent="0.3">
      <c r="F647" s="4"/>
      <c r="G647" s="5"/>
    </row>
    <row r="648" spans="6:7" x14ac:dyDescent="0.3">
      <c r="F648" s="4"/>
      <c r="G648" s="5"/>
    </row>
    <row r="649" spans="6:7" x14ac:dyDescent="0.3">
      <c r="F649" s="4"/>
      <c r="G649" s="5"/>
    </row>
    <row r="650" spans="6:7" x14ac:dyDescent="0.3">
      <c r="F650" s="4"/>
      <c r="G650" s="5"/>
    </row>
    <row r="651" spans="6:7" x14ac:dyDescent="0.3">
      <c r="F651" s="4"/>
      <c r="G651" s="5"/>
    </row>
    <row r="652" spans="6:7" x14ac:dyDescent="0.3">
      <c r="F652" s="4"/>
      <c r="G652" s="5"/>
    </row>
    <row r="653" spans="6:7" x14ac:dyDescent="0.3">
      <c r="F653" s="4"/>
      <c r="G653" s="5"/>
    </row>
    <row r="654" spans="6:7" x14ac:dyDescent="0.3">
      <c r="F654" s="4"/>
      <c r="G654" s="5"/>
    </row>
    <row r="655" spans="6:7" x14ac:dyDescent="0.3">
      <c r="F655" s="4"/>
      <c r="G655" s="5"/>
    </row>
    <row r="656" spans="6:7" x14ac:dyDescent="0.3">
      <c r="F656" s="4"/>
      <c r="G656" s="5"/>
    </row>
    <row r="657" spans="6:7" x14ac:dyDescent="0.3">
      <c r="F657" s="4"/>
      <c r="G657" s="5"/>
    </row>
  </sheetData>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DEA05-FE39-4ECB-97C9-A5FF11588409}">
  <dimension ref="A1:V19"/>
  <sheetViews>
    <sheetView showGridLines="0" workbookViewId="0">
      <selection activeCell="O8" sqref="O8"/>
    </sheetView>
  </sheetViews>
  <sheetFormatPr defaultRowHeight="14.4" x14ac:dyDescent="0.3"/>
  <cols>
    <col min="4" max="4" width="13.33203125" bestFit="1" customWidth="1"/>
    <col min="5" max="5" width="3" bestFit="1" customWidth="1"/>
    <col min="7" max="7" width="15.5546875" bestFit="1" customWidth="1"/>
    <col min="8" max="8" width="12.21875" bestFit="1" customWidth="1"/>
    <col min="20" max="20" width="16.109375" customWidth="1"/>
  </cols>
  <sheetData>
    <row r="1" spans="1:22" s="2" customFormat="1" ht="52.5" customHeight="1" x14ac:dyDescent="0.3">
      <c r="A1" s="1"/>
      <c r="B1" s="12">
        <v>9</v>
      </c>
      <c r="C1" s="3" t="str">
        <f>[1]Data!L20</f>
        <v>Dynamic country-level Sales Report</v>
      </c>
    </row>
    <row r="2" spans="1:22" s="15" customFormat="1" x14ac:dyDescent="0.3">
      <c r="A2" s="13"/>
      <c r="B2" s="14" t="s">
        <v>70</v>
      </c>
    </row>
    <row r="5" spans="1:22" s="33" customFormat="1" ht="15.6" x14ac:dyDescent="0.3">
      <c r="B5" s="34" t="s">
        <v>72</v>
      </c>
      <c r="C5" s="35"/>
      <c r="D5" s="34" t="s">
        <v>37</v>
      </c>
    </row>
    <row r="7" spans="1:22" ht="15.6" x14ac:dyDescent="0.3">
      <c r="T7" s="36" t="s">
        <v>71</v>
      </c>
      <c r="U7" s="36" t="s">
        <v>73</v>
      </c>
      <c r="V7" s="36"/>
    </row>
    <row r="8" spans="1:22" s="36" customFormat="1" ht="15.6" x14ac:dyDescent="0.3">
      <c r="B8" s="37" t="s">
        <v>74</v>
      </c>
      <c r="C8" s="37"/>
      <c r="D8" s="37"/>
      <c r="E8" s="37"/>
      <c r="G8" s="37" t="s">
        <v>75</v>
      </c>
      <c r="H8" s="37"/>
      <c r="I8" s="37"/>
      <c r="J8" s="37"/>
      <c r="K8" s="37"/>
      <c r="T8" s="36" t="s">
        <v>34</v>
      </c>
      <c r="U8" s="36" t="s">
        <v>2</v>
      </c>
    </row>
    <row r="9" spans="1:22" ht="15.6" x14ac:dyDescent="0.3">
      <c r="G9" s="36"/>
      <c r="H9" s="34" t="s">
        <v>1</v>
      </c>
      <c r="I9" s="34" t="s">
        <v>84</v>
      </c>
      <c r="J9" s="46" t="s">
        <v>85</v>
      </c>
      <c r="T9" s="36" t="s">
        <v>36</v>
      </c>
      <c r="U9" s="36" t="s">
        <v>8</v>
      </c>
      <c r="V9" s="36"/>
    </row>
    <row r="10" spans="1:22" ht="15.6" x14ac:dyDescent="0.3">
      <c r="B10" s="41" t="s">
        <v>77</v>
      </c>
      <c r="C10" s="42"/>
      <c r="D10" s="43"/>
      <c r="E10" s="6">
        <f>COUNTIFS(Data[Geography],D5)</f>
        <v>53</v>
      </c>
      <c r="G10" s="36" t="s">
        <v>2</v>
      </c>
      <c r="H10" s="44">
        <f>SUMIFS(Data[Amount], Data[Sales Person],$G10, Data[Geography],$D$5)</f>
        <v>25655</v>
      </c>
      <c r="I10" s="36">
        <f>SUMIFS(Data[Units], Data[Sales Person],$G10, Data[Geography],$D$5)</f>
        <v>453</v>
      </c>
      <c r="J10" s="45">
        <f t="shared" ref="J10:J19" si="0">IF(H10&gt;12000,1,-1)</f>
        <v>1</v>
      </c>
      <c r="T10" s="36" t="s">
        <v>35</v>
      </c>
      <c r="U10" s="36" t="s">
        <v>41</v>
      </c>
      <c r="V10" s="36"/>
    </row>
    <row r="11" spans="1:22" ht="15.6" x14ac:dyDescent="0.3">
      <c r="G11" s="36" t="s">
        <v>8</v>
      </c>
      <c r="H11" s="44">
        <f>SUMIFS(Data[Amount], Data[Sales Person],$G11, Data[Geography],$D$5)</f>
        <v>20125</v>
      </c>
      <c r="I11" s="36">
        <f>SUMIFS(Data[Units], Data[Sales Person],$G11, Data[Geography],$D$5)</f>
        <v>711</v>
      </c>
      <c r="J11" s="45">
        <f t="shared" si="0"/>
        <v>1</v>
      </c>
      <c r="T11" s="36" t="s">
        <v>38</v>
      </c>
      <c r="U11" s="36" t="s">
        <v>7</v>
      </c>
      <c r="V11" s="36"/>
    </row>
    <row r="12" spans="1:22" ht="15.6" x14ac:dyDescent="0.3">
      <c r="G12" s="36" t="s">
        <v>41</v>
      </c>
      <c r="H12" s="44">
        <f>SUMIFS(Data[Amount], Data[Sales Person],$G12, Data[Geography],$D$5)</f>
        <v>17283</v>
      </c>
      <c r="I12" s="36">
        <f>SUMIFS(Data[Units], Data[Sales Person],$G12, Data[Geography],$D$5)</f>
        <v>882</v>
      </c>
      <c r="J12" s="45">
        <f t="shared" si="0"/>
        <v>1</v>
      </c>
      <c r="T12" s="36" t="s">
        <v>39</v>
      </c>
      <c r="U12" s="36" t="s">
        <v>6</v>
      </c>
      <c r="V12" s="36"/>
    </row>
    <row r="13" spans="1:22" ht="15.6" x14ac:dyDescent="0.3">
      <c r="B13" s="34"/>
      <c r="C13" s="40" t="s">
        <v>76</v>
      </c>
      <c r="D13" s="40" t="s">
        <v>54</v>
      </c>
      <c r="G13" s="36" t="s">
        <v>7</v>
      </c>
      <c r="H13" s="44">
        <f>SUMIFS(Data[Amount], Data[Sales Person],$G13, Data[Geography],$D$5)</f>
        <v>43568</v>
      </c>
      <c r="I13" s="36">
        <f>SUMIFS(Data[Units], Data[Sales Person],$G13, Data[Geography],$D$5)</f>
        <v>978</v>
      </c>
      <c r="J13" s="45">
        <f t="shared" si="0"/>
        <v>1</v>
      </c>
      <c r="T13" s="36" t="s">
        <v>37</v>
      </c>
      <c r="U13" s="36" t="s">
        <v>5</v>
      </c>
      <c r="V13" s="36"/>
    </row>
    <row r="14" spans="1:22" ht="15.6" x14ac:dyDescent="0.3">
      <c r="B14" s="36" t="s">
        <v>81</v>
      </c>
      <c r="C14" s="36">
        <f>SUMIFS(Data[Amount],Data[Geography],D5)</f>
        <v>218813</v>
      </c>
      <c r="D14" s="36">
        <f>AVERAGEIFS(Data[Amount],Data[Geography],$D5)</f>
        <v>4128.5471698113206</v>
      </c>
      <c r="G14" s="36" t="s">
        <v>6</v>
      </c>
      <c r="H14" s="44">
        <f>SUMIFS(Data[Amount], Data[Sales Person],$G14, Data[Geography],$D$5)</f>
        <v>26985</v>
      </c>
      <c r="I14" s="36">
        <f>SUMIFS(Data[Units], Data[Sales Person],$G14, Data[Geography],$D$5)</f>
        <v>1329</v>
      </c>
      <c r="J14" s="45">
        <f t="shared" si="0"/>
        <v>1</v>
      </c>
      <c r="T14" s="36"/>
      <c r="U14" s="36" t="s">
        <v>3</v>
      </c>
      <c r="V14" s="36"/>
    </row>
    <row r="15" spans="1:22" ht="15.6" x14ac:dyDescent="0.3">
      <c r="B15" s="36" t="s">
        <v>79</v>
      </c>
      <c r="C15" s="36">
        <f>SUMIFS(Data[Cost],Data[Geography],D$5)</f>
        <v>68922.960000000006</v>
      </c>
      <c r="D15" s="36">
        <f>AVERAGEIFS(Data[Cost],Data[Geography],D$5)</f>
        <v>1300.43320754717</v>
      </c>
      <c r="G15" s="36" t="s">
        <v>5</v>
      </c>
      <c r="H15" s="44">
        <f>SUMIFS(Data[Amount], Data[Sales Person],$G15, Data[Geography],$D$5)</f>
        <v>14504</v>
      </c>
      <c r="I15" s="36">
        <f>SUMIFS(Data[Units], Data[Sales Person],$G15, Data[Geography],$D$5)</f>
        <v>156</v>
      </c>
      <c r="J15" s="45">
        <f t="shared" si="0"/>
        <v>1</v>
      </c>
      <c r="T15" s="36"/>
      <c r="U15" s="36" t="s">
        <v>9</v>
      </c>
      <c r="V15" s="36"/>
    </row>
    <row r="16" spans="1:22" ht="15.6" x14ac:dyDescent="0.3">
      <c r="B16" s="36" t="s">
        <v>82</v>
      </c>
      <c r="C16" s="36">
        <f>C14-C15</f>
        <v>149890.03999999998</v>
      </c>
      <c r="D16" s="36">
        <f>D14-D15</f>
        <v>2828.1139622641504</v>
      </c>
      <c r="G16" s="36" t="s">
        <v>3</v>
      </c>
      <c r="H16" s="44">
        <f>SUMIFS(Data[Amount], Data[Sales Person],$G16, Data[Geography],$D$5)</f>
        <v>16821</v>
      </c>
      <c r="I16" s="36">
        <f>SUMIFS(Data[Units], Data[Sales Person],$G16, Data[Geography],$D$5)</f>
        <v>1161</v>
      </c>
      <c r="J16" s="45">
        <f t="shared" si="0"/>
        <v>1</v>
      </c>
      <c r="T16" s="36"/>
      <c r="U16" s="36" t="s">
        <v>10</v>
      </c>
      <c r="V16" s="36"/>
    </row>
    <row r="17" spans="2:22" ht="15.6" x14ac:dyDescent="0.3">
      <c r="B17" s="36" t="s">
        <v>83</v>
      </c>
      <c r="C17" s="36">
        <f>SUMIFS(Data[Units],Data[Geography],D5)</f>
        <v>7431</v>
      </c>
      <c r="D17" s="36">
        <f>AVERAGEIFS(Data[Units],Data[Geography],D5)</f>
        <v>140.20754716981133</v>
      </c>
      <c r="G17" s="36" t="s">
        <v>9</v>
      </c>
      <c r="H17" s="44">
        <f>SUMIFS(Data[Amount], Data[Sales Person],$G17, Data[Geography],$D$5)</f>
        <v>21434</v>
      </c>
      <c r="I17" s="36">
        <f>SUMIFS(Data[Units], Data[Sales Person],$G17, Data[Geography],$D$5)</f>
        <v>1116</v>
      </c>
      <c r="J17" s="45">
        <f t="shared" si="0"/>
        <v>1</v>
      </c>
      <c r="T17" s="36"/>
      <c r="U17" s="36" t="s">
        <v>40</v>
      </c>
      <c r="V17" s="36"/>
    </row>
    <row r="18" spans="2:22" ht="15.6" x14ac:dyDescent="0.3">
      <c r="G18" s="36" t="s">
        <v>10</v>
      </c>
      <c r="H18" s="44">
        <f>SUMIFS(Data[Amount], Data[Sales Person],$G18, Data[Geography],$D$5)</f>
        <v>7987</v>
      </c>
      <c r="I18" s="36">
        <f>SUMIFS(Data[Units], Data[Sales Person],$G18, Data[Geography],$D$5)</f>
        <v>345</v>
      </c>
      <c r="J18" s="45">
        <f t="shared" si="0"/>
        <v>-1</v>
      </c>
    </row>
    <row r="19" spans="2:22" ht="15.6" x14ac:dyDescent="0.3">
      <c r="G19" s="36" t="s">
        <v>40</v>
      </c>
      <c r="H19" s="44">
        <f>SUMIFS(Data[Amount], Data[Sales Person],$G19, Data[Geography],$D$5)</f>
        <v>24451</v>
      </c>
      <c r="I19" s="36">
        <f>SUMIFS(Data[Units], Data[Sales Person],$G19, Data[Geography],$D$5)</f>
        <v>300</v>
      </c>
      <c r="J19" s="45">
        <f t="shared" si="0"/>
        <v>1</v>
      </c>
    </row>
  </sheetData>
  <sortState xmlns:xlrd2="http://schemas.microsoft.com/office/spreadsheetml/2017/richdata2" ref="G10:J19">
    <sortCondition ref="G10:G19"/>
  </sortState>
  <conditionalFormatting sqref="H10:H19">
    <cfRule type="dataBar" priority="4">
      <dataBar>
        <cfvo type="min"/>
        <cfvo type="max"/>
        <color rgb="FFFFB628"/>
      </dataBar>
      <extLst>
        <ext xmlns:x14="http://schemas.microsoft.com/office/spreadsheetml/2009/9/main" uri="{B025F937-C7B1-47D3-B67F-A62EFF666E3E}">
          <x14:id>{A7E161A0-8BB3-4C61-A652-906A81B0F3EC}</x14:id>
        </ext>
      </extLst>
    </cfRule>
  </conditionalFormatting>
  <dataValidations count="1">
    <dataValidation type="list" allowBlank="1" showInputMessage="1" showErrorMessage="1" sqref="D5" xr:uid="{CB280920-729F-4156-8481-5982565B8F58}">
      <formula1>$T$8:$T$13</formula1>
    </dataValidation>
  </dataValidations>
  <pageMargins left="0.7" right="0.7" top="0.75" bottom="0.75" header="0.3" footer="0.3"/>
  <pageSetup paperSize="0"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7E161A0-8BB3-4C61-A652-906A81B0F3EC}">
            <x14:dataBar minLength="0" maxLength="100" gradient="0">
              <x14:cfvo type="autoMin"/>
              <x14:cfvo type="autoMax"/>
              <x14:negativeFillColor rgb="FFFF0000"/>
              <x14:axisColor rgb="FF000000"/>
            </x14:dataBar>
          </x14:cfRule>
          <xm:sqref>H10:H19</xm:sqref>
        </x14:conditionalFormatting>
        <x14:conditionalFormatting xmlns:xm="http://schemas.microsoft.com/office/excel/2006/main">
          <x14:cfRule type="iconSet" priority="2" id="{CD4EBA8F-1062-4607-B0FC-7418AD7F2F65}">
            <x14:iconSet iconSet="3Symbols" showValue="0" custom="1">
              <x14:cfvo type="percent">
                <xm:f>0</xm:f>
              </x14:cfvo>
              <x14:cfvo type="num" gte="0">
                <xm:f>0</xm:f>
              </x14:cfvo>
              <x14:cfvo type="num">
                <xm:f>1</xm:f>
              </x14:cfvo>
              <x14:cfIcon iconSet="3Symbols" iconId="0"/>
              <x14:cfIcon iconSet="NoIcons" iconId="0"/>
              <x14:cfIcon iconSet="3Symbols" iconId="2"/>
            </x14:iconSet>
          </x14:cfRule>
          <xm:sqref>J10:J19</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5D6E4-BB93-4A0A-891B-C1DEB118E005}">
  <dimension ref="A1:G28"/>
  <sheetViews>
    <sheetView zoomScale="85" zoomScaleNormal="85" workbookViewId="0">
      <selection activeCell="B2" sqref="B2"/>
    </sheetView>
  </sheetViews>
  <sheetFormatPr defaultRowHeight="14.4" x14ac:dyDescent="0.3"/>
  <cols>
    <col min="1" max="1" width="20.21875" bestFit="1" customWidth="1"/>
    <col min="2" max="2" width="32" bestFit="1" customWidth="1"/>
    <col min="3" max="3" width="23.44140625" customWidth="1"/>
    <col min="4" max="4" width="14.44140625" bestFit="1" customWidth="1"/>
    <col min="5" max="5" width="11.77734375" bestFit="1" customWidth="1"/>
    <col min="6" max="6" width="12.21875" customWidth="1"/>
    <col min="7" max="7" width="10.33203125" customWidth="1"/>
  </cols>
  <sheetData>
    <row r="1" spans="1:7" s="2" customFormat="1" ht="52.5" customHeight="1" x14ac:dyDescent="0.3">
      <c r="A1" s="1"/>
      <c r="B1" s="12">
        <v>10</v>
      </c>
      <c r="C1" s="3" t="str">
        <f>[1]Data!L21</f>
        <v>Which products to discontinue?</v>
      </c>
    </row>
    <row r="2" spans="1:7" s="15" customFormat="1" x14ac:dyDescent="0.3">
      <c r="A2" s="13"/>
      <c r="B2" s="14" t="s">
        <v>70</v>
      </c>
    </row>
    <row r="6" spans="1:7" x14ac:dyDescent="0.3">
      <c r="C6" s="23" t="s">
        <v>64</v>
      </c>
      <c r="D6" t="s">
        <v>66</v>
      </c>
      <c r="E6" t="s">
        <v>67</v>
      </c>
      <c r="F6" t="s">
        <v>80</v>
      </c>
      <c r="G6" t="s">
        <v>86</v>
      </c>
    </row>
    <row r="7" spans="1:7" x14ac:dyDescent="0.3">
      <c r="C7" s="24" t="s">
        <v>13</v>
      </c>
      <c r="D7" s="25">
        <v>252</v>
      </c>
      <c r="E7" s="25">
        <v>54</v>
      </c>
      <c r="F7" s="28">
        <v>-251.82</v>
      </c>
      <c r="G7" s="47">
        <v>-0.99928571428571422</v>
      </c>
    </row>
    <row r="8" spans="1:7" x14ac:dyDescent="0.3">
      <c r="C8" s="24" t="s">
        <v>4</v>
      </c>
      <c r="D8" s="25">
        <v>525</v>
      </c>
      <c r="E8" s="25">
        <v>48</v>
      </c>
      <c r="F8" s="28">
        <v>-45.240000000000009</v>
      </c>
      <c r="G8" s="47">
        <v>-8.6171428571428593E-2</v>
      </c>
    </row>
    <row r="9" spans="1:7" x14ac:dyDescent="0.3">
      <c r="C9" s="24" t="s">
        <v>30</v>
      </c>
      <c r="D9" s="25">
        <v>3402</v>
      </c>
      <c r="E9" s="25">
        <v>366</v>
      </c>
      <c r="F9" s="28">
        <v>-1901.3400000000001</v>
      </c>
      <c r="G9" s="47">
        <v>-0.55888888888888888</v>
      </c>
    </row>
    <row r="10" spans="1:7" x14ac:dyDescent="0.3">
      <c r="C10" s="24" t="s">
        <v>31</v>
      </c>
      <c r="D10" s="25">
        <v>3507</v>
      </c>
      <c r="E10" s="25">
        <v>288</v>
      </c>
      <c r="F10" s="28">
        <v>1839.48</v>
      </c>
      <c r="G10" s="47">
        <v>0.52451668092386661</v>
      </c>
    </row>
    <row r="11" spans="1:7" x14ac:dyDescent="0.3">
      <c r="C11" s="24" t="s">
        <v>29</v>
      </c>
      <c r="D11" s="25">
        <v>6230</v>
      </c>
      <c r="E11" s="25">
        <v>177</v>
      </c>
      <c r="F11" s="28">
        <v>4962.68</v>
      </c>
      <c r="G11" s="47">
        <v>0.796577849117175</v>
      </c>
    </row>
    <row r="12" spans="1:7" x14ac:dyDescent="0.3">
      <c r="C12" s="24" t="s">
        <v>16</v>
      </c>
      <c r="D12" s="25">
        <v>6440</v>
      </c>
      <c r="E12" s="25">
        <v>708</v>
      </c>
      <c r="F12" s="28">
        <v>216.68000000000029</v>
      </c>
      <c r="G12" s="47">
        <v>3.3645962732919303E-2</v>
      </c>
    </row>
    <row r="13" spans="1:7" x14ac:dyDescent="0.3">
      <c r="C13" s="24" t="s">
        <v>21</v>
      </c>
      <c r="D13" s="25">
        <v>6832</v>
      </c>
      <c r="E13" s="25">
        <v>27</v>
      </c>
      <c r="F13" s="28">
        <v>6589</v>
      </c>
      <c r="G13" s="47">
        <v>0.96443208430913352</v>
      </c>
    </row>
    <row r="14" spans="1:7" x14ac:dyDescent="0.3">
      <c r="C14" s="24" t="s">
        <v>24</v>
      </c>
      <c r="D14" s="25">
        <v>8862</v>
      </c>
      <c r="E14" s="25">
        <v>189</v>
      </c>
      <c r="F14" s="28">
        <v>7922.67</v>
      </c>
      <c r="G14" s="47">
        <v>0.89400473933649294</v>
      </c>
    </row>
    <row r="15" spans="1:7" x14ac:dyDescent="0.3">
      <c r="C15" s="24" t="s">
        <v>14</v>
      </c>
      <c r="D15" s="25">
        <v>9191</v>
      </c>
      <c r="E15" s="25">
        <v>645</v>
      </c>
      <c r="F15" s="28">
        <v>1644.5</v>
      </c>
      <c r="G15" s="47">
        <v>0.17892503536067891</v>
      </c>
    </row>
    <row r="16" spans="1:7" x14ac:dyDescent="0.3">
      <c r="C16" s="24" t="s">
        <v>25</v>
      </c>
      <c r="D16" s="25">
        <v>9296</v>
      </c>
      <c r="E16" s="25">
        <v>231</v>
      </c>
      <c r="F16" s="28">
        <v>6258.3499999999995</v>
      </c>
      <c r="G16" s="47">
        <v>0.67323042168674696</v>
      </c>
    </row>
    <row r="17" spans="3:7" x14ac:dyDescent="0.3">
      <c r="C17" s="24" t="s">
        <v>22</v>
      </c>
      <c r="D17" s="25">
        <v>10668</v>
      </c>
      <c r="E17" s="25">
        <v>405</v>
      </c>
      <c r="F17" s="28">
        <v>6711.15</v>
      </c>
      <c r="G17" s="47">
        <v>0.62909167604049487</v>
      </c>
    </row>
    <row r="18" spans="3:7" x14ac:dyDescent="0.3">
      <c r="C18" s="24" t="s">
        <v>15</v>
      </c>
      <c r="D18" s="25">
        <v>12551</v>
      </c>
      <c r="E18" s="25">
        <v>240</v>
      </c>
      <c r="F18" s="28">
        <v>9735.7999999999993</v>
      </c>
      <c r="G18" s="47">
        <v>0.7756991474782885</v>
      </c>
    </row>
    <row r="19" spans="3:7" x14ac:dyDescent="0.3">
      <c r="C19" s="24" t="s">
        <v>27</v>
      </c>
      <c r="D19" s="25">
        <v>13517</v>
      </c>
      <c r="E19" s="25">
        <v>363</v>
      </c>
      <c r="F19" s="28">
        <v>7444.01</v>
      </c>
      <c r="G19" s="47">
        <v>0.55071465561885036</v>
      </c>
    </row>
    <row r="20" spans="3:7" x14ac:dyDescent="0.3">
      <c r="C20" s="24" t="s">
        <v>33</v>
      </c>
      <c r="D20" s="25">
        <v>15519</v>
      </c>
      <c r="E20" s="25">
        <v>474</v>
      </c>
      <c r="F20" s="28">
        <v>9655.6200000000008</v>
      </c>
      <c r="G20" s="47">
        <v>0.62218055287067475</v>
      </c>
    </row>
    <row r="21" spans="3:7" x14ac:dyDescent="0.3">
      <c r="C21" s="24" t="s">
        <v>19</v>
      </c>
      <c r="D21" s="25">
        <v>17745</v>
      </c>
      <c r="E21" s="25">
        <v>681</v>
      </c>
      <c r="F21" s="28">
        <v>12542.16</v>
      </c>
      <c r="G21" s="47">
        <v>0.70679966187658494</v>
      </c>
    </row>
    <row r="22" spans="3:7" x14ac:dyDescent="0.3">
      <c r="C22" s="24" t="s">
        <v>32</v>
      </c>
      <c r="D22" s="25">
        <v>17773</v>
      </c>
      <c r="E22" s="25">
        <v>702</v>
      </c>
      <c r="F22" s="28">
        <v>11700.7</v>
      </c>
      <c r="G22" s="47">
        <v>0.65834130422551063</v>
      </c>
    </row>
    <row r="23" spans="3:7" x14ac:dyDescent="0.3">
      <c r="C23" s="24" t="s">
        <v>28</v>
      </c>
      <c r="D23" s="25">
        <v>18018</v>
      </c>
      <c r="E23" s="25">
        <v>462</v>
      </c>
      <c r="F23" s="28">
        <v>13222.439999999999</v>
      </c>
      <c r="G23" s="47">
        <v>0.73384615384615381</v>
      </c>
    </row>
    <row r="24" spans="3:7" x14ac:dyDescent="0.3">
      <c r="C24" s="24" t="s">
        <v>23</v>
      </c>
      <c r="D24" s="25">
        <v>18081</v>
      </c>
      <c r="E24" s="25">
        <v>408</v>
      </c>
      <c r="F24" s="28">
        <v>15433.08</v>
      </c>
      <c r="G24" s="47">
        <v>0.85355234776837563</v>
      </c>
    </row>
    <row r="25" spans="3:7" x14ac:dyDescent="0.3">
      <c r="C25" s="24" t="s">
        <v>17</v>
      </c>
      <c r="D25" s="25">
        <v>22344</v>
      </c>
      <c r="E25" s="25">
        <v>738</v>
      </c>
      <c r="F25" s="28">
        <v>20048.82</v>
      </c>
      <c r="G25" s="47">
        <v>0.89727980665950591</v>
      </c>
    </row>
    <row r="26" spans="3:7" x14ac:dyDescent="0.3">
      <c r="C26" s="24" t="s">
        <v>26</v>
      </c>
      <c r="D26" s="25">
        <v>22855</v>
      </c>
      <c r="E26" s="25">
        <v>567</v>
      </c>
      <c r="F26" s="28">
        <v>19679.8</v>
      </c>
      <c r="G26" s="47">
        <v>0.86107197549770287</v>
      </c>
    </row>
    <row r="27" spans="3:7" x14ac:dyDescent="0.3">
      <c r="C27" s="24" t="s">
        <v>20</v>
      </c>
      <c r="D27" s="25">
        <v>28861</v>
      </c>
      <c r="E27" s="25">
        <v>987</v>
      </c>
      <c r="F27" s="28">
        <v>18379.060000000001</v>
      </c>
      <c r="G27" s="47">
        <v>0.63681300024254184</v>
      </c>
    </row>
    <row r="28" spans="3:7" x14ac:dyDescent="0.3">
      <c r="C28" s="24" t="s">
        <v>65</v>
      </c>
      <c r="D28" s="25">
        <v>252469</v>
      </c>
      <c r="E28" s="25">
        <v>8760</v>
      </c>
      <c r="F28" s="28">
        <v>171787.59999999998</v>
      </c>
      <c r="G28" s="47">
        <v>0.6804304686912056</v>
      </c>
    </row>
  </sheetData>
  <conditionalFormatting pivot="1" sqref="G7:G28">
    <cfRule type="colorScale" priority="1">
      <colorScale>
        <cfvo type="min"/>
        <cfvo type="percentile" val="50"/>
        <cfvo type="max"/>
        <color rgb="FFF8696B"/>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F36B2-A080-49B4-AB2B-7F92FB4C2F0E}">
  <dimension ref="A1:E12"/>
  <sheetViews>
    <sheetView showGridLines="0" zoomScale="160" zoomScaleNormal="160" workbookViewId="0">
      <selection activeCell="G5" sqref="G5"/>
    </sheetView>
  </sheetViews>
  <sheetFormatPr defaultRowHeight="14.4" x14ac:dyDescent="0.3"/>
  <cols>
    <col min="1" max="1" width="2.109375" customWidth="1"/>
    <col min="2" max="2" width="6.6640625" customWidth="1"/>
    <col min="4" max="4" width="11.109375" bestFit="1" customWidth="1"/>
  </cols>
  <sheetData>
    <row r="1" spans="1:5" s="2" customFormat="1" ht="39.6" x14ac:dyDescent="0.3">
      <c r="A1" s="1"/>
      <c r="B1" s="12">
        <v>1</v>
      </c>
      <c r="C1" s="3" t="str">
        <f>[1]Data!L12</f>
        <v>Quick statistics</v>
      </c>
    </row>
    <row r="2" spans="1:5" s="15" customFormat="1" x14ac:dyDescent="0.3">
      <c r="A2" s="13"/>
      <c r="B2" s="14" t="s">
        <v>70</v>
      </c>
    </row>
    <row r="4" spans="1:5" x14ac:dyDescent="0.3">
      <c r="D4" s="16" t="s">
        <v>1</v>
      </c>
      <c r="E4" s="16" t="s">
        <v>48</v>
      </c>
    </row>
    <row r="5" spans="1:5" x14ac:dyDescent="0.3">
      <c r="C5" s="38" t="s">
        <v>54</v>
      </c>
      <c r="D5" s="18">
        <f>AVERAGE([1]!data[Amount])</f>
        <v>4136.2299999999996</v>
      </c>
      <c r="E5" s="17">
        <f>AVERAGE([1]!data[Units])</f>
        <v>152.19999999999999</v>
      </c>
    </row>
    <row r="6" spans="1:5" x14ac:dyDescent="0.3">
      <c r="C6" s="38" t="s">
        <v>55</v>
      </c>
      <c r="D6" s="18">
        <f>MEDIAN([1]!data[Amount])</f>
        <v>3437</v>
      </c>
      <c r="E6" s="17">
        <f>MEDIAN([1]!data[Units])</f>
        <v>124.5</v>
      </c>
    </row>
    <row r="7" spans="1:5" x14ac:dyDescent="0.3">
      <c r="C7" s="38" t="s">
        <v>56</v>
      </c>
      <c r="D7" s="18">
        <f>MIN([1]!data[Amount])</f>
        <v>0</v>
      </c>
      <c r="E7" s="17">
        <f>MIN([1]!data[Units])</f>
        <v>0</v>
      </c>
    </row>
    <row r="8" spans="1:5" x14ac:dyDescent="0.3">
      <c r="C8" s="38" t="s">
        <v>57</v>
      </c>
      <c r="D8" s="18">
        <f>MAX([1]!data[Amount])</f>
        <v>16184</v>
      </c>
      <c r="E8" s="17">
        <f>MAX([1]!data[Units])</f>
        <v>525</v>
      </c>
    </row>
    <row r="9" spans="1:5" x14ac:dyDescent="0.3">
      <c r="C9" s="38" t="s">
        <v>58</v>
      </c>
      <c r="D9" s="18">
        <f>D8-D7</f>
        <v>16184</v>
      </c>
      <c r="E9" s="17">
        <f>E8-E7</f>
        <v>525</v>
      </c>
    </row>
    <row r="10" spans="1:5" x14ac:dyDescent="0.3">
      <c r="C10" s="39"/>
    </row>
    <row r="11" spans="1:5" x14ac:dyDescent="0.3">
      <c r="C11" s="38" t="s">
        <v>59</v>
      </c>
      <c r="D11" s="18">
        <f>_xlfn.PERCENTILE.EXC([1]!data[Amount],0.25)</f>
        <v>1652</v>
      </c>
      <c r="E11" s="17">
        <f>_xlfn.PERCENTILE.EXC([1]!data[Units],0.25)</f>
        <v>54</v>
      </c>
    </row>
    <row r="12" spans="1:5" x14ac:dyDescent="0.3">
      <c r="C12" s="38" t="s">
        <v>60</v>
      </c>
      <c r="D12" s="18">
        <f>_xlfn.PERCENTILE.EXC([1]!data[Amount],0.75)</f>
        <v>6245.75</v>
      </c>
      <c r="E12" s="17">
        <f>_xlfn.PERCENTILE.EXC([1]!data[Units],0.75)</f>
        <v>223.5</v>
      </c>
    </row>
  </sheetData>
  <pageMargins left="0.7" right="0.7" top="0.75" bottom="0.75" header="0.3" footer="0.3"/>
  <pageSetup paperSize="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2BC54-510D-4C4A-84F7-E348878C720D}">
  <dimension ref="A1:G304"/>
  <sheetViews>
    <sheetView topLeftCell="A282" zoomScale="70" zoomScaleNormal="70" workbookViewId="0">
      <selection activeCell="A2" sqref="A2:XFD2"/>
    </sheetView>
  </sheetViews>
  <sheetFormatPr defaultRowHeight="14.4" x14ac:dyDescent="0.3"/>
  <cols>
    <col min="1" max="1" width="2.109375" customWidth="1"/>
    <col min="2" max="2" width="6.6640625" customWidth="1"/>
    <col min="3" max="3" width="19.5546875" customWidth="1"/>
    <col min="4" max="4" width="14.6640625" customWidth="1"/>
    <col min="5" max="5" width="21.88671875" bestFit="1" customWidth="1"/>
    <col min="6" max="6" width="13.5546875" customWidth="1"/>
    <col min="7" max="7" width="11.6640625" customWidth="1"/>
  </cols>
  <sheetData>
    <row r="1" spans="1:7" s="2" customFormat="1" ht="52.5" customHeight="1" x14ac:dyDescent="0.3">
      <c r="A1" s="1"/>
      <c r="B1" s="12">
        <v>2</v>
      </c>
      <c r="C1" s="3" t="str">
        <f>[1]Data!L13</f>
        <v>Exploratory Data Analysis (EDA) with CF</v>
      </c>
    </row>
    <row r="2" spans="1:7" s="15" customFormat="1" x14ac:dyDescent="0.3">
      <c r="A2" s="13"/>
      <c r="B2" s="14" t="s">
        <v>70</v>
      </c>
    </row>
    <row r="4" spans="1:7" x14ac:dyDescent="0.3">
      <c r="C4" s="6" t="s">
        <v>11</v>
      </c>
      <c r="D4" s="6" t="s">
        <v>12</v>
      </c>
      <c r="E4" s="6" t="s">
        <v>0</v>
      </c>
      <c r="F4" s="10" t="s">
        <v>1</v>
      </c>
      <c r="G4" s="10" t="s">
        <v>48</v>
      </c>
    </row>
    <row r="5" spans="1:7" x14ac:dyDescent="0.3">
      <c r="C5" t="s">
        <v>10</v>
      </c>
      <c r="D5" t="s">
        <v>38</v>
      </c>
      <c r="E5" t="s">
        <v>14</v>
      </c>
      <c r="F5" s="4">
        <v>5586</v>
      </c>
      <c r="G5" s="5">
        <v>525</v>
      </c>
    </row>
    <row r="6" spans="1:7" x14ac:dyDescent="0.3">
      <c r="C6" t="s">
        <v>2</v>
      </c>
      <c r="D6" t="s">
        <v>36</v>
      </c>
      <c r="E6" t="s">
        <v>27</v>
      </c>
      <c r="F6" s="4">
        <v>798</v>
      </c>
      <c r="G6" s="5">
        <v>519</v>
      </c>
    </row>
    <row r="7" spans="1:7" x14ac:dyDescent="0.3">
      <c r="C7" t="s">
        <v>8</v>
      </c>
      <c r="D7" t="s">
        <v>38</v>
      </c>
      <c r="E7" t="s">
        <v>13</v>
      </c>
      <c r="F7" s="4">
        <v>819</v>
      </c>
      <c r="G7" s="5">
        <v>510</v>
      </c>
    </row>
    <row r="8" spans="1:7" x14ac:dyDescent="0.3">
      <c r="C8" t="s">
        <v>3</v>
      </c>
      <c r="D8" t="s">
        <v>34</v>
      </c>
      <c r="E8" t="s">
        <v>32</v>
      </c>
      <c r="F8" s="4">
        <v>7777</v>
      </c>
      <c r="G8" s="5">
        <v>504</v>
      </c>
    </row>
    <row r="9" spans="1:7" x14ac:dyDescent="0.3">
      <c r="C9" t="s">
        <v>9</v>
      </c>
      <c r="D9" t="s">
        <v>34</v>
      </c>
      <c r="E9" t="s">
        <v>20</v>
      </c>
      <c r="F9" s="4">
        <v>8463</v>
      </c>
      <c r="G9" s="5">
        <v>492</v>
      </c>
    </row>
    <row r="10" spans="1:7" x14ac:dyDescent="0.3">
      <c r="C10" t="s">
        <v>2</v>
      </c>
      <c r="D10" t="s">
        <v>39</v>
      </c>
      <c r="E10" t="s">
        <v>25</v>
      </c>
      <c r="F10" s="4">
        <v>1785</v>
      </c>
      <c r="G10" s="5">
        <v>462</v>
      </c>
    </row>
    <row r="11" spans="1:7" x14ac:dyDescent="0.3">
      <c r="C11" t="s">
        <v>8</v>
      </c>
      <c r="D11" t="s">
        <v>35</v>
      </c>
      <c r="E11" t="s">
        <v>32</v>
      </c>
      <c r="F11" s="4">
        <v>6706</v>
      </c>
      <c r="G11" s="5">
        <v>459</v>
      </c>
    </row>
    <row r="12" spans="1:7" x14ac:dyDescent="0.3">
      <c r="C12" t="s">
        <v>6</v>
      </c>
      <c r="D12" t="s">
        <v>37</v>
      </c>
      <c r="E12" t="s">
        <v>28</v>
      </c>
      <c r="F12" s="4">
        <v>3556</v>
      </c>
      <c r="G12" s="5">
        <v>459</v>
      </c>
    </row>
    <row r="13" spans="1:7" x14ac:dyDescent="0.3">
      <c r="C13" t="s">
        <v>6</v>
      </c>
      <c r="D13" t="s">
        <v>34</v>
      </c>
      <c r="E13" t="s">
        <v>26</v>
      </c>
      <c r="F13" s="4">
        <v>8008</v>
      </c>
      <c r="G13" s="5">
        <v>456</v>
      </c>
    </row>
    <row r="14" spans="1:7" x14ac:dyDescent="0.3">
      <c r="C14" t="s">
        <v>40</v>
      </c>
      <c r="D14" t="s">
        <v>35</v>
      </c>
      <c r="E14" t="s">
        <v>30</v>
      </c>
      <c r="F14" s="4">
        <v>2275</v>
      </c>
      <c r="G14" s="5">
        <v>447</v>
      </c>
    </row>
    <row r="15" spans="1:7" x14ac:dyDescent="0.3">
      <c r="C15" t="s">
        <v>40</v>
      </c>
      <c r="D15" t="s">
        <v>35</v>
      </c>
      <c r="E15" t="s">
        <v>33</v>
      </c>
      <c r="F15" s="4">
        <v>8869</v>
      </c>
      <c r="G15" s="5">
        <v>432</v>
      </c>
    </row>
    <row r="16" spans="1:7" x14ac:dyDescent="0.3">
      <c r="C16" t="s">
        <v>6</v>
      </c>
      <c r="D16" t="s">
        <v>39</v>
      </c>
      <c r="E16" t="s">
        <v>25</v>
      </c>
      <c r="F16" s="4">
        <v>2100</v>
      </c>
      <c r="G16" s="5">
        <v>414</v>
      </c>
    </row>
    <row r="17" spans="3:7" x14ac:dyDescent="0.3">
      <c r="C17" t="s">
        <v>6</v>
      </c>
      <c r="D17" t="s">
        <v>37</v>
      </c>
      <c r="E17" t="s">
        <v>16</v>
      </c>
      <c r="F17" s="4">
        <v>1904</v>
      </c>
      <c r="G17" s="5">
        <v>405</v>
      </c>
    </row>
    <row r="18" spans="3:7" x14ac:dyDescent="0.3">
      <c r="C18" t="s">
        <v>6</v>
      </c>
      <c r="D18" t="s">
        <v>35</v>
      </c>
      <c r="E18" t="s">
        <v>4</v>
      </c>
      <c r="F18" s="4">
        <v>1302</v>
      </c>
      <c r="G18" s="5">
        <v>402</v>
      </c>
    </row>
    <row r="19" spans="3:7" x14ac:dyDescent="0.3">
      <c r="C19" t="s">
        <v>6</v>
      </c>
      <c r="D19" t="s">
        <v>39</v>
      </c>
      <c r="E19" t="s">
        <v>29</v>
      </c>
      <c r="F19" s="4">
        <v>3052</v>
      </c>
      <c r="G19" s="5">
        <v>378</v>
      </c>
    </row>
    <row r="20" spans="3:7" x14ac:dyDescent="0.3">
      <c r="C20" t="s">
        <v>40</v>
      </c>
      <c r="D20" t="s">
        <v>35</v>
      </c>
      <c r="E20" t="s">
        <v>22</v>
      </c>
      <c r="F20" s="4">
        <v>6853</v>
      </c>
      <c r="G20" s="5">
        <v>372</v>
      </c>
    </row>
    <row r="21" spans="3:7" x14ac:dyDescent="0.3">
      <c r="C21" t="s">
        <v>7</v>
      </c>
      <c r="D21" t="s">
        <v>34</v>
      </c>
      <c r="E21" t="s">
        <v>14</v>
      </c>
      <c r="F21" s="4">
        <v>1932</v>
      </c>
      <c r="G21" s="5">
        <v>369</v>
      </c>
    </row>
    <row r="22" spans="3:7" x14ac:dyDescent="0.3">
      <c r="C22" t="s">
        <v>6</v>
      </c>
      <c r="D22" t="s">
        <v>34</v>
      </c>
      <c r="E22" t="s">
        <v>30</v>
      </c>
      <c r="F22" s="4">
        <v>3402</v>
      </c>
      <c r="G22" s="5">
        <v>366</v>
      </c>
    </row>
    <row r="23" spans="3:7" x14ac:dyDescent="0.3">
      <c r="C23" t="s">
        <v>3</v>
      </c>
      <c r="D23" t="s">
        <v>37</v>
      </c>
      <c r="E23" t="s">
        <v>4</v>
      </c>
      <c r="F23" s="4">
        <v>938</v>
      </c>
      <c r="G23" s="5">
        <v>366</v>
      </c>
    </row>
    <row r="24" spans="3:7" x14ac:dyDescent="0.3">
      <c r="C24" t="s">
        <v>8</v>
      </c>
      <c r="D24" t="s">
        <v>35</v>
      </c>
      <c r="E24" t="s">
        <v>20</v>
      </c>
      <c r="F24" s="4">
        <v>2702</v>
      </c>
      <c r="G24" s="5">
        <v>363</v>
      </c>
    </row>
    <row r="25" spans="3:7" x14ac:dyDescent="0.3">
      <c r="C25" t="s">
        <v>5</v>
      </c>
      <c r="D25" t="s">
        <v>35</v>
      </c>
      <c r="E25" t="s">
        <v>29</v>
      </c>
      <c r="F25" s="4">
        <v>4480</v>
      </c>
      <c r="G25" s="5">
        <v>357</v>
      </c>
    </row>
    <row r="26" spans="3:7" x14ac:dyDescent="0.3">
      <c r="C26" t="s">
        <v>2</v>
      </c>
      <c r="D26" t="s">
        <v>38</v>
      </c>
      <c r="E26" t="s">
        <v>31</v>
      </c>
      <c r="F26" s="4">
        <v>4326</v>
      </c>
      <c r="G26" s="5">
        <v>348</v>
      </c>
    </row>
    <row r="27" spans="3:7" x14ac:dyDescent="0.3">
      <c r="C27" t="s">
        <v>5</v>
      </c>
      <c r="D27" t="s">
        <v>36</v>
      </c>
      <c r="E27" t="s">
        <v>17</v>
      </c>
      <c r="F27" s="4">
        <v>3339</v>
      </c>
      <c r="G27" s="5">
        <v>348</v>
      </c>
    </row>
    <row r="28" spans="3:7" x14ac:dyDescent="0.3">
      <c r="C28" t="s">
        <v>10</v>
      </c>
      <c r="D28" t="s">
        <v>36</v>
      </c>
      <c r="E28" t="s">
        <v>29</v>
      </c>
      <c r="F28" s="4">
        <v>2471</v>
      </c>
      <c r="G28" s="5">
        <v>342</v>
      </c>
    </row>
    <row r="29" spans="3:7" x14ac:dyDescent="0.3">
      <c r="C29" t="s">
        <v>5</v>
      </c>
      <c r="D29" t="s">
        <v>34</v>
      </c>
      <c r="E29" t="s">
        <v>20</v>
      </c>
      <c r="F29" s="4">
        <v>15610</v>
      </c>
      <c r="G29" s="5">
        <v>339</v>
      </c>
    </row>
    <row r="30" spans="3:7" x14ac:dyDescent="0.3">
      <c r="C30" t="s">
        <v>7</v>
      </c>
      <c r="D30" t="s">
        <v>37</v>
      </c>
      <c r="E30" t="s">
        <v>16</v>
      </c>
      <c r="F30" s="4">
        <v>4487</v>
      </c>
      <c r="G30" s="5">
        <v>333</v>
      </c>
    </row>
    <row r="31" spans="3:7" x14ac:dyDescent="0.3">
      <c r="C31" t="s">
        <v>3</v>
      </c>
      <c r="D31" t="s">
        <v>37</v>
      </c>
      <c r="E31" t="s">
        <v>28</v>
      </c>
      <c r="F31" s="4">
        <v>7308</v>
      </c>
      <c r="G31" s="5">
        <v>327</v>
      </c>
    </row>
    <row r="32" spans="3:7" x14ac:dyDescent="0.3">
      <c r="C32" t="s">
        <v>3</v>
      </c>
      <c r="D32" t="s">
        <v>37</v>
      </c>
      <c r="E32" t="s">
        <v>29</v>
      </c>
      <c r="F32" s="4">
        <v>4592</v>
      </c>
      <c r="G32" s="5">
        <v>324</v>
      </c>
    </row>
    <row r="33" spans="3:7" x14ac:dyDescent="0.3">
      <c r="C33" t="s">
        <v>7</v>
      </c>
      <c r="D33" t="s">
        <v>38</v>
      </c>
      <c r="E33" t="s">
        <v>30</v>
      </c>
      <c r="F33" s="4">
        <v>10129</v>
      </c>
      <c r="G33" s="5">
        <v>312</v>
      </c>
    </row>
    <row r="34" spans="3:7" x14ac:dyDescent="0.3">
      <c r="C34" t="s">
        <v>3</v>
      </c>
      <c r="D34" t="s">
        <v>34</v>
      </c>
      <c r="E34" t="s">
        <v>28</v>
      </c>
      <c r="F34" s="4">
        <v>3689</v>
      </c>
      <c r="G34" s="5">
        <v>312</v>
      </c>
    </row>
    <row r="35" spans="3:7" x14ac:dyDescent="0.3">
      <c r="C35" t="s">
        <v>41</v>
      </c>
      <c r="D35" t="s">
        <v>36</v>
      </c>
      <c r="E35" t="s">
        <v>28</v>
      </c>
      <c r="F35" s="4">
        <v>854</v>
      </c>
      <c r="G35" s="5">
        <v>309</v>
      </c>
    </row>
    <row r="36" spans="3:7" x14ac:dyDescent="0.3">
      <c r="C36" t="s">
        <v>9</v>
      </c>
      <c r="D36" t="s">
        <v>39</v>
      </c>
      <c r="E36" t="s">
        <v>24</v>
      </c>
      <c r="F36" s="4">
        <v>3920</v>
      </c>
      <c r="G36" s="5">
        <v>306</v>
      </c>
    </row>
    <row r="37" spans="3:7" x14ac:dyDescent="0.3">
      <c r="C37" t="s">
        <v>40</v>
      </c>
      <c r="D37" t="s">
        <v>36</v>
      </c>
      <c r="E37" t="s">
        <v>27</v>
      </c>
      <c r="F37" s="4">
        <v>3164</v>
      </c>
      <c r="G37" s="5">
        <v>306</v>
      </c>
    </row>
    <row r="38" spans="3:7" x14ac:dyDescent="0.3">
      <c r="C38" t="s">
        <v>3</v>
      </c>
      <c r="D38" t="s">
        <v>35</v>
      </c>
      <c r="E38" t="s">
        <v>33</v>
      </c>
      <c r="F38" s="4">
        <v>819</v>
      </c>
      <c r="G38" s="5">
        <v>306</v>
      </c>
    </row>
    <row r="39" spans="3:7" x14ac:dyDescent="0.3">
      <c r="C39" t="s">
        <v>3</v>
      </c>
      <c r="D39" t="s">
        <v>38</v>
      </c>
      <c r="E39" t="s">
        <v>26</v>
      </c>
      <c r="F39" s="4">
        <v>8841</v>
      </c>
      <c r="G39" s="5">
        <v>303</v>
      </c>
    </row>
    <row r="40" spans="3:7" x14ac:dyDescent="0.3">
      <c r="C40" t="s">
        <v>10</v>
      </c>
      <c r="D40" t="s">
        <v>36</v>
      </c>
      <c r="E40" t="s">
        <v>32</v>
      </c>
      <c r="F40" s="4">
        <v>6657</v>
      </c>
      <c r="G40" s="5">
        <v>303</v>
      </c>
    </row>
    <row r="41" spans="3:7" x14ac:dyDescent="0.3">
      <c r="C41" t="s">
        <v>2</v>
      </c>
      <c r="D41" t="s">
        <v>35</v>
      </c>
      <c r="E41" t="s">
        <v>17</v>
      </c>
      <c r="F41" s="4">
        <v>1589</v>
      </c>
      <c r="G41" s="5">
        <v>303</v>
      </c>
    </row>
    <row r="42" spans="3:7" x14ac:dyDescent="0.3">
      <c r="C42" t="s">
        <v>8</v>
      </c>
      <c r="D42" t="s">
        <v>35</v>
      </c>
      <c r="E42" t="s">
        <v>27</v>
      </c>
      <c r="F42" s="4">
        <v>4753</v>
      </c>
      <c r="G42" s="5">
        <v>300</v>
      </c>
    </row>
    <row r="43" spans="3:7" x14ac:dyDescent="0.3">
      <c r="C43" t="s">
        <v>7</v>
      </c>
      <c r="D43" t="s">
        <v>36</v>
      </c>
      <c r="E43" t="s">
        <v>19</v>
      </c>
      <c r="F43" s="4">
        <v>2870</v>
      </c>
      <c r="G43" s="5">
        <v>300</v>
      </c>
    </row>
    <row r="44" spans="3:7" x14ac:dyDescent="0.3">
      <c r="C44" t="s">
        <v>40</v>
      </c>
      <c r="D44" t="s">
        <v>38</v>
      </c>
      <c r="E44" t="s">
        <v>13</v>
      </c>
      <c r="F44" s="4">
        <v>5670</v>
      </c>
      <c r="G44" s="5">
        <v>297</v>
      </c>
    </row>
    <row r="45" spans="3:7" x14ac:dyDescent="0.3">
      <c r="C45" t="s">
        <v>41</v>
      </c>
      <c r="D45" t="s">
        <v>36</v>
      </c>
      <c r="E45" t="s">
        <v>18</v>
      </c>
      <c r="F45" s="4">
        <v>9632</v>
      </c>
      <c r="G45" s="5">
        <v>288</v>
      </c>
    </row>
    <row r="46" spans="3:7" x14ac:dyDescent="0.3">
      <c r="C46" t="s">
        <v>7</v>
      </c>
      <c r="D46" t="s">
        <v>35</v>
      </c>
      <c r="E46" t="s">
        <v>28</v>
      </c>
      <c r="F46" s="4">
        <v>5194</v>
      </c>
      <c r="G46" s="5">
        <v>288</v>
      </c>
    </row>
    <row r="47" spans="3:7" x14ac:dyDescent="0.3">
      <c r="C47" t="s">
        <v>8</v>
      </c>
      <c r="D47" t="s">
        <v>34</v>
      </c>
      <c r="E47" t="s">
        <v>31</v>
      </c>
      <c r="F47" s="4">
        <v>3507</v>
      </c>
      <c r="G47" s="5">
        <v>288</v>
      </c>
    </row>
    <row r="48" spans="3:7" x14ac:dyDescent="0.3">
      <c r="C48" t="s">
        <v>10</v>
      </c>
      <c r="D48" t="s">
        <v>37</v>
      </c>
      <c r="E48" t="s">
        <v>21</v>
      </c>
      <c r="F48" s="4">
        <v>245</v>
      </c>
      <c r="G48" s="5">
        <v>288</v>
      </c>
    </row>
    <row r="49" spans="3:7" x14ac:dyDescent="0.3">
      <c r="C49" t="s">
        <v>6</v>
      </c>
      <c r="D49" t="s">
        <v>38</v>
      </c>
      <c r="E49" t="s">
        <v>27</v>
      </c>
      <c r="F49" s="4">
        <v>1134</v>
      </c>
      <c r="G49" s="5">
        <v>282</v>
      </c>
    </row>
    <row r="50" spans="3:7" x14ac:dyDescent="0.3">
      <c r="C50" t="s">
        <v>10</v>
      </c>
      <c r="D50" t="s">
        <v>39</v>
      </c>
      <c r="E50" t="s">
        <v>21</v>
      </c>
      <c r="F50" s="4">
        <v>4858</v>
      </c>
      <c r="G50" s="5">
        <v>279</v>
      </c>
    </row>
    <row r="51" spans="3:7" x14ac:dyDescent="0.3">
      <c r="C51" t="s">
        <v>10</v>
      </c>
      <c r="D51" t="s">
        <v>35</v>
      </c>
      <c r="E51" t="s">
        <v>18</v>
      </c>
      <c r="F51" s="4">
        <v>3808</v>
      </c>
      <c r="G51" s="5">
        <v>279</v>
      </c>
    </row>
    <row r="52" spans="3:7" x14ac:dyDescent="0.3">
      <c r="C52" t="s">
        <v>3</v>
      </c>
      <c r="D52" t="s">
        <v>34</v>
      </c>
      <c r="E52" t="s">
        <v>14</v>
      </c>
      <c r="F52" s="4">
        <v>7259</v>
      </c>
      <c r="G52" s="5">
        <v>276</v>
      </c>
    </row>
    <row r="53" spans="3:7" x14ac:dyDescent="0.3">
      <c r="C53" t="s">
        <v>3</v>
      </c>
      <c r="D53" t="s">
        <v>35</v>
      </c>
      <c r="E53" t="s">
        <v>15</v>
      </c>
      <c r="F53" s="4">
        <v>6657</v>
      </c>
      <c r="G53" s="5">
        <v>276</v>
      </c>
    </row>
    <row r="54" spans="3:7" x14ac:dyDescent="0.3">
      <c r="C54" t="s">
        <v>9</v>
      </c>
      <c r="D54" t="s">
        <v>37</v>
      </c>
      <c r="E54" t="s">
        <v>29</v>
      </c>
      <c r="F54" s="4">
        <v>1085</v>
      </c>
      <c r="G54" s="5">
        <v>273</v>
      </c>
    </row>
    <row r="55" spans="3:7" x14ac:dyDescent="0.3">
      <c r="C55" t="s">
        <v>7</v>
      </c>
      <c r="D55" t="s">
        <v>38</v>
      </c>
      <c r="E55" t="s">
        <v>18</v>
      </c>
      <c r="F55" s="4">
        <v>1778</v>
      </c>
      <c r="G55" s="5">
        <v>270</v>
      </c>
    </row>
    <row r="56" spans="3:7" x14ac:dyDescent="0.3">
      <c r="C56" t="s">
        <v>6</v>
      </c>
      <c r="D56" t="s">
        <v>35</v>
      </c>
      <c r="E56" t="s">
        <v>20</v>
      </c>
      <c r="F56" s="4">
        <v>1071</v>
      </c>
      <c r="G56" s="5">
        <v>270</v>
      </c>
    </row>
    <row r="57" spans="3:7" x14ac:dyDescent="0.3">
      <c r="C57" t="s">
        <v>10</v>
      </c>
      <c r="D57" t="s">
        <v>36</v>
      </c>
      <c r="E57" t="s">
        <v>23</v>
      </c>
      <c r="F57" s="4">
        <v>2317</v>
      </c>
      <c r="G57" s="5">
        <v>261</v>
      </c>
    </row>
    <row r="58" spans="3:7" x14ac:dyDescent="0.3">
      <c r="C58" t="s">
        <v>7</v>
      </c>
      <c r="D58" t="s">
        <v>38</v>
      </c>
      <c r="E58" t="s">
        <v>28</v>
      </c>
      <c r="F58" s="4">
        <v>5677</v>
      </c>
      <c r="G58" s="5">
        <v>258</v>
      </c>
    </row>
    <row r="59" spans="3:7" x14ac:dyDescent="0.3">
      <c r="C59" t="s">
        <v>3</v>
      </c>
      <c r="D59" t="s">
        <v>35</v>
      </c>
      <c r="E59" t="s">
        <v>14</v>
      </c>
      <c r="F59" s="4">
        <v>2415</v>
      </c>
      <c r="G59" s="5">
        <v>255</v>
      </c>
    </row>
    <row r="60" spans="3:7" x14ac:dyDescent="0.3">
      <c r="C60" t="s">
        <v>7</v>
      </c>
      <c r="D60" t="s">
        <v>35</v>
      </c>
      <c r="E60" t="s">
        <v>30</v>
      </c>
      <c r="F60" s="4">
        <v>6755</v>
      </c>
      <c r="G60" s="5">
        <v>252</v>
      </c>
    </row>
    <row r="61" spans="3:7" x14ac:dyDescent="0.3">
      <c r="C61" t="s">
        <v>7</v>
      </c>
      <c r="D61" t="s">
        <v>36</v>
      </c>
      <c r="E61" t="s">
        <v>29</v>
      </c>
      <c r="F61" s="4">
        <v>5551</v>
      </c>
      <c r="G61" s="5">
        <v>252</v>
      </c>
    </row>
    <row r="62" spans="3:7" x14ac:dyDescent="0.3">
      <c r="C62" t="s">
        <v>5</v>
      </c>
      <c r="D62" t="s">
        <v>39</v>
      </c>
      <c r="E62" t="s">
        <v>18</v>
      </c>
      <c r="F62" s="4">
        <v>385</v>
      </c>
      <c r="G62" s="5">
        <v>249</v>
      </c>
    </row>
    <row r="63" spans="3:7" x14ac:dyDescent="0.3">
      <c r="C63" t="s">
        <v>5</v>
      </c>
      <c r="D63" t="s">
        <v>35</v>
      </c>
      <c r="E63" t="s">
        <v>31</v>
      </c>
      <c r="F63" s="4">
        <v>4753</v>
      </c>
      <c r="G63" s="5">
        <v>246</v>
      </c>
    </row>
    <row r="64" spans="3:7" x14ac:dyDescent="0.3">
      <c r="C64" t="s">
        <v>7</v>
      </c>
      <c r="D64" t="s">
        <v>39</v>
      </c>
      <c r="E64" t="s">
        <v>17</v>
      </c>
      <c r="F64" s="4">
        <v>4438</v>
      </c>
      <c r="G64" s="5">
        <v>246</v>
      </c>
    </row>
    <row r="65" spans="3:7" x14ac:dyDescent="0.3">
      <c r="C65" t="s">
        <v>2</v>
      </c>
      <c r="D65" t="s">
        <v>36</v>
      </c>
      <c r="E65" t="s">
        <v>31</v>
      </c>
      <c r="F65" s="4">
        <v>3094</v>
      </c>
      <c r="G65" s="5">
        <v>246</v>
      </c>
    </row>
    <row r="66" spans="3:7" x14ac:dyDescent="0.3">
      <c r="C66" t="s">
        <v>9</v>
      </c>
      <c r="D66" t="s">
        <v>37</v>
      </c>
      <c r="E66" t="s">
        <v>26</v>
      </c>
      <c r="F66" s="4">
        <v>2856</v>
      </c>
      <c r="G66" s="5">
        <v>246</v>
      </c>
    </row>
    <row r="67" spans="3:7" x14ac:dyDescent="0.3">
      <c r="C67" t="s">
        <v>9</v>
      </c>
      <c r="D67" t="s">
        <v>35</v>
      </c>
      <c r="E67" t="s">
        <v>15</v>
      </c>
      <c r="F67" s="4">
        <v>7833</v>
      </c>
      <c r="G67" s="5">
        <v>243</v>
      </c>
    </row>
    <row r="68" spans="3:7" x14ac:dyDescent="0.3">
      <c r="C68" t="s">
        <v>7</v>
      </c>
      <c r="D68" t="s">
        <v>35</v>
      </c>
      <c r="E68" t="s">
        <v>19</v>
      </c>
      <c r="F68" s="4">
        <v>4585</v>
      </c>
      <c r="G68" s="5">
        <v>240</v>
      </c>
    </row>
    <row r="69" spans="3:7" x14ac:dyDescent="0.3">
      <c r="C69" t="s">
        <v>41</v>
      </c>
      <c r="D69" t="s">
        <v>37</v>
      </c>
      <c r="E69" t="s">
        <v>30</v>
      </c>
      <c r="F69" s="4">
        <v>1526</v>
      </c>
      <c r="G69" s="5">
        <v>240</v>
      </c>
    </row>
    <row r="70" spans="3:7" x14ac:dyDescent="0.3">
      <c r="C70" t="s">
        <v>5</v>
      </c>
      <c r="D70" t="s">
        <v>34</v>
      </c>
      <c r="E70" t="s">
        <v>22</v>
      </c>
      <c r="F70" s="4">
        <v>6279</v>
      </c>
      <c r="G70" s="5">
        <v>237</v>
      </c>
    </row>
    <row r="71" spans="3:7" x14ac:dyDescent="0.3">
      <c r="C71" t="s">
        <v>40</v>
      </c>
      <c r="D71" t="s">
        <v>35</v>
      </c>
      <c r="E71" t="s">
        <v>32</v>
      </c>
      <c r="F71" s="4">
        <v>12348</v>
      </c>
      <c r="G71" s="5">
        <v>234</v>
      </c>
    </row>
    <row r="72" spans="3:7" x14ac:dyDescent="0.3">
      <c r="C72" t="s">
        <v>3</v>
      </c>
      <c r="D72" t="s">
        <v>35</v>
      </c>
      <c r="E72" t="s">
        <v>25</v>
      </c>
      <c r="F72" s="4">
        <v>2464</v>
      </c>
      <c r="G72" s="5">
        <v>234</v>
      </c>
    </row>
    <row r="73" spans="3:7" x14ac:dyDescent="0.3">
      <c r="C73" t="s">
        <v>8</v>
      </c>
      <c r="D73" t="s">
        <v>38</v>
      </c>
      <c r="E73" t="s">
        <v>23</v>
      </c>
      <c r="F73" s="4">
        <v>1701</v>
      </c>
      <c r="G73" s="5">
        <v>234</v>
      </c>
    </row>
    <row r="74" spans="3:7" x14ac:dyDescent="0.3">
      <c r="C74" t="s">
        <v>41</v>
      </c>
      <c r="D74" t="s">
        <v>36</v>
      </c>
      <c r="E74" t="s">
        <v>13</v>
      </c>
      <c r="F74" s="4">
        <v>10311</v>
      </c>
      <c r="G74" s="5">
        <v>231</v>
      </c>
    </row>
    <row r="75" spans="3:7" x14ac:dyDescent="0.3">
      <c r="C75" t="s">
        <v>41</v>
      </c>
      <c r="D75" t="s">
        <v>37</v>
      </c>
      <c r="E75" t="s">
        <v>15</v>
      </c>
      <c r="F75" s="4">
        <v>714</v>
      </c>
      <c r="G75" s="5">
        <v>231</v>
      </c>
    </row>
    <row r="76" spans="3:7" x14ac:dyDescent="0.3">
      <c r="C76" t="s">
        <v>10</v>
      </c>
      <c r="D76" t="s">
        <v>35</v>
      </c>
      <c r="E76" t="s">
        <v>21</v>
      </c>
      <c r="F76" s="4">
        <v>567</v>
      </c>
      <c r="G76" s="5">
        <v>228</v>
      </c>
    </row>
    <row r="77" spans="3:7" x14ac:dyDescent="0.3">
      <c r="C77" t="s">
        <v>7</v>
      </c>
      <c r="D77" t="s">
        <v>37</v>
      </c>
      <c r="E77" t="s">
        <v>14</v>
      </c>
      <c r="F77" s="4">
        <v>6608</v>
      </c>
      <c r="G77" s="5">
        <v>225</v>
      </c>
    </row>
    <row r="78" spans="3:7" x14ac:dyDescent="0.3">
      <c r="C78" t="s">
        <v>40</v>
      </c>
      <c r="D78" t="s">
        <v>39</v>
      </c>
      <c r="E78" t="s">
        <v>28</v>
      </c>
      <c r="F78" s="4">
        <v>3101</v>
      </c>
      <c r="G78" s="5">
        <v>225</v>
      </c>
    </row>
    <row r="79" spans="3:7" x14ac:dyDescent="0.3">
      <c r="C79" t="s">
        <v>41</v>
      </c>
      <c r="D79" t="s">
        <v>34</v>
      </c>
      <c r="E79" t="s">
        <v>16</v>
      </c>
      <c r="F79" s="4">
        <v>1274</v>
      </c>
      <c r="G79" s="5">
        <v>225</v>
      </c>
    </row>
    <row r="80" spans="3:7" x14ac:dyDescent="0.3">
      <c r="C80" t="s">
        <v>8</v>
      </c>
      <c r="D80" t="s">
        <v>34</v>
      </c>
      <c r="E80" t="s">
        <v>16</v>
      </c>
      <c r="F80" s="4">
        <v>2009</v>
      </c>
      <c r="G80" s="5">
        <v>219</v>
      </c>
    </row>
    <row r="81" spans="3:7" x14ac:dyDescent="0.3">
      <c r="C81" t="s">
        <v>41</v>
      </c>
      <c r="D81" t="s">
        <v>35</v>
      </c>
      <c r="E81" t="s">
        <v>28</v>
      </c>
      <c r="F81" s="4">
        <v>7455</v>
      </c>
      <c r="G81" s="5">
        <v>216</v>
      </c>
    </row>
    <row r="82" spans="3:7" x14ac:dyDescent="0.3">
      <c r="C82" t="s">
        <v>2</v>
      </c>
      <c r="D82" t="s">
        <v>39</v>
      </c>
      <c r="E82" t="s">
        <v>21</v>
      </c>
      <c r="F82" s="4">
        <v>7651</v>
      </c>
      <c r="G82" s="5">
        <v>213</v>
      </c>
    </row>
    <row r="83" spans="3:7" x14ac:dyDescent="0.3">
      <c r="C83" t="s">
        <v>8</v>
      </c>
      <c r="D83" t="s">
        <v>38</v>
      </c>
      <c r="E83" t="s">
        <v>32</v>
      </c>
      <c r="F83" s="4">
        <v>3752</v>
      </c>
      <c r="G83" s="5">
        <v>213</v>
      </c>
    </row>
    <row r="84" spans="3:7" x14ac:dyDescent="0.3">
      <c r="C84" t="s">
        <v>8</v>
      </c>
      <c r="D84" t="s">
        <v>39</v>
      </c>
      <c r="E84" t="s">
        <v>31</v>
      </c>
      <c r="F84" s="4">
        <v>8890</v>
      </c>
      <c r="G84" s="5">
        <v>210</v>
      </c>
    </row>
    <row r="85" spans="3:7" x14ac:dyDescent="0.3">
      <c r="C85" t="s">
        <v>8</v>
      </c>
      <c r="D85" t="s">
        <v>35</v>
      </c>
      <c r="E85" t="s">
        <v>22</v>
      </c>
      <c r="F85" s="4">
        <v>5012</v>
      </c>
      <c r="G85" s="5">
        <v>210</v>
      </c>
    </row>
    <row r="86" spans="3:7" x14ac:dyDescent="0.3">
      <c r="C86" t="s">
        <v>7</v>
      </c>
      <c r="D86" t="s">
        <v>37</v>
      </c>
      <c r="E86" t="s">
        <v>22</v>
      </c>
      <c r="F86" s="4">
        <v>9835</v>
      </c>
      <c r="G86" s="5">
        <v>207</v>
      </c>
    </row>
    <row r="87" spans="3:7" x14ac:dyDescent="0.3">
      <c r="C87" t="s">
        <v>6</v>
      </c>
      <c r="D87" t="s">
        <v>34</v>
      </c>
      <c r="E87" t="s">
        <v>27</v>
      </c>
      <c r="F87" s="4">
        <v>4242</v>
      </c>
      <c r="G87" s="5">
        <v>207</v>
      </c>
    </row>
    <row r="88" spans="3:7" x14ac:dyDescent="0.3">
      <c r="C88" t="s">
        <v>9</v>
      </c>
      <c r="D88" t="s">
        <v>37</v>
      </c>
      <c r="E88" t="s">
        <v>4</v>
      </c>
      <c r="F88" s="4">
        <v>259</v>
      </c>
      <c r="G88" s="5">
        <v>207</v>
      </c>
    </row>
    <row r="89" spans="3:7" x14ac:dyDescent="0.3">
      <c r="C89" t="s">
        <v>9</v>
      </c>
      <c r="D89" t="s">
        <v>36</v>
      </c>
      <c r="E89" t="s">
        <v>27</v>
      </c>
      <c r="F89" s="4">
        <v>11522</v>
      </c>
      <c r="G89" s="5">
        <v>204</v>
      </c>
    </row>
    <row r="90" spans="3:7" x14ac:dyDescent="0.3">
      <c r="C90" t="s">
        <v>10</v>
      </c>
      <c r="D90" t="s">
        <v>34</v>
      </c>
      <c r="E90" t="s">
        <v>19</v>
      </c>
      <c r="F90" s="4">
        <v>5355</v>
      </c>
      <c r="G90" s="5">
        <v>204</v>
      </c>
    </row>
    <row r="91" spans="3:7" x14ac:dyDescent="0.3">
      <c r="C91" t="s">
        <v>9</v>
      </c>
      <c r="D91" t="s">
        <v>39</v>
      </c>
      <c r="E91" t="s">
        <v>18</v>
      </c>
      <c r="F91" s="4">
        <v>2639</v>
      </c>
      <c r="G91" s="5">
        <v>204</v>
      </c>
    </row>
    <row r="92" spans="3:7" x14ac:dyDescent="0.3">
      <c r="C92" t="s">
        <v>8</v>
      </c>
      <c r="D92" t="s">
        <v>37</v>
      </c>
      <c r="E92" t="s">
        <v>19</v>
      </c>
      <c r="F92" s="4">
        <v>1771</v>
      </c>
      <c r="G92" s="5">
        <v>204</v>
      </c>
    </row>
    <row r="93" spans="3:7" x14ac:dyDescent="0.3">
      <c r="C93" t="s">
        <v>41</v>
      </c>
      <c r="D93" t="s">
        <v>36</v>
      </c>
      <c r="E93" t="s">
        <v>26</v>
      </c>
      <c r="F93" s="4">
        <v>98</v>
      </c>
      <c r="G93" s="5">
        <v>204</v>
      </c>
    </row>
    <row r="94" spans="3:7" x14ac:dyDescent="0.3">
      <c r="C94" t="s">
        <v>5</v>
      </c>
      <c r="D94" t="s">
        <v>35</v>
      </c>
      <c r="E94" t="s">
        <v>15</v>
      </c>
      <c r="F94" s="4">
        <v>13391</v>
      </c>
      <c r="G94" s="5">
        <v>201</v>
      </c>
    </row>
    <row r="95" spans="3:7" x14ac:dyDescent="0.3">
      <c r="C95" t="s">
        <v>2</v>
      </c>
      <c r="D95" t="s">
        <v>37</v>
      </c>
      <c r="E95" t="s">
        <v>17</v>
      </c>
      <c r="F95" s="4">
        <v>9926</v>
      </c>
      <c r="G95" s="5">
        <v>201</v>
      </c>
    </row>
    <row r="96" spans="3:7" x14ac:dyDescent="0.3">
      <c r="C96" t="s">
        <v>5</v>
      </c>
      <c r="D96" t="s">
        <v>34</v>
      </c>
      <c r="E96" t="s">
        <v>15</v>
      </c>
      <c r="F96" s="4">
        <v>7280</v>
      </c>
      <c r="G96" s="5">
        <v>201</v>
      </c>
    </row>
    <row r="97" spans="3:7" x14ac:dyDescent="0.3">
      <c r="C97" t="s">
        <v>40</v>
      </c>
      <c r="D97" t="s">
        <v>36</v>
      </c>
      <c r="E97" t="s">
        <v>13</v>
      </c>
      <c r="F97" s="4">
        <v>4424</v>
      </c>
      <c r="G97" s="5">
        <v>201</v>
      </c>
    </row>
    <row r="98" spans="3:7" x14ac:dyDescent="0.3">
      <c r="C98" t="s">
        <v>7</v>
      </c>
      <c r="D98" t="s">
        <v>39</v>
      </c>
      <c r="E98" t="s">
        <v>27</v>
      </c>
      <c r="F98" s="4">
        <v>966</v>
      </c>
      <c r="G98" s="5">
        <v>198</v>
      </c>
    </row>
    <row r="99" spans="3:7" x14ac:dyDescent="0.3">
      <c r="C99" t="s">
        <v>10</v>
      </c>
      <c r="D99" t="s">
        <v>35</v>
      </c>
      <c r="E99" t="s">
        <v>20</v>
      </c>
      <c r="F99" s="4">
        <v>1974</v>
      </c>
      <c r="G99" s="5">
        <v>195</v>
      </c>
    </row>
    <row r="100" spans="3:7" x14ac:dyDescent="0.3">
      <c r="C100" t="s">
        <v>8</v>
      </c>
      <c r="D100" t="s">
        <v>37</v>
      </c>
      <c r="E100" t="s">
        <v>22</v>
      </c>
      <c r="F100" s="4">
        <v>1890</v>
      </c>
      <c r="G100" s="5">
        <v>195</v>
      </c>
    </row>
    <row r="101" spans="3:7" x14ac:dyDescent="0.3">
      <c r="C101" t="s">
        <v>5</v>
      </c>
      <c r="D101" t="s">
        <v>34</v>
      </c>
      <c r="E101" t="s">
        <v>19</v>
      </c>
      <c r="F101" s="4">
        <v>861</v>
      </c>
      <c r="G101" s="5">
        <v>195</v>
      </c>
    </row>
    <row r="102" spans="3:7" x14ac:dyDescent="0.3">
      <c r="C102" t="s">
        <v>41</v>
      </c>
      <c r="D102" t="s">
        <v>36</v>
      </c>
      <c r="E102" t="s">
        <v>19</v>
      </c>
      <c r="F102" s="4">
        <v>1925</v>
      </c>
      <c r="G102" s="5">
        <v>192</v>
      </c>
    </row>
    <row r="103" spans="3:7" x14ac:dyDescent="0.3">
      <c r="C103" t="s">
        <v>7</v>
      </c>
      <c r="D103" t="s">
        <v>34</v>
      </c>
      <c r="E103" t="s">
        <v>24</v>
      </c>
      <c r="F103" s="4">
        <v>8862</v>
      </c>
      <c r="G103" s="5">
        <v>189</v>
      </c>
    </row>
    <row r="104" spans="3:7" x14ac:dyDescent="0.3">
      <c r="C104" t="s">
        <v>6</v>
      </c>
      <c r="D104" t="s">
        <v>37</v>
      </c>
      <c r="E104" t="s">
        <v>23</v>
      </c>
      <c r="F104" s="4">
        <v>4949</v>
      </c>
      <c r="G104" s="5">
        <v>189</v>
      </c>
    </row>
    <row r="105" spans="3:7" x14ac:dyDescent="0.3">
      <c r="C105" t="s">
        <v>9</v>
      </c>
      <c r="D105" t="s">
        <v>36</v>
      </c>
      <c r="E105" t="s">
        <v>32</v>
      </c>
      <c r="F105" s="4">
        <v>2954</v>
      </c>
      <c r="G105" s="5">
        <v>189</v>
      </c>
    </row>
    <row r="106" spans="3:7" x14ac:dyDescent="0.3">
      <c r="C106" t="s">
        <v>9</v>
      </c>
      <c r="D106" t="s">
        <v>34</v>
      </c>
      <c r="E106" t="s">
        <v>16</v>
      </c>
      <c r="F106" s="4">
        <v>938</v>
      </c>
      <c r="G106" s="5">
        <v>189</v>
      </c>
    </row>
    <row r="107" spans="3:7" x14ac:dyDescent="0.3">
      <c r="C107" t="s">
        <v>41</v>
      </c>
      <c r="D107" t="s">
        <v>35</v>
      </c>
      <c r="E107" t="s">
        <v>15</v>
      </c>
      <c r="F107" s="4">
        <v>2114</v>
      </c>
      <c r="G107" s="5">
        <v>186</v>
      </c>
    </row>
    <row r="108" spans="3:7" x14ac:dyDescent="0.3">
      <c r="C108" t="s">
        <v>8</v>
      </c>
      <c r="D108" t="s">
        <v>39</v>
      </c>
      <c r="E108" t="s">
        <v>30</v>
      </c>
      <c r="F108" s="4">
        <v>7021</v>
      </c>
      <c r="G108" s="5">
        <v>183</v>
      </c>
    </row>
    <row r="109" spans="3:7" x14ac:dyDescent="0.3">
      <c r="C109" t="s">
        <v>2</v>
      </c>
      <c r="D109" t="s">
        <v>38</v>
      </c>
      <c r="E109" t="s">
        <v>28</v>
      </c>
      <c r="F109" s="4">
        <v>6580</v>
      </c>
      <c r="G109" s="5">
        <v>183</v>
      </c>
    </row>
    <row r="110" spans="3:7" x14ac:dyDescent="0.3">
      <c r="C110" t="s">
        <v>6</v>
      </c>
      <c r="D110" t="s">
        <v>35</v>
      </c>
      <c r="E110" t="s">
        <v>27</v>
      </c>
      <c r="F110" s="4">
        <v>3864</v>
      </c>
      <c r="G110" s="5">
        <v>177</v>
      </c>
    </row>
    <row r="111" spans="3:7" x14ac:dyDescent="0.3">
      <c r="C111" t="s">
        <v>7</v>
      </c>
      <c r="D111" t="s">
        <v>36</v>
      </c>
      <c r="E111" t="s">
        <v>18</v>
      </c>
      <c r="F111" s="4">
        <v>2646</v>
      </c>
      <c r="G111" s="5">
        <v>177</v>
      </c>
    </row>
    <row r="112" spans="3:7" x14ac:dyDescent="0.3">
      <c r="C112" t="s">
        <v>41</v>
      </c>
      <c r="D112" t="s">
        <v>37</v>
      </c>
      <c r="E112" t="s">
        <v>26</v>
      </c>
      <c r="F112" s="4">
        <v>2324</v>
      </c>
      <c r="G112" s="5">
        <v>177</v>
      </c>
    </row>
    <row r="113" spans="3:7" x14ac:dyDescent="0.3">
      <c r="C113" t="s">
        <v>41</v>
      </c>
      <c r="D113" t="s">
        <v>34</v>
      </c>
      <c r="E113" t="s">
        <v>33</v>
      </c>
      <c r="F113" s="4">
        <v>7847</v>
      </c>
      <c r="G113" s="5">
        <v>174</v>
      </c>
    </row>
    <row r="114" spans="3:7" x14ac:dyDescent="0.3">
      <c r="C114" t="s">
        <v>41</v>
      </c>
      <c r="D114" t="s">
        <v>36</v>
      </c>
      <c r="E114" t="s">
        <v>30</v>
      </c>
      <c r="F114" s="4">
        <v>6118</v>
      </c>
      <c r="G114" s="5">
        <v>174</v>
      </c>
    </row>
    <row r="115" spans="3:7" x14ac:dyDescent="0.3">
      <c r="C115" t="s">
        <v>40</v>
      </c>
      <c r="D115" t="s">
        <v>35</v>
      </c>
      <c r="E115" t="s">
        <v>16</v>
      </c>
      <c r="F115" s="4">
        <v>4725</v>
      </c>
      <c r="G115" s="5">
        <v>174</v>
      </c>
    </row>
    <row r="116" spans="3:7" x14ac:dyDescent="0.3">
      <c r="C116" t="s">
        <v>9</v>
      </c>
      <c r="D116" t="s">
        <v>34</v>
      </c>
      <c r="E116" t="s">
        <v>17</v>
      </c>
      <c r="F116" s="4">
        <v>707</v>
      </c>
      <c r="G116" s="5">
        <v>174</v>
      </c>
    </row>
    <row r="117" spans="3:7" x14ac:dyDescent="0.3">
      <c r="C117" t="s">
        <v>3</v>
      </c>
      <c r="D117" t="s">
        <v>39</v>
      </c>
      <c r="E117" t="s">
        <v>26</v>
      </c>
      <c r="F117" s="4">
        <v>4956</v>
      </c>
      <c r="G117" s="5">
        <v>171</v>
      </c>
    </row>
    <row r="118" spans="3:7" x14ac:dyDescent="0.3">
      <c r="C118" t="s">
        <v>5</v>
      </c>
      <c r="D118" t="s">
        <v>39</v>
      </c>
      <c r="E118" t="s">
        <v>24</v>
      </c>
      <c r="F118" s="4">
        <v>4018</v>
      </c>
      <c r="G118" s="5">
        <v>171</v>
      </c>
    </row>
    <row r="119" spans="3:7" x14ac:dyDescent="0.3">
      <c r="C119" t="s">
        <v>5</v>
      </c>
      <c r="D119" t="s">
        <v>38</v>
      </c>
      <c r="E119" t="s">
        <v>19</v>
      </c>
      <c r="F119" s="4">
        <v>5474</v>
      </c>
      <c r="G119" s="5">
        <v>168</v>
      </c>
    </row>
    <row r="120" spans="3:7" x14ac:dyDescent="0.3">
      <c r="C120" t="s">
        <v>8</v>
      </c>
      <c r="D120" t="s">
        <v>35</v>
      </c>
      <c r="E120" t="s">
        <v>29</v>
      </c>
      <c r="F120" s="4">
        <v>2023</v>
      </c>
      <c r="G120" s="5">
        <v>168</v>
      </c>
    </row>
    <row r="121" spans="3:7" x14ac:dyDescent="0.3">
      <c r="C121" t="s">
        <v>3</v>
      </c>
      <c r="D121" t="s">
        <v>39</v>
      </c>
      <c r="E121" t="s">
        <v>16</v>
      </c>
      <c r="F121" s="4">
        <v>21</v>
      </c>
      <c r="G121" s="5">
        <v>168</v>
      </c>
    </row>
    <row r="122" spans="3:7" x14ac:dyDescent="0.3">
      <c r="C122" t="s">
        <v>3</v>
      </c>
      <c r="D122" t="s">
        <v>36</v>
      </c>
      <c r="E122" t="s">
        <v>23</v>
      </c>
      <c r="F122" s="4">
        <v>3773</v>
      </c>
      <c r="G122" s="5">
        <v>165</v>
      </c>
    </row>
    <row r="123" spans="3:7" x14ac:dyDescent="0.3">
      <c r="C123" t="s">
        <v>2</v>
      </c>
      <c r="D123" t="s">
        <v>39</v>
      </c>
      <c r="E123" t="s">
        <v>20</v>
      </c>
      <c r="F123" s="4">
        <v>9443</v>
      </c>
      <c r="G123" s="5">
        <v>162</v>
      </c>
    </row>
    <row r="124" spans="3:7" x14ac:dyDescent="0.3">
      <c r="C124" t="s">
        <v>40</v>
      </c>
      <c r="D124" t="s">
        <v>34</v>
      </c>
      <c r="E124" t="s">
        <v>19</v>
      </c>
      <c r="F124" s="4">
        <v>4018</v>
      </c>
      <c r="G124" s="5">
        <v>162</v>
      </c>
    </row>
    <row r="125" spans="3:7" x14ac:dyDescent="0.3">
      <c r="C125" t="s">
        <v>3</v>
      </c>
      <c r="D125" t="s">
        <v>36</v>
      </c>
      <c r="E125" t="s">
        <v>28</v>
      </c>
      <c r="F125" s="4">
        <v>973</v>
      </c>
      <c r="G125" s="5">
        <v>162</v>
      </c>
    </row>
    <row r="126" spans="3:7" x14ac:dyDescent="0.3">
      <c r="C126" t="s">
        <v>40</v>
      </c>
      <c r="D126" t="s">
        <v>34</v>
      </c>
      <c r="E126" t="s">
        <v>33</v>
      </c>
      <c r="F126" s="4">
        <v>3794</v>
      </c>
      <c r="G126" s="5">
        <v>159</v>
      </c>
    </row>
    <row r="127" spans="3:7" x14ac:dyDescent="0.3">
      <c r="C127" t="s">
        <v>9</v>
      </c>
      <c r="D127" t="s">
        <v>35</v>
      </c>
      <c r="E127" t="s">
        <v>26</v>
      </c>
      <c r="F127" s="4">
        <v>98</v>
      </c>
      <c r="G127" s="5">
        <v>159</v>
      </c>
    </row>
    <row r="128" spans="3:7" x14ac:dyDescent="0.3">
      <c r="C128" t="s">
        <v>40</v>
      </c>
      <c r="D128" t="s">
        <v>34</v>
      </c>
      <c r="E128" t="s">
        <v>17</v>
      </c>
      <c r="F128" s="4">
        <v>5019</v>
      </c>
      <c r="G128" s="5">
        <v>156</v>
      </c>
    </row>
    <row r="129" spans="3:7" x14ac:dyDescent="0.3">
      <c r="C129" t="s">
        <v>6</v>
      </c>
      <c r="D129" t="s">
        <v>36</v>
      </c>
      <c r="E129" t="s">
        <v>17</v>
      </c>
      <c r="F129" s="4">
        <v>4970</v>
      </c>
      <c r="G129" s="5">
        <v>156</v>
      </c>
    </row>
    <row r="130" spans="3:7" x14ac:dyDescent="0.3">
      <c r="C130" t="s">
        <v>9</v>
      </c>
      <c r="D130" t="s">
        <v>37</v>
      </c>
      <c r="E130" t="s">
        <v>25</v>
      </c>
      <c r="F130" s="4">
        <v>4305</v>
      </c>
      <c r="G130" s="5">
        <v>156</v>
      </c>
    </row>
    <row r="131" spans="3:7" x14ac:dyDescent="0.3">
      <c r="C131" t="s">
        <v>2</v>
      </c>
      <c r="D131" t="s">
        <v>38</v>
      </c>
      <c r="E131" t="s">
        <v>23</v>
      </c>
      <c r="F131" s="4">
        <v>4417</v>
      </c>
      <c r="G131" s="5">
        <v>153</v>
      </c>
    </row>
    <row r="132" spans="3:7" x14ac:dyDescent="0.3">
      <c r="C132" t="s">
        <v>9</v>
      </c>
      <c r="D132" t="s">
        <v>34</v>
      </c>
      <c r="E132" t="s">
        <v>28</v>
      </c>
      <c r="F132" s="4">
        <v>14329</v>
      </c>
      <c r="G132" s="5">
        <v>150</v>
      </c>
    </row>
    <row r="133" spans="3:7" x14ac:dyDescent="0.3">
      <c r="C133" t="s">
        <v>8</v>
      </c>
      <c r="D133" t="s">
        <v>36</v>
      </c>
      <c r="E133" t="s">
        <v>23</v>
      </c>
      <c r="F133" s="4">
        <v>5019</v>
      </c>
      <c r="G133" s="5">
        <v>150</v>
      </c>
    </row>
    <row r="134" spans="3:7" x14ac:dyDescent="0.3">
      <c r="C134" t="s">
        <v>6</v>
      </c>
      <c r="D134" t="s">
        <v>34</v>
      </c>
      <c r="E134" t="s">
        <v>17</v>
      </c>
      <c r="F134" s="4">
        <v>3759</v>
      </c>
      <c r="G134" s="5">
        <v>150</v>
      </c>
    </row>
    <row r="135" spans="3:7" x14ac:dyDescent="0.3">
      <c r="C135" t="s">
        <v>8</v>
      </c>
      <c r="D135" t="s">
        <v>37</v>
      </c>
      <c r="E135" t="s">
        <v>30</v>
      </c>
      <c r="F135" s="4">
        <v>42</v>
      </c>
      <c r="G135" s="5">
        <v>150</v>
      </c>
    </row>
    <row r="136" spans="3:7" x14ac:dyDescent="0.3">
      <c r="C136" t="s">
        <v>9</v>
      </c>
      <c r="D136" t="s">
        <v>35</v>
      </c>
      <c r="E136" t="s">
        <v>4</v>
      </c>
      <c r="F136" s="4">
        <v>959</v>
      </c>
      <c r="G136" s="5">
        <v>147</v>
      </c>
    </row>
    <row r="137" spans="3:7" x14ac:dyDescent="0.3">
      <c r="C137" t="s">
        <v>2</v>
      </c>
      <c r="D137" t="s">
        <v>39</v>
      </c>
      <c r="E137" t="s">
        <v>28</v>
      </c>
      <c r="F137" s="4">
        <v>6027</v>
      </c>
      <c r="G137" s="5">
        <v>144</v>
      </c>
    </row>
    <row r="138" spans="3:7" x14ac:dyDescent="0.3">
      <c r="C138" t="s">
        <v>3</v>
      </c>
      <c r="D138" t="s">
        <v>37</v>
      </c>
      <c r="E138" t="s">
        <v>17</v>
      </c>
      <c r="F138" s="4">
        <v>3983</v>
      </c>
      <c r="G138" s="5">
        <v>144</v>
      </c>
    </row>
    <row r="139" spans="3:7" x14ac:dyDescent="0.3">
      <c r="C139" t="s">
        <v>9</v>
      </c>
      <c r="D139" t="s">
        <v>35</v>
      </c>
      <c r="E139" t="s">
        <v>27</v>
      </c>
      <c r="F139" s="4">
        <v>2429</v>
      </c>
      <c r="G139" s="5">
        <v>144</v>
      </c>
    </row>
    <row r="140" spans="3:7" x14ac:dyDescent="0.3">
      <c r="C140" t="s">
        <v>41</v>
      </c>
      <c r="D140" t="s">
        <v>34</v>
      </c>
      <c r="E140" t="s">
        <v>22</v>
      </c>
      <c r="F140" s="4">
        <v>336</v>
      </c>
      <c r="G140" s="5">
        <v>144</v>
      </c>
    </row>
    <row r="141" spans="3:7" x14ac:dyDescent="0.3">
      <c r="C141" t="s">
        <v>10</v>
      </c>
      <c r="D141" t="s">
        <v>38</v>
      </c>
      <c r="E141" t="s">
        <v>22</v>
      </c>
      <c r="F141" s="4">
        <v>2205</v>
      </c>
      <c r="G141" s="5">
        <v>141</v>
      </c>
    </row>
    <row r="142" spans="3:7" x14ac:dyDescent="0.3">
      <c r="C142" t="s">
        <v>2</v>
      </c>
      <c r="D142" t="s">
        <v>39</v>
      </c>
      <c r="E142" t="s">
        <v>22</v>
      </c>
      <c r="F142" s="4">
        <v>1568</v>
      </c>
      <c r="G142" s="5">
        <v>141</v>
      </c>
    </row>
    <row r="143" spans="3:7" x14ac:dyDescent="0.3">
      <c r="C143" t="s">
        <v>2</v>
      </c>
      <c r="D143" t="s">
        <v>37</v>
      </c>
      <c r="E143" t="s">
        <v>18</v>
      </c>
      <c r="F143" s="4">
        <v>11571</v>
      </c>
      <c r="G143" s="5">
        <v>138</v>
      </c>
    </row>
    <row r="144" spans="3:7" x14ac:dyDescent="0.3">
      <c r="C144" t="s">
        <v>7</v>
      </c>
      <c r="D144" t="s">
        <v>34</v>
      </c>
      <c r="E144" t="s">
        <v>20</v>
      </c>
      <c r="F144" s="4">
        <v>2205</v>
      </c>
      <c r="G144" s="5">
        <v>138</v>
      </c>
    </row>
    <row r="145" spans="3:7" x14ac:dyDescent="0.3">
      <c r="C145" t="s">
        <v>40</v>
      </c>
      <c r="D145" t="s">
        <v>34</v>
      </c>
      <c r="E145" t="s">
        <v>27</v>
      </c>
      <c r="F145" s="4">
        <v>2289</v>
      </c>
      <c r="G145" s="5">
        <v>135</v>
      </c>
    </row>
    <row r="146" spans="3:7" x14ac:dyDescent="0.3">
      <c r="C146" t="s">
        <v>6</v>
      </c>
      <c r="D146" t="s">
        <v>36</v>
      </c>
      <c r="E146" t="s">
        <v>29</v>
      </c>
      <c r="F146" s="4">
        <v>1400</v>
      </c>
      <c r="G146" s="5">
        <v>135</v>
      </c>
    </row>
    <row r="147" spans="3:7" x14ac:dyDescent="0.3">
      <c r="C147" t="s">
        <v>6</v>
      </c>
      <c r="D147" t="s">
        <v>38</v>
      </c>
      <c r="E147" t="s">
        <v>33</v>
      </c>
      <c r="F147" s="4">
        <v>959</v>
      </c>
      <c r="G147" s="5">
        <v>135</v>
      </c>
    </row>
    <row r="148" spans="3:7" x14ac:dyDescent="0.3">
      <c r="C148" t="s">
        <v>40</v>
      </c>
      <c r="D148" t="s">
        <v>39</v>
      </c>
      <c r="E148" t="s">
        <v>29</v>
      </c>
      <c r="F148" s="4">
        <v>0</v>
      </c>
      <c r="G148" s="5">
        <v>135</v>
      </c>
    </row>
    <row r="149" spans="3:7" x14ac:dyDescent="0.3">
      <c r="C149" t="s">
        <v>41</v>
      </c>
      <c r="D149" t="s">
        <v>35</v>
      </c>
      <c r="E149" t="s">
        <v>27</v>
      </c>
      <c r="F149" s="4">
        <v>847</v>
      </c>
      <c r="G149" s="5">
        <v>129</v>
      </c>
    </row>
    <row r="150" spans="3:7" x14ac:dyDescent="0.3">
      <c r="C150" t="s">
        <v>10</v>
      </c>
      <c r="D150" t="s">
        <v>38</v>
      </c>
      <c r="E150" t="s">
        <v>4</v>
      </c>
      <c r="F150" s="4">
        <v>6860</v>
      </c>
      <c r="G150" s="5">
        <v>126</v>
      </c>
    </row>
    <row r="151" spans="3:7" x14ac:dyDescent="0.3">
      <c r="C151" t="s">
        <v>41</v>
      </c>
      <c r="D151" t="s">
        <v>34</v>
      </c>
      <c r="E151" t="s">
        <v>23</v>
      </c>
      <c r="F151" s="4">
        <v>4935</v>
      </c>
      <c r="G151" s="5">
        <v>126</v>
      </c>
    </row>
    <row r="152" spans="3:7" x14ac:dyDescent="0.3">
      <c r="C152" t="s">
        <v>2</v>
      </c>
      <c r="D152" t="s">
        <v>39</v>
      </c>
      <c r="E152" t="s">
        <v>33</v>
      </c>
      <c r="F152" s="4">
        <v>4018</v>
      </c>
      <c r="G152" s="5">
        <v>126</v>
      </c>
    </row>
    <row r="153" spans="3:7" x14ac:dyDescent="0.3">
      <c r="C153" t="s">
        <v>40</v>
      </c>
      <c r="D153" t="s">
        <v>35</v>
      </c>
      <c r="E153" t="s">
        <v>29</v>
      </c>
      <c r="F153" s="4">
        <v>1617</v>
      </c>
      <c r="G153" s="5">
        <v>126</v>
      </c>
    </row>
    <row r="154" spans="3:7" x14ac:dyDescent="0.3">
      <c r="C154" t="s">
        <v>8</v>
      </c>
      <c r="D154" t="s">
        <v>35</v>
      </c>
      <c r="E154" t="s">
        <v>33</v>
      </c>
      <c r="F154" s="4">
        <v>357</v>
      </c>
      <c r="G154" s="5">
        <v>126</v>
      </c>
    </row>
    <row r="155" spans="3:7" x14ac:dyDescent="0.3">
      <c r="C155" t="s">
        <v>6</v>
      </c>
      <c r="D155" t="s">
        <v>34</v>
      </c>
      <c r="E155" t="s">
        <v>32</v>
      </c>
      <c r="F155" s="4">
        <v>6734</v>
      </c>
      <c r="G155" s="5">
        <v>123</v>
      </c>
    </row>
    <row r="156" spans="3:7" x14ac:dyDescent="0.3">
      <c r="C156" t="s">
        <v>6</v>
      </c>
      <c r="D156" t="s">
        <v>35</v>
      </c>
      <c r="E156" t="s">
        <v>30</v>
      </c>
      <c r="F156" s="4">
        <v>4781</v>
      </c>
      <c r="G156" s="5">
        <v>123</v>
      </c>
    </row>
    <row r="157" spans="3:7" x14ac:dyDescent="0.3">
      <c r="C157" t="s">
        <v>41</v>
      </c>
      <c r="D157" t="s">
        <v>37</v>
      </c>
      <c r="E157" t="s">
        <v>20</v>
      </c>
      <c r="F157" s="4">
        <v>3388</v>
      </c>
      <c r="G157" s="5">
        <v>123</v>
      </c>
    </row>
    <row r="158" spans="3:7" x14ac:dyDescent="0.3">
      <c r="C158" t="s">
        <v>6</v>
      </c>
      <c r="D158" t="s">
        <v>38</v>
      </c>
      <c r="E158" t="s">
        <v>13</v>
      </c>
      <c r="F158" s="4">
        <v>2317</v>
      </c>
      <c r="G158" s="5">
        <v>123</v>
      </c>
    </row>
    <row r="159" spans="3:7" x14ac:dyDescent="0.3">
      <c r="C159" t="s">
        <v>10</v>
      </c>
      <c r="D159" t="s">
        <v>38</v>
      </c>
      <c r="E159" t="s">
        <v>13</v>
      </c>
      <c r="F159" s="4">
        <v>63</v>
      </c>
      <c r="G159" s="5">
        <v>123</v>
      </c>
    </row>
    <row r="160" spans="3:7" x14ac:dyDescent="0.3">
      <c r="C160" t="s">
        <v>6</v>
      </c>
      <c r="D160" t="s">
        <v>36</v>
      </c>
      <c r="E160" t="s">
        <v>4</v>
      </c>
      <c r="F160" s="4">
        <v>10073</v>
      </c>
      <c r="G160" s="5">
        <v>120</v>
      </c>
    </row>
    <row r="161" spans="3:7" x14ac:dyDescent="0.3">
      <c r="C161" t="s">
        <v>2</v>
      </c>
      <c r="D161" t="s">
        <v>34</v>
      </c>
      <c r="E161" t="s">
        <v>19</v>
      </c>
      <c r="F161" s="4">
        <v>7511</v>
      </c>
      <c r="G161" s="5">
        <v>120</v>
      </c>
    </row>
    <row r="162" spans="3:7" x14ac:dyDescent="0.3">
      <c r="C162" t="s">
        <v>9</v>
      </c>
      <c r="D162" t="s">
        <v>38</v>
      </c>
      <c r="E162" t="s">
        <v>16</v>
      </c>
      <c r="F162" s="4">
        <v>2646</v>
      </c>
      <c r="G162" s="5">
        <v>120</v>
      </c>
    </row>
    <row r="163" spans="3:7" x14ac:dyDescent="0.3">
      <c r="C163" t="s">
        <v>3</v>
      </c>
      <c r="D163" t="s">
        <v>34</v>
      </c>
      <c r="E163" t="s">
        <v>23</v>
      </c>
      <c r="F163" s="4">
        <v>2212</v>
      </c>
      <c r="G163" s="5">
        <v>117</v>
      </c>
    </row>
    <row r="164" spans="3:7" x14ac:dyDescent="0.3">
      <c r="C164" t="s">
        <v>7</v>
      </c>
      <c r="D164" t="s">
        <v>36</v>
      </c>
      <c r="E164" t="s">
        <v>31</v>
      </c>
      <c r="F164" s="4">
        <v>2149</v>
      </c>
      <c r="G164" s="5">
        <v>117</v>
      </c>
    </row>
    <row r="165" spans="3:7" x14ac:dyDescent="0.3">
      <c r="C165" t="s">
        <v>2</v>
      </c>
      <c r="D165" t="s">
        <v>39</v>
      </c>
      <c r="E165" t="s">
        <v>16</v>
      </c>
      <c r="F165" s="4">
        <v>2016</v>
      </c>
      <c r="G165" s="5">
        <v>117</v>
      </c>
    </row>
    <row r="166" spans="3:7" x14ac:dyDescent="0.3">
      <c r="C166" t="s">
        <v>7</v>
      </c>
      <c r="D166" t="s">
        <v>35</v>
      </c>
      <c r="E166" t="s">
        <v>24</v>
      </c>
      <c r="F166" s="4">
        <v>2793</v>
      </c>
      <c r="G166" s="5">
        <v>114</v>
      </c>
    </row>
    <row r="167" spans="3:7" x14ac:dyDescent="0.3">
      <c r="C167" t="s">
        <v>9</v>
      </c>
      <c r="D167" t="s">
        <v>36</v>
      </c>
      <c r="E167" t="s">
        <v>25</v>
      </c>
      <c r="F167" s="4">
        <v>2142</v>
      </c>
      <c r="G167" s="5">
        <v>114</v>
      </c>
    </row>
    <row r="168" spans="3:7" x14ac:dyDescent="0.3">
      <c r="C168" t="s">
        <v>40</v>
      </c>
      <c r="D168" t="s">
        <v>37</v>
      </c>
      <c r="E168" t="s">
        <v>30</v>
      </c>
      <c r="F168" s="4">
        <v>1624</v>
      </c>
      <c r="G168" s="5">
        <v>114</v>
      </c>
    </row>
    <row r="169" spans="3:7" x14ac:dyDescent="0.3">
      <c r="C169" t="s">
        <v>7</v>
      </c>
      <c r="D169" t="s">
        <v>37</v>
      </c>
      <c r="E169" t="s">
        <v>17</v>
      </c>
      <c r="F169" s="4">
        <v>4487</v>
      </c>
      <c r="G169" s="5">
        <v>111</v>
      </c>
    </row>
    <row r="170" spans="3:7" x14ac:dyDescent="0.3">
      <c r="C170" t="s">
        <v>5</v>
      </c>
      <c r="D170" t="s">
        <v>36</v>
      </c>
      <c r="E170" t="s">
        <v>30</v>
      </c>
      <c r="F170" s="4">
        <v>1526</v>
      </c>
      <c r="G170" s="5">
        <v>105</v>
      </c>
    </row>
    <row r="171" spans="3:7" x14ac:dyDescent="0.3">
      <c r="C171" t="s">
        <v>41</v>
      </c>
      <c r="D171" t="s">
        <v>37</v>
      </c>
      <c r="E171" t="s">
        <v>24</v>
      </c>
      <c r="F171" s="4">
        <v>6398</v>
      </c>
      <c r="G171" s="5">
        <v>102</v>
      </c>
    </row>
    <row r="172" spans="3:7" x14ac:dyDescent="0.3">
      <c r="C172" t="s">
        <v>40</v>
      </c>
      <c r="D172" t="s">
        <v>38</v>
      </c>
      <c r="E172" t="s">
        <v>4</v>
      </c>
      <c r="F172" s="4">
        <v>6125</v>
      </c>
      <c r="G172" s="5">
        <v>102</v>
      </c>
    </row>
    <row r="173" spans="3:7" x14ac:dyDescent="0.3">
      <c r="C173" t="s">
        <v>9</v>
      </c>
      <c r="D173" t="s">
        <v>38</v>
      </c>
      <c r="E173" t="s">
        <v>25</v>
      </c>
      <c r="F173" s="4">
        <v>3850</v>
      </c>
      <c r="G173" s="5">
        <v>102</v>
      </c>
    </row>
    <row r="174" spans="3:7" x14ac:dyDescent="0.3">
      <c r="C174" t="s">
        <v>5</v>
      </c>
      <c r="D174" t="s">
        <v>34</v>
      </c>
      <c r="E174" t="s">
        <v>29</v>
      </c>
      <c r="F174" s="4">
        <v>2891</v>
      </c>
      <c r="G174" s="5">
        <v>102</v>
      </c>
    </row>
    <row r="175" spans="3:7" x14ac:dyDescent="0.3">
      <c r="C175" t="s">
        <v>3</v>
      </c>
      <c r="D175" t="s">
        <v>39</v>
      </c>
      <c r="E175" t="s">
        <v>28</v>
      </c>
      <c r="F175" s="4">
        <v>1652</v>
      </c>
      <c r="G175" s="5">
        <v>102</v>
      </c>
    </row>
    <row r="176" spans="3:7" x14ac:dyDescent="0.3">
      <c r="C176" t="s">
        <v>6</v>
      </c>
      <c r="D176" t="s">
        <v>37</v>
      </c>
      <c r="E176" t="s">
        <v>18</v>
      </c>
      <c r="F176" s="4">
        <v>1505</v>
      </c>
      <c r="G176" s="5">
        <v>102</v>
      </c>
    </row>
    <row r="177" spans="3:7" x14ac:dyDescent="0.3">
      <c r="C177" t="s">
        <v>9</v>
      </c>
      <c r="D177" t="s">
        <v>38</v>
      </c>
      <c r="E177" t="s">
        <v>26</v>
      </c>
      <c r="F177" s="4">
        <v>2436</v>
      </c>
      <c r="G177" s="5">
        <v>99</v>
      </c>
    </row>
    <row r="178" spans="3:7" x14ac:dyDescent="0.3">
      <c r="C178" t="s">
        <v>41</v>
      </c>
      <c r="D178" t="s">
        <v>35</v>
      </c>
      <c r="E178" t="s">
        <v>19</v>
      </c>
      <c r="F178" s="4">
        <v>609</v>
      </c>
      <c r="G178" s="5">
        <v>99</v>
      </c>
    </row>
    <row r="179" spans="3:7" x14ac:dyDescent="0.3">
      <c r="C179" t="s">
        <v>9</v>
      </c>
      <c r="D179" t="s">
        <v>37</v>
      </c>
      <c r="E179" t="s">
        <v>20</v>
      </c>
      <c r="F179" s="4">
        <v>7273</v>
      </c>
      <c r="G179" s="5">
        <v>96</v>
      </c>
    </row>
    <row r="180" spans="3:7" x14ac:dyDescent="0.3">
      <c r="C180" t="s">
        <v>10</v>
      </c>
      <c r="D180" t="s">
        <v>35</v>
      </c>
      <c r="E180" t="s">
        <v>14</v>
      </c>
      <c r="F180" s="4">
        <v>3472</v>
      </c>
      <c r="G180" s="5">
        <v>96</v>
      </c>
    </row>
    <row r="181" spans="3:7" x14ac:dyDescent="0.3">
      <c r="C181" t="s">
        <v>7</v>
      </c>
      <c r="D181" t="s">
        <v>34</v>
      </c>
      <c r="E181" t="s">
        <v>25</v>
      </c>
      <c r="F181" s="4">
        <v>1568</v>
      </c>
      <c r="G181" s="5">
        <v>96</v>
      </c>
    </row>
    <row r="182" spans="3:7" x14ac:dyDescent="0.3">
      <c r="C182" t="s">
        <v>40</v>
      </c>
      <c r="D182" t="s">
        <v>37</v>
      </c>
      <c r="E182" t="s">
        <v>27</v>
      </c>
      <c r="F182" s="4">
        <v>6132</v>
      </c>
      <c r="G182" s="5">
        <v>93</v>
      </c>
    </row>
    <row r="183" spans="3:7" x14ac:dyDescent="0.3">
      <c r="C183" t="s">
        <v>3</v>
      </c>
      <c r="D183" t="s">
        <v>34</v>
      </c>
      <c r="E183" t="s">
        <v>17</v>
      </c>
      <c r="F183" s="4">
        <v>2919</v>
      </c>
      <c r="G183" s="5">
        <v>93</v>
      </c>
    </row>
    <row r="184" spans="3:7" x14ac:dyDescent="0.3">
      <c r="C184" t="s">
        <v>9</v>
      </c>
      <c r="D184" t="s">
        <v>37</v>
      </c>
      <c r="E184" t="s">
        <v>23</v>
      </c>
      <c r="F184" s="4">
        <v>2737</v>
      </c>
      <c r="G184" s="5">
        <v>93</v>
      </c>
    </row>
    <row r="185" spans="3:7" x14ac:dyDescent="0.3">
      <c r="C185" t="s">
        <v>5</v>
      </c>
      <c r="D185" t="s">
        <v>34</v>
      </c>
      <c r="E185" t="s">
        <v>33</v>
      </c>
      <c r="F185" s="4">
        <v>1652</v>
      </c>
      <c r="G185" s="5">
        <v>93</v>
      </c>
    </row>
    <row r="186" spans="3:7" x14ac:dyDescent="0.3">
      <c r="C186" t="s">
        <v>10</v>
      </c>
      <c r="D186" t="s">
        <v>34</v>
      </c>
      <c r="E186" t="s">
        <v>25</v>
      </c>
      <c r="F186" s="4">
        <v>1428</v>
      </c>
      <c r="G186" s="5">
        <v>93</v>
      </c>
    </row>
    <row r="187" spans="3:7" x14ac:dyDescent="0.3">
      <c r="C187" t="s">
        <v>40</v>
      </c>
      <c r="D187" t="s">
        <v>36</v>
      </c>
      <c r="E187" t="s">
        <v>33</v>
      </c>
      <c r="F187" s="4">
        <v>9772</v>
      </c>
      <c r="G187" s="5">
        <v>90</v>
      </c>
    </row>
    <row r="188" spans="3:7" x14ac:dyDescent="0.3">
      <c r="C188" t="s">
        <v>9</v>
      </c>
      <c r="D188" t="s">
        <v>34</v>
      </c>
      <c r="E188" t="s">
        <v>23</v>
      </c>
      <c r="F188" s="4">
        <v>8155</v>
      </c>
      <c r="G188" s="5">
        <v>90</v>
      </c>
    </row>
    <row r="189" spans="3:7" x14ac:dyDescent="0.3">
      <c r="C189" t="s">
        <v>40</v>
      </c>
      <c r="D189" t="s">
        <v>38</v>
      </c>
      <c r="E189" t="s">
        <v>25</v>
      </c>
      <c r="F189" s="4">
        <v>2541</v>
      </c>
      <c r="G189" s="5">
        <v>90</v>
      </c>
    </row>
    <row r="190" spans="3:7" x14ac:dyDescent="0.3">
      <c r="C190" t="s">
        <v>9</v>
      </c>
      <c r="D190" t="s">
        <v>38</v>
      </c>
      <c r="E190" t="s">
        <v>33</v>
      </c>
      <c r="F190" s="4">
        <v>9506</v>
      </c>
      <c r="G190" s="5">
        <v>87</v>
      </c>
    </row>
    <row r="191" spans="3:7" x14ac:dyDescent="0.3">
      <c r="C191" t="s">
        <v>6</v>
      </c>
      <c r="D191" t="s">
        <v>37</v>
      </c>
      <c r="E191" t="s">
        <v>31</v>
      </c>
      <c r="F191" s="4">
        <v>7693</v>
      </c>
      <c r="G191" s="5">
        <v>87</v>
      </c>
    </row>
    <row r="192" spans="3:7" x14ac:dyDescent="0.3">
      <c r="C192" t="s">
        <v>10</v>
      </c>
      <c r="D192" t="s">
        <v>34</v>
      </c>
      <c r="E192" t="s">
        <v>17</v>
      </c>
      <c r="F192" s="4">
        <v>700</v>
      </c>
      <c r="G192" s="5">
        <v>87</v>
      </c>
    </row>
    <row r="193" spans="3:7" x14ac:dyDescent="0.3">
      <c r="C193" t="s">
        <v>40</v>
      </c>
      <c r="D193" t="s">
        <v>38</v>
      </c>
      <c r="E193" t="s">
        <v>26</v>
      </c>
      <c r="F193" s="4">
        <v>609</v>
      </c>
      <c r="G193" s="5">
        <v>87</v>
      </c>
    </row>
    <row r="194" spans="3:7" x14ac:dyDescent="0.3">
      <c r="C194" t="s">
        <v>8</v>
      </c>
      <c r="D194" t="s">
        <v>37</v>
      </c>
      <c r="E194" t="s">
        <v>21</v>
      </c>
      <c r="F194" s="4">
        <v>434</v>
      </c>
      <c r="G194" s="5">
        <v>87</v>
      </c>
    </row>
    <row r="195" spans="3:7" x14ac:dyDescent="0.3">
      <c r="C195" t="s">
        <v>7</v>
      </c>
      <c r="D195" t="s">
        <v>36</v>
      </c>
      <c r="E195" t="s">
        <v>32</v>
      </c>
      <c r="F195" s="4">
        <v>280</v>
      </c>
      <c r="G195" s="5">
        <v>87</v>
      </c>
    </row>
    <row r="196" spans="3:7" x14ac:dyDescent="0.3">
      <c r="C196" t="s">
        <v>41</v>
      </c>
      <c r="D196" t="s">
        <v>36</v>
      </c>
      <c r="E196" t="s">
        <v>32</v>
      </c>
      <c r="F196" s="4">
        <v>10304</v>
      </c>
      <c r="G196" s="5">
        <v>84</v>
      </c>
    </row>
    <row r="197" spans="3:7" x14ac:dyDescent="0.3">
      <c r="C197" t="s">
        <v>5</v>
      </c>
      <c r="D197" t="s">
        <v>35</v>
      </c>
      <c r="E197" t="s">
        <v>22</v>
      </c>
      <c r="F197" s="4">
        <v>490</v>
      </c>
      <c r="G197" s="5">
        <v>84</v>
      </c>
    </row>
    <row r="198" spans="3:7" x14ac:dyDescent="0.3">
      <c r="C198" t="s">
        <v>8</v>
      </c>
      <c r="D198" t="s">
        <v>38</v>
      </c>
      <c r="E198" t="s">
        <v>22</v>
      </c>
      <c r="F198" s="4">
        <v>168</v>
      </c>
      <c r="G198" s="5">
        <v>84</v>
      </c>
    </row>
    <row r="199" spans="3:7" x14ac:dyDescent="0.3">
      <c r="C199" t="s">
        <v>2</v>
      </c>
      <c r="D199" t="s">
        <v>39</v>
      </c>
      <c r="E199" t="s">
        <v>27</v>
      </c>
      <c r="F199" s="4">
        <v>7812</v>
      </c>
      <c r="G199" s="5">
        <v>81</v>
      </c>
    </row>
    <row r="200" spans="3:7" x14ac:dyDescent="0.3">
      <c r="C200" t="s">
        <v>5</v>
      </c>
      <c r="D200" t="s">
        <v>39</v>
      </c>
      <c r="E200" t="s">
        <v>22</v>
      </c>
      <c r="F200" s="4">
        <v>6909</v>
      </c>
      <c r="G200" s="5">
        <v>81</v>
      </c>
    </row>
    <row r="201" spans="3:7" x14ac:dyDescent="0.3">
      <c r="C201" t="s">
        <v>8</v>
      </c>
      <c r="D201" t="s">
        <v>35</v>
      </c>
      <c r="E201" t="s">
        <v>30</v>
      </c>
      <c r="F201" s="4">
        <v>3598</v>
      </c>
      <c r="G201" s="5">
        <v>81</v>
      </c>
    </row>
    <row r="202" spans="3:7" x14ac:dyDescent="0.3">
      <c r="C202" t="s">
        <v>6</v>
      </c>
      <c r="D202" t="s">
        <v>37</v>
      </c>
      <c r="E202" t="s">
        <v>30</v>
      </c>
      <c r="F202" s="4">
        <v>560</v>
      </c>
      <c r="G202" s="5">
        <v>81</v>
      </c>
    </row>
    <row r="203" spans="3:7" x14ac:dyDescent="0.3">
      <c r="C203" t="s">
        <v>8</v>
      </c>
      <c r="D203" t="s">
        <v>38</v>
      </c>
      <c r="E203" t="s">
        <v>21</v>
      </c>
      <c r="F203" s="4">
        <v>6433</v>
      </c>
      <c r="G203" s="5">
        <v>78</v>
      </c>
    </row>
    <row r="204" spans="3:7" x14ac:dyDescent="0.3">
      <c r="C204" t="s">
        <v>3</v>
      </c>
      <c r="D204" t="s">
        <v>35</v>
      </c>
      <c r="E204" t="s">
        <v>23</v>
      </c>
      <c r="F204" s="4">
        <v>2023</v>
      </c>
      <c r="G204" s="5">
        <v>78</v>
      </c>
    </row>
    <row r="205" spans="3:7" x14ac:dyDescent="0.3">
      <c r="C205" t="s">
        <v>2</v>
      </c>
      <c r="D205" t="s">
        <v>36</v>
      </c>
      <c r="E205" t="s">
        <v>29</v>
      </c>
      <c r="F205" s="4">
        <v>8211</v>
      </c>
      <c r="G205" s="5">
        <v>75</v>
      </c>
    </row>
    <row r="206" spans="3:7" x14ac:dyDescent="0.3">
      <c r="C206" t="s">
        <v>6</v>
      </c>
      <c r="D206" t="s">
        <v>34</v>
      </c>
      <c r="E206" t="s">
        <v>29</v>
      </c>
      <c r="F206" s="4">
        <v>3339</v>
      </c>
      <c r="G206" s="5">
        <v>75</v>
      </c>
    </row>
    <row r="207" spans="3:7" x14ac:dyDescent="0.3">
      <c r="C207" t="s">
        <v>7</v>
      </c>
      <c r="D207" t="s">
        <v>34</v>
      </c>
      <c r="E207" t="s">
        <v>32</v>
      </c>
      <c r="F207" s="4">
        <v>3262</v>
      </c>
      <c r="G207" s="5">
        <v>75</v>
      </c>
    </row>
    <row r="208" spans="3:7" x14ac:dyDescent="0.3">
      <c r="C208" t="s">
        <v>40</v>
      </c>
      <c r="D208" t="s">
        <v>34</v>
      </c>
      <c r="E208" t="s">
        <v>23</v>
      </c>
      <c r="F208" s="4">
        <v>2779</v>
      </c>
      <c r="G208" s="5">
        <v>75</v>
      </c>
    </row>
    <row r="209" spans="3:7" x14ac:dyDescent="0.3">
      <c r="C209" t="s">
        <v>6</v>
      </c>
      <c r="D209" t="s">
        <v>34</v>
      </c>
      <c r="E209" t="s">
        <v>16</v>
      </c>
      <c r="F209" s="4">
        <v>2219</v>
      </c>
      <c r="G209" s="5">
        <v>75</v>
      </c>
    </row>
    <row r="210" spans="3:7" x14ac:dyDescent="0.3">
      <c r="C210" t="s">
        <v>7</v>
      </c>
      <c r="D210" t="s">
        <v>38</v>
      </c>
      <c r="E210" t="s">
        <v>14</v>
      </c>
      <c r="F210" s="4">
        <v>1281</v>
      </c>
      <c r="G210" s="5">
        <v>75</v>
      </c>
    </row>
    <row r="211" spans="3:7" x14ac:dyDescent="0.3">
      <c r="C211" t="s">
        <v>10</v>
      </c>
      <c r="D211" t="s">
        <v>36</v>
      </c>
      <c r="E211" t="s">
        <v>13</v>
      </c>
      <c r="F211" s="4">
        <v>945</v>
      </c>
      <c r="G211" s="5">
        <v>75</v>
      </c>
    </row>
    <row r="212" spans="3:7" x14ac:dyDescent="0.3">
      <c r="C212" t="s">
        <v>5</v>
      </c>
      <c r="D212" t="s">
        <v>37</v>
      </c>
      <c r="E212" t="s">
        <v>22</v>
      </c>
      <c r="F212" s="4">
        <v>518</v>
      </c>
      <c r="G212" s="5">
        <v>75</v>
      </c>
    </row>
    <row r="213" spans="3:7" x14ac:dyDescent="0.3">
      <c r="C213" t="s">
        <v>6</v>
      </c>
      <c r="D213" t="s">
        <v>38</v>
      </c>
      <c r="E213" t="s">
        <v>25</v>
      </c>
      <c r="F213" s="4">
        <v>469</v>
      </c>
      <c r="G213" s="5">
        <v>75</v>
      </c>
    </row>
    <row r="214" spans="3:7" x14ac:dyDescent="0.3">
      <c r="C214" t="s">
        <v>40</v>
      </c>
      <c r="D214" t="s">
        <v>37</v>
      </c>
      <c r="E214" t="s">
        <v>29</v>
      </c>
      <c r="F214" s="4">
        <v>9002</v>
      </c>
      <c r="G214" s="5">
        <v>72</v>
      </c>
    </row>
    <row r="215" spans="3:7" x14ac:dyDescent="0.3">
      <c r="C215" t="s">
        <v>41</v>
      </c>
      <c r="D215" t="s">
        <v>39</v>
      </c>
      <c r="E215" t="s">
        <v>14</v>
      </c>
      <c r="F215" s="4">
        <v>3976</v>
      </c>
      <c r="G215" s="5">
        <v>72</v>
      </c>
    </row>
    <row r="216" spans="3:7" x14ac:dyDescent="0.3">
      <c r="C216" t="s">
        <v>9</v>
      </c>
      <c r="D216" t="s">
        <v>39</v>
      </c>
      <c r="E216" t="s">
        <v>25</v>
      </c>
      <c r="F216" s="4">
        <v>3192</v>
      </c>
      <c r="G216" s="5">
        <v>72</v>
      </c>
    </row>
    <row r="217" spans="3:7" x14ac:dyDescent="0.3">
      <c r="C217" t="s">
        <v>10</v>
      </c>
      <c r="D217" t="s">
        <v>36</v>
      </c>
      <c r="E217" t="s">
        <v>27</v>
      </c>
      <c r="F217" s="4">
        <v>1407</v>
      </c>
      <c r="G217" s="5">
        <v>72</v>
      </c>
    </row>
    <row r="218" spans="3:7" x14ac:dyDescent="0.3">
      <c r="C218" t="s">
        <v>41</v>
      </c>
      <c r="D218" t="s">
        <v>35</v>
      </c>
      <c r="E218" t="s">
        <v>13</v>
      </c>
      <c r="F218" s="4">
        <v>4760</v>
      </c>
      <c r="G218" s="5">
        <v>69</v>
      </c>
    </row>
    <row r="219" spans="3:7" x14ac:dyDescent="0.3">
      <c r="C219" t="s">
        <v>3</v>
      </c>
      <c r="D219" t="s">
        <v>35</v>
      </c>
      <c r="E219" t="s">
        <v>29</v>
      </c>
      <c r="F219" s="4">
        <v>2114</v>
      </c>
      <c r="G219" s="5">
        <v>66</v>
      </c>
    </row>
    <row r="220" spans="3:7" x14ac:dyDescent="0.3">
      <c r="C220" t="s">
        <v>5</v>
      </c>
      <c r="D220" t="s">
        <v>36</v>
      </c>
      <c r="E220" t="s">
        <v>13</v>
      </c>
      <c r="F220" s="4">
        <v>6146</v>
      </c>
      <c r="G220" s="5">
        <v>63</v>
      </c>
    </row>
    <row r="221" spans="3:7" x14ac:dyDescent="0.3">
      <c r="C221" t="s">
        <v>7</v>
      </c>
      <c r="D221" t="s">
        <v>35</v>
      </c>
      <c r="E221" t="s">
        <v>14</v>
      </c>
      <c r="F221" s="4">
        <v>4606</v>
      </c>
      <c r="G221" s="5">
        <v>63</v>
      </c>
    </row>
    <row r="222" spans="3:7" x14ac:dyDescent="0.3">
      <c r="C222" t="s">
        <v>8</v>
      </c>
      <c r="D222" t="s">
        <v>38</v>
      </c>
      <c r="E222" t="s">
        <v>27</v>
      </c>
      <c r="F222" s="4">
        <v>2268</v>
      </c>
      <c r="G222" s="5">
        <v>63</v>
      </c>
    </row>
    <row r="223" spans="3:7" x14ac:dyDescent="0.3">
      <c r="C223" t="s">
        <v>6</v>
      </c>
      <c r="D223" t="s">
        <v>39</v>
      </c>
      <c r="E223" t="s">
        <v>30</v>
      </c>
      <c r="F223" s="4">
        <v>1638</v>
      </c>
      <c r="G223" s="5">
        <v>63</v>
      </c>
    </row>
    <row r="224" spans="3:7" x14ac:dyDescent="0.3">
      <c r="C224" t="s">
        <v>6</v>
      </c>
      <c r="D224" t="s">
        <v>36</v>
      </c>
      <c r="E224" t="s">
        <v>21</v>
      </c>
      <c r="F224" s="4">
        <v>497</v>
      </c>
      <c r="G224" s="5">
        <v>63</v>
      </c>
    </row>
    <row r="225" spans="3:7" x14ac:dyDescent="0.3">
      <c r="C225" t="s">
        <v>9</v>
      </c>
      <c r="D225" t="s">
        <v>38</v>
      </c>
      <c r="E225" t="s">
        <v>24</v>
      </c>
      <c r="F225" s="4">
        <v>4137</v>
      </c>
      <c r="G225" s="5">
        <v>60</v>
      </c>
    </row>
    <row r="226" spans="3:7" x14ac:dyDescent="0.3">
      <c r="C226" t="s">
        <v>9</v>
      </c>
      <c r="D226" t="s">
        <v>36</v>
      </c>
      <c r="E226" t="s">
        <v>30</v>
      </c>
      <c r="F226" s="4">
        <v>9051</v>
      </c>
      <c r="G226" s="5">
        <v>57</v>
      </c>
    </row>
    <row r="227" spans="3:7" x14ac:dyDescent="0.3">
      <c r="C227" t="s">
        <v>5</v>
      </c>
      <c r="D227" t="s">
        <v>38</v>
      </c>
      <c r="E227" t="s">
        <v>13</v>
      </c>
      <c r="F227" s="4">
        <v>7189</v>
      </c>
      <c r="G227" s="5">
        <v>54</v>
      </c>
    </row>
    <row r="228" spans="3:7" x14ac:dyDescent="0.3">
      <c r="C228" t="s">
        <v>7</v>
      </c>
      <c r="D228" t="s">
        <v>37</v>
      </c>
      <c r="E228" t="s">
        <v>30</v>
      </c>
      <c r="F228" s="4">
        <v>6454</v>
      </c>
      <c r="G228" s="5">
        <v>54</v>
      </c>
    </row>
    <row r="229" spans="3:7" x14ac:dyDescent="0.3">
      <c r="C229" t="s">
        <v>3</v>
      </c>
      <c r="D229" t="s">
        <v>34</v>
      </c>
      <c r="E229" t="s">
        <v>26</v>
      </c>
      <c r="F229" s="4">
        <v>3108</v>
      </c>
      <c r="G229" s="5">
        <v>54</v>
      </c>
    </row>
    <row r="230" spans="3:7" x14ac:dyDescent="0.3">
      <c r="C230" t="s">
        <v>6</v>
      </c>
      <c r="D230" t="s">
        <v>38</v>
      </c>
      <c r="E230" t="s">
        <v>31</v>
      </c>
      <c r="F230" s="4">
        <v>2681</v>
      </c>
      <c r="G230" s="5">
        <v>54</v>
      </c>
    </row>
    <row r="231" spans="3:7" x14ac:dyDescent="0.3">
      <c r="C231" t="s">
        <v>2</v>
      </c>
      <c r="D231" t="s">
        <v>37</v>
      </c>
      <c r="E231" t="s">
        <v>14</v>
      </c>
      <c r="F231" s="4">
        <v>1057</v>
      </c>
      <c r="G231" s="5">
        <v>54</v>
      </c>
    </row>
    <row r="232" spans="3:7" x14ac:dyDescent="0.3">
      <c r="C232" t="s">
        <v>2</v>
      </c>
      <c r="D232" t="s">
        <v>34</v>
      </c>
      <c r="E232" t="s">
        <v>13</v>
      </c>
      <c r="F232" s="4">
        <v>252</v>
      </c>
      <c r="G232" s="5">
        <v>54</v>
      </c>
    </row>
    <row r="233" spans="3:7" x14ac:dyDescent="0.3">
      <c r="C233" t="s">
        <v>5</v>
      </c>
      <c r="D233" t="s">
        <v>39</v>
      </c>
      <c r="E233" t="s">
        <v>26</v>
      </c>
      <c r="F233" s="4">
        <v>5236</v>
      </c>
      <c r="G233" s="5">
        <v>51</v>
      </c>
    </row>
    <row r="234" spans="3:7" x14ac:dyDescent="0.3">
      <c r="C234" t="s">
        <v>3</v>
      </c>
      <c r="D234" t="s">
        <v>39</v>
      </c>
      <c r="E234" t="s">
        <v>29</v>
      </c>
      <c r="F234" s="4">
        <v>3640</v>
      </c>
      <c r="G234" s="5">
        <v>51</v>
      </c>
    </row>
    <row r="235" spans="3:7" x14ac:dyDescent="0.3">
      <c r="C235" t="s">
        <v>40</v>
      </c>
      <c r="D235" t="s">
        <v>38</v>
      </c>
      <c r="E235" t="s">
        <v>24</v>
      </c>
      <c r="F235" s="4">
        <v>623</v>
      </c>
      <c r="G235" s="5">
        <v>51</v>
      </c>
    </row>
    <row r="236" spans="3:7" x14ac:dyDescent="0.3">
      <c r="C236" t="s">
        <v>2</v>
      </c>
      <c r="D236" t="s">
        <v>38</v>
      </c>
      <c r="E236" t="s">
        <v>13</v>
      </c>
      <c r="F236" s="4">
        <v>56</v>
      </c>
      <c r="G236" s="5">
        <v>51</v>
      </c>
    </row>
    <row r="237" spans="3:7" x14ac:dyDescent="0.3">
      <c r="C237" t="s">
        <v>40</v>
      </c>
      <c r="D237" t="s">
        <v>34</v>
      </c>
      <c r="E237" t="s">
        <v>26</v>
      </c>
      <c r="F237" s="4">
        <v>6748</v>
      </c>
      <c r="G237" s="5">
        <v>48</v>
      </c>
    </row>
    <row r="238" spans="3:7" x14ac:dyDescent="0.3">
      <c r="C238" t="s">
        <v>7</v>
      </c>
      <c r="D238" t="s">
        <v>37</v>
      </c>
      <c r="E238" t="s">
        <v>33</v>
      </c>
      <c r="F238" s="4">
        <v>6391</v>
      </c>
      <c r="G238" s="5">
        <v>48</v>
      </c>
    </row>
    <row r="239" spans="3:7" x14ac:dyDescent="0.3">
      <c r="C239" t="s">
        <v>7</v>
      </c>
      <c r="D239" t="s">
        <v>34</v>
      </c>
      <c r="E239" t="s">
        <v>33</v>
      </c>
      <c r="F239" s="4">
        <v>2226</v>
      </c>
      <c r="G239" s="5">
        <v>48</v>
      </c>
    </row>
    <row r="240" spans="3:7" x14ac:dyDescent="0.3">
      <c r="C240" t="s">
        <v>40</v>
      </c>
      <c r="D240" t="s">
        <v>35</v>
      </c>
      <c r="E240" t="s">
        <v>24</v>
      </c>
      <c r="F240" s="4">
        <v>1638</v>
      </c>
      <c r="G240" s="5">
        <v>48</v>
      </c>
    </row>
    <row r="241" spans="3:7" x14ac:dyDescent="0.3">
      <c r="C241" t="s">
        <v>6</v>
      </c>
      <c r="D241" t="s">
        <v>34</v>
      </c>
      <c r="E241" t="s">
        <v>4</v>
      </c>
      <c r="F241" s="4">
        <v>525</v>
      </c>
      <c r="G241" s="5">
        <v>48</v>
      </c>
    </row>
    <row r="242" spans="3:7" x14ac:dyDescent="0.3">
      <c r="C242" t="s">
        <v>2</v>
      </c>
      <c r="D242" t="s">
        <v>36</v>
      </c>
      <c r="E242" t="s">
        <v>17</v>
      </c>
      <c r="F242" s="4">
        <v>189</v>
      </c>
      <c r="G242" s="5">
        <v>48</v>
      </c>
    </row>
    <row r="243" spans="3:7" x14ac:dyDescent="0.3">
      <c r="C243" t="s">
        <v>5</v>
      </c>
      <c r="D243" t="s">
        <v>37</v>
      </c>
      <c r="E243" t="s">
        <v>31</v>
      </c>
      <c r="F243" s="4">
        <v>182</v>
      </c>
      <c r="G243" s="5">
        <v>48</v>
      </c>
    </row>
    <row r="244" spans="3:7" x14ac:dyDescent="0.3">
      <c r="C244" t="s">
        <v>5</v>
      </c>
      <c r="D244" t="s">
        <v>38</v>
      </c>
      <c r="E244" t="s">
        <v>25</v>
      </c>
      <c r="F244" s="4">
        <v>7483</v>
      </c>
      <c r="G244" s="5">
        <v>45</v>
      </c>
    </row>
    <row r="245" spans="3:7" x14ac:dyDescent="0.3">
      <c r="C245" t="s">
        <v>8</v>
      </c>
      <c r="D245" t="s">
        <v>37</v>
      </c>
      <c r="E245" t="s">
        <v>26</v>
      </c>
      <c r="F245" s="4">
        <v>6279</v>
      </c>
      <c r="G245" s="5">
        <v>45</v>
      </c>
    </row>
    <row r="246" spans="3:7" x14ac:dyDescent="0.3">
      <c r="C246" t="s">
        <v>9</v>
      </c>
      <c r="D246" t="s">
        <v>37</v>
      </c>
      <c r="E246" t="s">
        <v>28</v>
      </c>
      <c r="F246" s="4">
        <v>2919</v>
      </c>
      <c r="G246" s="5">
        <v>45</v>
      </c>
    </row>
    <row r="247" spans="3:7" x14ac:dyDescent="0.3">
      <c r="C247" t="s">
        <v>40</v>
      </c>
      <c r="D247" t="s">
        <v>38</v>
      </c>
      <c r="E247" t="s">
        <v>29</v>
      </c>
      <c r="F247" s="4">
        <v>2541</v>
      </c>
      <c r="G247" s="5">
        <v>45</v>
      </c>
    </row>
    <row r="248" spans="3:7" x14ac:dyDescent="0.3">
      <c r="C248" t="s">
        <v>7</v>
      </c>
      <c r="D248" t="s">
        <v>36</v>
      </c>
      <c r="E248" t="s">
        <v>22</v>
      </c>
      <c r="F248" s="4">
        <v>8435</v>
      </c>
      <c r="G248" s="5">
        <v>42</v>
      </c>
    </row>
    <row r="249" spans="3:7" x14ac:dyDescent="0.3">
      <c r="C249" t="s">
        <v>3</v>
      </c>
      <c r="D249" t="s">
        <v>34</v>
      </c>
      <c r="E249" t="s">
        <v>25</v>
      </c>
      <c r="F249" s="4">
        <v>6300</v>
      </c>
      <c r="G249" s="5">
        <v>42</v>
      </c>
    </row>
    <row r="250" spans="3:7" x14ac:dyDescent="0.3">
      <c r="C250" t="s">
        <v>40</v>
      </c>
      <c r="D250" t="s">
        <v>39</v>
      </c>
      <c r="E250" t="s">
        <v>15</v>
      </c>
      <c r="F250" s="4">
        <v>5775</v>
      </c>
      <c r="G250" s="5">
        <v>42</v>
      </c>
    </row>
    <row r="251" spans="3:7" x14ac:dyDescent="0.3">
      <c r="C251" t="s">
        <v>2</v>
      </c>
      <c r="D251" t="s">
        <v>37</v>
      </c>
      <c r="E251" t="s">
        <v>15</v>
      </c>
      <c r="F251" s="4">
        <v>2863</v>
      </c>
      <c r="G251" s="5">
        <v>42</v>
      </c>
    </row>
    <row r="252" spans="3:7" x14ac:dyDescent="0.3">
      <c r="C252" t="s">
        <v>5</v>
      </c>
      <c r="D252" t="s">
        <v>36</v>
      </c>
      <c r="E252" t="s">
        <v>16</v>
      </c>
      <c r="F252" s="4">
        <v>16184</v>
      </c>
      <c r="G252" s="5">
        <v>39</v>
      </c>
    </row>
    <row r="253" spans="3:7" x14ac:dyDescent="0.3">
      <c r="C253" t="s">
        <v>7</v>
      </c>
      <c r="D253" t="s">
        <v>34</v>
      </c>
      <c r="E253" t="s">
        <v>17</v>
      </c>
      <c r="F253" s="4">
        <v>7777</v>
      </c>
      <c r="G253" s="5">
        <v>39</v>
      </c>
    </row>
    <row r="254" spans="3:7" x14ac:dyDescent="0.3">
      <c r="C254" t="s">
        <v>3</v>
      </c>
      <c r="D254" t="s">
        <v>36</v>
      </c>
      <c r="E254" t="s">
        <v>25</v>
      </c>
      <c r="F254" s="4">
        <v>3339</v>
      </c>
      <c r="G254" s="5">
        <v>39</v>
      </c>
    </row>
    <row r="255" spans="3:7" x14ac:dyDescent="0.3">
      <c r="C255" t="s">
        <v>40</v>
      </c>
      <c r="D255" t="s">
        <v>38</v>
      </c>
      <c r="E255" t="s">
        <v>31</v>
      </c>
      <c r="F255" s="4">
        <v>1988</v>
      </c>
      <c r="G255" s="5">
        <v>39</v>
      </c>
    </row>
    <row r="256" spans="3:7" x14ac:dyDescent="0.3">
      <c r="C256" t="s">
        <v>41</v>
      </c>
      <c r="D256" t="s">
        <v>34</v>
      </c>
      <c r="E256" t="s">
        <v>17</v>
      </c>
      <c r="F256" s="4">
        <v>1463</v>
      </c>
      <c r="G256" s="5">
        <v>39</v>
      </c>
    </row>
    <row r="257" spans="3:7" x14ac:dyDescent="0.3">
      <c r="C257" t="s">
        <v>3</v>
      </c>
      <c r="D257" t="s">
        <v>36</v>
      </c>
      <c r="E257" t="s">
        <v>16</v>
      </c>
      <c r="F257" s="4">
        <v>9198</v>
      </c>
      <c r="G257" s="5">
        <v>36</v>
      </c>
    </row>
    <row r="258" spans="3:7" x14ac:dyDescent="0.3">
      <c r="C258" t="s">
        <v>6</v>
      </c>
      <c r="D258" t="s">
        <v>38</v>
      </c>
      <c r="E258" t="s">
        <v>21</v>
      </c>
      <c r="F258" s="4">
        <v>7322</v>
      </c>
      <c r="G258" s="5">
        <v>36</v>
      </c>
    </row>
    <row r="259" spans="3:7" x14ac:dyDescent="0.3">
      <c r="C259" t="s">
        <v>2</v>
      </c>
      <c r="D259" t="s">
        <v>39</v>
      </c>
      <c r="E259" t="s">
        <v>15</v>
      </c>
      <c r="F259" s="4">
        <v>4802</v>
      </c>
      <c r="G259" s="5">
        <v>36</v>
      </c>
    </row>
    <row r="260" spans="3:7" x14ac:dyDescent="0.3">
      <c r="C260" t="s">
        <v>2</v>
      </c>
      <c r="D260" t="s">
        <v>39</v>
      </c>
      <c r="E260" t="s">
        <v>23</v>
      </c>
      <c r="F260" s="4">
        <v>630</v>
      </c>
      <c r="G260" s="5">
        <v>36</v>
      </c>
    </row>
    <row r="261" spans="3:7" x14ac:dyDescent="0.3">
      <c r="C261" t="s">
        <v>40</v>
      </c>
      <c r="D261" t="s">
        <v>36</v>
      </c>
      <c r="E261" t="s">
        <v>4</v>
      </c>
      <c r="F261" s="4">
        <v>217</v>
      </c>
      <c r="G261" s="5">
        <v>36</v>
      </c>
    </row>
    <row r="262" spans="3:7" x14ac:dyDescent="0.3">
      <c r="C262" t="s">
        <v>10</v>
      </c>
      <c r="D262" t="s">
        <v>39</v>
      </c>
      <c r="E262" t="s">
        <v>33</v>
      </c>
      <c r="F262" s="4">
        <v>12950</v>
      </c>
      <c r="G262" s="5">
        <v>30</v>
      </c>
    </row>
    <row r="263" spans="3:7" x14ac:dyDescent="0.3">
      <c r="C263" t="s">
        <v>8</v>
      </c>
      <c r="D263" t="s">
        <v>37</v>
      </c>
      <c r="E263" t="s">
        <v>15</v>
      </c>
      <c r="F263" s="4">
        <v>9709</v>
      </c>
      <c r="G263" s="5">
        <v>30</v>
      </c>
    </row>
    <row r="264" spans="3:7" x14ac:dyDescent="0.3">
      <c r="C264" t="s">
        <v>40</v>
      </c>
      <c r="D264" t="s">
        <v>39</v>
      </c>
      <c r="E264" t="s">
        <v>27</v>
      </c>
      <c r="F264" s="4">
        <v>6370</v>
      </c>
      <c r="G264" s="5">
        <v>30</v>
      </c>
    </row>
    <row r="265" spans="3:7" x14ac:dyDescent="0.3">
      <c r="C265" t="s">
        <v>40</v>
      </c>
      <c r="D265" t="s">
        <v>36</v>
      </c>
      <c r="E265" t="s">
        <v>25</v>
      </c>
      <c r="F265" s="4">
        <v>5439</v>
      </c>
      <c r="G265" s="5">
        <v>30</v>
      </c>
    </row>
    <row r="266" spans="3:7" x14ac:dyDescent="0.3">
      <c r="C266" t="s">
        <v>10</v>
      </c>
      <c r="D266" t="s">
        <v>37</v>
      </c>
      <c r="E266" t="s">
        <v>23</v>
      </c>
      <c r="F266" s="4">
        <v>4683</v>
      </c>
      <c r="G266" s="5">
        <v>30</v>
      </c>
    </row>
    <row r="267" spans="3:7" x14ac:dyDescent="0.3">
      <c r="C267" t="s">
        <v>6</v>
      </c>
      <c r="D267" t="s">
        <v>36</v>
      </c>
      <c r="E267" t="s">
        <v>13</v>
      </c>
      <c r="F267" s="4">
        <v>4319</v>
      </c>
      <c r="G267" s="5">
        <v>30</v>
      </c>
    </row>
    <row r="268" spans="3:7" x14ac:dyDescent="0.3">
      <c r="C268" t="s">
        <v>8</v>
      </c>
      <c r="D268" t="s">
        <v>39</v>
      </c>
      <c r="E268" t="s">
        <v>18</v>
      </c>
      <c r="F268" s="4">
        <v>9660</v>
      </c>
      <c r="G268" s="5">
        <v>27</v>
      </c>
    </row>
    <row r="269" spans="3:7" x14ac:dyDescent="0.3">
      <c r="C269" t="s">
        <v>9</v>
      </c>
      <c r="D269" t="s">
        <v>34</v>
      </c>
      <c r="E269" t="s">
        <v>21</v>
      </c>
      <c r="F269" s="4">
        <v>6832</v>
      </c>
      <c r="G269" s="5">
        <v>27</v>
      </c>
    </row>
    <row r="270" spans="3:7" x14ac:dyDescent="0.3">
      <c r="C270" t="s">
        <v>6</v>
      </c>
      <c r="D270" t="s">
        <v>39</v>
      </c>
      <c r="E270" t="s">
        <v>17</v>
      </c>
      <c r="F270" s="4">
        <v>6048</v>
      </c>
      <c r="G270" s="5">
        <v>27</v>
      </c>
    </row>
    <row r="271" spans="3:7" x14ac:dyDescent="0.3">
      <c r="C271" t="s">
        <v>10</v>
      </c>
      <c r="D271" t="s">
        <v>37</v>
      </c>
      <c r="E271" t="s">
        <v>28</v>
      </c>
      <c r="F271" s="4">
        <v>3059</v>
      </c>
      <c r="G271" s="5">
        <v>27</v>
      </c>
    </row>
    <row r="272" spans="3:7" x14ac:dyDescent="0.3">
      <c r="C272" t="s">
        <v>7</v>
      </c>
      <c r="D272" t="s">
        <v>35</v>
      </c>
      <c r="E272" t="s">
        <v>16</v>
      </c>
      <c r="F272" s="4">
        <v>2135</v>
      </c>
      <c r="G272" s="5">
        <v>27</v>
      </c>
    </row>
    <row r="273" spans="3:7" x14ac:dyDescent="0.3">
      <c r="C273" t="s">
        <v>8</v>
      </c>
      <c r="D273" t="s">
        <v>39</v>
      </c>
      <c r="E273" t="s">
        <v>26</v>
      </c>
      <c r="F273" s="4">
        <v>1561</v>
      </c>
      <c r="G273" s="5">
        <v>27</v>
      </c>
    </row>
    <row r="274" spans="3:7" x14ac:dyDescent="0.3">
      <c r="C274" t="s">
        <v>10</v>
      </c>
      <c r="D274" t="s">
        <v>34</v>
      </c>
      <c r="E274" t="s">
        <v>22</v>
      </c>
      <c r="F274" s="4">
        <v>4053</v>
      </c>
      <c r="G274" s="5">
        <v>24</v>
      </c>
    </row>
    <row r="275" spans="3:7" x14ac:dyDescent="0.3">
      <c r="C275" t="s">
        <v>7</v>
      </c>
      <c r="D275" t="s">
        <v>34</v>
      </c>
      <c r="E275" t="s">
        <v>15</v>
      </c>
      <c r="F275" s="4">
        <v>3829</v>
      </c>
      <c r="G275" s="5">
        <v>24</v>
      </c>
    </row>
    <row r="276" spans="3:7" x14ac:dyDescent="0.3">
      <c r="C276" t="s">
        <v>2</v>
      </c>
      <c r="D276" t="s">
        <v>36</v>
      </c>
      <c r="E276" t="s">
        <v>16</v>
      </c>
      <c r="F276" s="4">
        <v>11417</v>
      </c>
      <c r="G276" s="5">
        <v>21</v>
      </c>
    </row>
    <row r="277" spans="3:7" x14ac:dyDescent="0.3">
      <c r="C277" t="s">
        <v>5</v>
      </c>
      <c r="D277" t="s">
        <v>37</v>
      </c>
      <c r="E277" t="s">
        <v>25</v>
      </c>
      <c r="F277" s="4">
        <v>8813</v>
      </c>
      <c r="G277" s="5">
        <v>21</v>
      </c>
    </row>
    <row r="278" spans="3:7" x14ac:dyDescent="0.3">
      <c r="C278" t="s">
        <v>40</v>
      </c>
      <c r="D278" t="s">
        <v>37</v>
      </c>
      <c r="E278" t="s">
        <v>19</v>
      </c>
      <c r="F278" s="4">
        <v>7693</v>
      </c>
      <c r="G278" s="5">
        <v>21</v>
      </c>
    </row>
    <row r="279" spans="3:7" x14ac:dyDescent="0.3">
      <c r="C279" t="s">
        <v>5</v>
      </c>
      <c r="D279" t="s">
        <v>34</v>
      </c>
      <c r="E279" t="s">
        <v>27</v>
      </c>
      <c r="F279" s="4">
        <v>6986</v>
      </c>
      <c r="G279" s="5">
        <v>21</v>
      </c>
    </row>
    <row r="280" spans="3:7" x14ac:dyDescent="0.3">
      <c r="C280" t="s">
        <v>5</v>
      </c>
      <c r="D280" t="s">
        <v>38</v>
      </c>
      <c r="E280" t="s">
        <v>32</v>
      </c>
      <c r="F280" s="4">
        <v>5075</v>
      </c>
      <c r="G280" s="5">
        <v>21</v>
      </c>
    </row>
    <row r="281" spans="3:7" x14ac:dyDescent="0.3">
      <c r="C281" t="s">
        <v>7</v>
      </c>
      <c r="D281" t="s">
        <v>35</v>
      </c>
      <c r="E281" t="s">
        <v>27</v>
      </c>
      <c r="F281" s="4">
        <v>2478</v>
      </c>
      <c r="G281" s="5">
        <v>21</v>
      </c>
    </row>
    <row r="282" spans="3:7" x14ac:dyDescent="0.3">
      <c r="C282" t="s">
        <v>41</v>
      </c>
      <c r="D282" t="s">
        <v>38</v>
      </c>
      <c r="E282" t="s">
        <v>25</v>
      </c>
      <c r="F282" s="4">
        <v>154</v>
      </c>
      <c r="G282" s="5">
        <v>21</v>
      </c>
    </row>
    <row r="283" spans="3:7" x14ac:dyDescent="0.3">
      <c r="C283" t="s">
        <v>3</v>
      </c>
      <c r="D283" t="s">
        <v>34</v>
      </c>
      <c r="E283" t="s">
        <v>20</v>
      </c>
      <c r="F283" s="4">
        <v>2583</v>
      </c>
      <c r="G283" s="5">
        <v>18</v>
      </c>
    </row>
    <row r="284" spans="3:7" x14ac:dyDescent="0.3">
      <c r="C284" t="s">
        <v>3</v>
      </c>
      <c r="D284" t="s">
        <v>36</v>
      </c>
      <c r="E284" t="s">
        <v>19</v>
      </c>
      <c r="F284" s="4">
        <v>1281</v>
      </c>
      <c r="G284" s="5">
        <v>18</v>
      </c>
    </row>
    <row r="285" spans="3:7" x14ac:dyDescent="0.3">
      <c r="C285" t="s">
        <v>2</v>
      </c>
      <c r="D285" t="s">
        <v>37</v>
      </c>
      <c r="E285" t="s">
        <v>19</v>
      </c>
      <c r="F285" s="4">
        <v>238</v>
      </c>
      <c r="G285" s="5">
        <v>18</v>
      </c>
    </row>
    <row r="286" spans="3:7" x14ac:dyDescent="0.3">
      <c r="C286" t="s">
        <v>5</v>
      </c>
      <c r="D286" t="s">
        <v>36</v>
      </c>
      <c r="E286" t="s">
        <v>23</v>
      </c>
      <c r="F286" s="4">
        <v>6314</v>
      </c>
      <c r="G286" s="5">
        <v>15</v>
      </c>
    </row>
    <row r="287" spans="3:7" x14ac:dyDescent="0.3">
      <c r="C287" t="s">
        <v>5</v>
      </c>
      <c r="D287" t="s">
        <v>35</v>
      </c>
      <c r="E287" t="s">
        <v>18</v>
      </c>
      <c r="F287" s="4">
        <v>2415</v>
      </c>
      <c r="G287" s="5">
        <v>15</v>
      </c>
    </row>
    <row r="288" spans="3:7" x14ac:dyDescent="0.3">
      <c r="C288" t="s">
        <v>6</v>
      </c>
      <c r="D288" t="s">
        <v>34</v>
      </c>
      <c r="E288" t="s">
        <v>15</v>
      </c>
      <c r="F288" s="4">
        <v>1442</v>
      </c>
      <c r="G288" s="5">
        <v>15</v>
      </c>
    </row>
    <row r="289" spans="3:7" x14ac:dyDescent="0.3">
      <c r="C289" t="s">
        <v>2</v>
      </c>
      <c r="D289" t="s">
        <v>35</v>
      </c>
      <c r="E289" t="s">
        <v>19</v>
      </c>
      <c r="F289" s="4">
        <v>553</v>
      </c>
      <c r="G289" s="5">
        <v>15</v>
      </c>
    </row>
    <row r="290" spans="3:7" x14ac:dyDescent="0.3">
      <c r="C290" t="s">
        <v>40</v>
      </c>
      <c r="D290" t="s">
        <v>39</v>
      </c>
      <c r="E290" t="s">
        <v>22</v>
      </c>
      <c r="F290" s="4">
        <v>5817</v>
      </c>
      <c r="G290" s="5">
        <v>12</v>
      </c>
    </row>
    <row r="291" spans="3:7" x14ac:dyDescent="0.3">
      <c r="C291" t="s">
        <v>5</v>
      </c>
      <c r="D291" t="s">
        <v>37</v>
      </c>
      <c r="E291" t="s">
        <v>14</v>
      </c>
      <c r="F291" s="4">
        <v>4991</v>
      </c>
      <c r="G291" s="5">
        <v>12</v>
      </c>
    </row>
    <row r="292" spans="3:7" x14ac:dyDescent="0.3">
      <c r="C292" t="s">
        <v>6</v>
      </c>
      <c r="D292" t="s">
        <v>36</v>
      </c>
      <c r="E292" t="s">
        <v>32</v>
      </c>
      <c r="F292" s="4">
        <v>6118</v>
      </c>
      <c r="G292" s="5">
        <v>9</v>
      </c>
    </row>
    <row r="293" spans="3:7" x14ac:dyDescent="0.3">
      <c r="C293" t="s">
        <v>10</v>
      </c>
      <c r="D293" t="s">
        <v>34</v>
      </c>
      <c r="E293" t="s">
        <v>26</v>
      </c>
      <c r="F293" s="4">
        <v>4991</v>
      </c>
      <c r="G293" s="5">
        <v>9</v>
      </c>
    </row>
    <row r="294" spans="3:7" x14ac:dyDescent="0.3">
      <c r="C294" t="s">
        <v>41</v>
      </c>
      <c r="D294" t="s">
        <v>37</v>
      </c>
      <c r="E294" t="s">
        <v>21</v>
      </c>
      <c r="F294" s="4">
        <v>2933</v>
      </c>
      <c r="G294" s="5">
        <v>9</v>
      </c>
    </row>
    <row r="295" spans="3:7" x14ac:dyDescent="0.3">
      <c r="C295" t="s">
        <v>5</v>
      </c>
      <c r="D295" t="s">
        <v>35</v>
      </c>
      <c r="E295" t="s">
        <v>4</v>
      </c>
      <c r="F295" s="4">
        <v>2744</v>
      </c>
      <c r="G295" s="5">
        <v>9</v>
      </c>
    </row>
    <row r="296" spans="3:7" x14ac:dyDescent="0.3">
      <c r="C296" t="s">
        <v>9</v>
      </c>
      <c r="D296" t="s">
        <v>38</v>
      </c>
      <c r="E296" t="s">
        <v>17</v>
      </c>
      <c r="F296" s="4">
        <v>2408</v>
      </c>
      <c r="G296" s="5">
        <v>9</v>
      </c>
    </row>
    <row r="297" spans="3:7" x14ac:dyDescent="0.3">
      <c r="C297" t="s">
        <v>6</v>
      </c>
      <c r="D297" t="s">
        <v>37</v>
      </c>
      <c r="E297" t="s">
        <v>26</v>
      </c>
      <c r="F297" s="4">
        <v>6818</v>
      </c>
      <c r="G297" s="5">
        <v>6</v>
      </c>
    </row>
    <row r="298" spans="3:7" x14ac:dyDescent="0.3">
      <c r="C298" t="s">
        <v>10</v>
      </c>
      <c r="D298" t="s">
        <v>35</v>
      </c>
      <c r="E298" t="s">
        <v>15</v>
      </c>
      <c r="F298" s="4">
        <v>2562</v>
      </c>
      <c r="G298" s="5">
        <v>6</v>
      </c>
    </row>
    <row r="299" spans="3:7" x14ac:dyDescent="0.3">
      <c r="C299" t="s">
        <v>6</v>
      </c>
      <c r="D299" t="s">
        <v>38</v>
      </c>
      <c r="E299" t="s">
        <v>16</v>
      </c>
      <c r="F299" s="4">
        <v>938</v>
      </c>
      <c r="G299" s="5">
        <v>6</v>
      </c>
    </row>
    <row r="300" spans="3:7" x14ac:dyDescent="0.3">
      <c r="C300" t="s">
        <v>5</v>
      </c>
      <c r="D300" t="s">
        <v>36</v>
      </c>
      <c r="E300" t="s">
        <v>18</v>
      </c>
      <c r="F300" s="4">
        <v>6111</v>
      </c>
      <c r="G300" s="5">
        <v>3</v>
      </c>
    </row>
    <row r="301" spans="3:7" x14ac:dyDescent="0.3">
      <c r="C301" t="s">
        <v>41</v>
      </c>
      <c r="D301" t="s">
        <v>38</v>
      </c>
      <c r="E301" t="s">
        <v>22</v>
      </c>
      <c r="F301" s="4">
        <v>5915</v>
      </c>
      <c r="G301" s="5">
        <v>3</v>
      </c>
    </row>
    <row r="302" spans="3:7" x14ac:dyDescent="0.3">
      <c r="C302" t="s">
        <v>2</v>
      </c>
      <c r="D302" t="s">
        <v>38</v>
      </c>
      <c r="E302" t="s">
        <v>4</v>
      </c>
      <c r="F302" s="4">
        <v>3549</v>
      </c>
      <c r="G302" s="5">
        <v>3</v>
      </c>
    </row>
    <row r="303" spans="3:7" x14ac:dyDescent="0.3">
      <c r="C303" t="s">
        <v>6</v>
      </c>
      <c r="D303" t="s">
        <v>39</v>
      </c>
      <c r="E303" t="s">
        <v>24</v>
      </c>
      <c r="F303" s="4">
        <v>2989</v>
      </c>
      <c r="G303" s="5">
        <v>3</v>
      </c>
    </row>
    <row r="304" spans="3:7" x14ac:dyDescent="0.3">
      <c r="C304" t="s">
        <v>7</v>
      </c>
      <c r="D304" t="s">
        <v>37</v>
      </c>
      <c r="E304" t="s">
        <v>26</v>
      </c>
      <c r="F304" s="4">
        <v>5306</v>
      </c>
      <c r="G304" s="5">
        <v>0</v>
      </c>
    </row>
  </sheetData>
  <conditionalFormatting sqref="F5:F304">
    <cfRule type="colorScale" priority="2">
      <colorScale>
        <cfvo type="min"/>
        <cfvo type="percentile" val="50"/>
        <cfvo type="max"/>
        <color rgb="FF63BE7B"/>
        <color rgb="FFFFEB84"/>
        <color rgb="FFF8696B"/>
      </colorScale>
    </cfRule>
    <cfRule type="top10" dxfId="2" priority="4" rank="10"/>
  </conditionalFormatting>
  <conditionalFormatting sqref="G5:G304">
    <cfRule type="duplicateValues" dxfId="1" priority="3"/>
  </conditionalFormatting>
  <conditionalFormatting sqref="C5:C304">
    <cfRule type="duplicateValues" dxfId="0"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2B528-9CC4-489E-A2ED-22076398B2EA}">
  <dimension ref="A1:M11"/>
  <sheetViews>
    <sheetView workbookViewId="0">
      <selection activeCell="K6" sqref="K6"/>
    </sheetView>
  </sheetViews>
  <sheetFormatPr defaultRowHeight="14.4" x14ac:dyDescent="0.3"/>
  <cols>
    <col min="1" max="1" width="2.109375" customWidth="1"/>
    <col min="2" max="2" width="6.6640625" customWidth="1"/>
    <col min="3" max="3" width="13.44140625" customWidth="1"/>
    <col min="4" max="4" width="12.33203125" bestFit="1" customWidth="1"/>
    <col min="5" max="5" width="9.88671875" customWidth="1"/>
    <col min="7" max="7" width="9.44140625" bestFit="1" customWidth="1"/>
    <col min="12" max="13" width="11.5546875" customWidth="1"/>
  </cols>
  <sheetData>
    <row r="1" spans="1:13" s="2" customFormat="1" ht="39.6" x14ac:dyDescent="0.3">
      <c r="A1" s="1"/>
      <c r="B1" s="12">
        <v>3</v>
      </c>
      <c r="C1" s="3" t="str">
        <f>[1]Data!L14</f>
        <v>Sales by country (with formulas)</v>
      </c>
    </row>
    <row r="2" spans="1:13" s="15" customFormat="1" x14ac:dyDescent="0.3">
      <c r="A2" s="13"/>
      <c r="B2" s="14" t="s">
        <v>70</v>
      </c>
    </row>
    <row r="4" spans="1:13" x14ac:dyDescent="0.3">
      <c r="G4" t="s">
        <v>61</v>
      </c>
    </row>
    <row r="5" spans="1:13" x14ac:dyDescent="0.3">
      <c r="C5" s="19" t="s">
        <v>62</v>
      </c>
      <c r="D5" s="48" t="s">
        <v>1</v>
      </c>
      <c r="E5" s="48"/>
      <c r="F5" s="20" t="s">
        <v>48</v>
      </c>
      <c r="K5" t="s">
        <v>62</v>
      </c>
      <c r="L5" t="s">
        <v>1</v>
      </c>
      <c r="M5" t="s">
        <v>48</v>
      </c>
    </row>
    <row r="6" spans="1:13" x14ac:dyDescent="0.3">
      <c r="C6" s="17" t="s">
        <v>34</v>
      </c>
      <c r="D6" s="21">
        <f>SUMIFS(Data[Amount],Data[Geography],C6)</f>
        <v>252469</v>
      </c>
      <c r="E6" s="4">
        <f t="shared" ref="E6:E11" si="0">D6</f>
        <v>252469</v>
      </c>
      <c r="F6" s="22">
        <f>SUMIFS([1]!data[Units], [1]!data[Geography],C6)</f>
        <v>8760</v>
      </c>
      <c r="K6" t="s">
        <v>37</v>
      </c>
      <c r="L6" s="4">
        <f>SUMIFS([1]!data[Amount], [1]!data[Geography],K6)</f>
        <v>218813</v>
      </c>
      <c r="M6" s="5">
        <f>SUMIFS([1]!data[Units], [1]!data[Geography],K6)</f>
        <v>7431</v>
      </c>
    </row>
    <row r="7" spans="1:13" x14ac:dyDescent="0.3">
      <c r="C7" s="17" t="s">
        <v>36</v>
      </c>
      <c r="D7" s="21">
        <f>SUMIFS(Data[Amount],Data[Geography],C7)</f>
        <v>237944</v>
      </c>
      <c r="E7" s="4">
        <f t="shared" si="0"/>
        <v>237944</v>
      </c>
      <c r="F7" s="22">
        <f>SUMIFS([1]!data[Units], [1]!data[Geography],C7)</f>
        <v>7302</v>
      </c>
      <c r="K7" t="s">
        <v>35</v>
      </c>
      <c r="L7" s="4">
        <f>SUMIFS([1]!data[Amount], [1]!data[Geography],K7)</f>
        <v>189434</v>
      </c>
      <c r="M7" s="5">
        <f>SUMIFS([1]!data[Units], [1]!data[Geography],K7)</f>
        <v>10158</v>
      </c>
    </row>
    <row r="8" spans="1:13" x14ac:dyDescent="0.3">
      <c r="C8" s="17" t="s">
        <v>37</v>
      </c>
      <c r="D8" s="21">
        <f>SUMIFS(Data[Amount],Data[Geography],C8)</f>
        <v>218813</v>
      </c>
      <c r="E8" s="4">
        <f t="shared" si="0"/>
        <v>218813</v>
      </c>
      <c r="F8" s="22">
        <f>SUMIFS([1]!data[Units], [1]!data[Geography],C8)</f>
        <v>7431</v>
      </c>
      <c r="K8" t="s">
        <v>36</v>
      </c>
      <c r="L8" s="4">
        <f>SUMIFS([1]!data[Amount], [1]!data[Geography],K8)</f>
        <v>237944</v>
      </c>
      <c r="M8" s="5">
        <f>SUMIFS([1]!data[Units], [1]!data[Geography],K8)</f>
        <v>7302</v>
      </c>
    </row>
    <row r="9" spans="1:13" x14ac:dyDescent="0.3">
      <c r="C9" s="17" t="s">
        <v>35</v>
      </c>
      <c r="D9" s="21">
        <f>SUMIFS(Data[Amount],Data[Geography],C9)</f>
        <v>189434</v>
      </c>
      <c r="E9" s="4">
        <f t="shared" si="0"/>
        <v>189434</v>
      </c>
      <c r="F9" s="22">
        <f>SUMIFS([1]!data[Units], [1]!data[Geography],C9)</f>
        <v>10158</v>
      </c>
      <c r="K9" t="s">
        <v>39</v>
      </c>
      <c r="L9" s="4">
        <f>SUMIFS([1]!data[Amount], [1]!data[Geography],K9)</f>
        <v>173530</v>
      </c>
      <c r="M9" s="5">
        <f>SUMIFS([1]!data[Units], [1]!data[Geography],K9)</f>
        <v>5745</v>
      </c>
    </row>
    <row r="10" spans="1:13" x14ac:dyDescent="0.3">
      <c r="C10" s="17" t="s">
        <v>39</v>
      </c>
      <c r="D10" s="21">
        <f>SUMIFS(Data[Amount],Data[Geography],C10)</f>
        <v>173530</v>
      </c>
      <c r="E10" s="4">
        <f t="shared" si="0"/>
        <v>173530</v>
      </c>
      <c r="F10" s="22">
        <f>SUMIFS([1]!data[Units], [1]!data[Geography],C10)</f>
        <v>5745</v>
      </c>
      <c r="K10" t="s">
        <v>38</v>
      </c>
      <c r="L10" s="4">
        <f>SUMIFS([1]!data[Amount], [1]!data[Geography],K10)</f>
        <v>168679</v>
      </c>
      <c r="M10" s="5">
        <f>SUMIFS([1]!data[Units], [1]!data[Geography],K10)</f>
        <v>6264</v>
      </c>
    </row>
    <row r="11" spans="1:13" x14ac:dyDescent="0.3">
      <c r="C11" s="17" t="s">
        <v>38</v>
      </c>
      <c r="D11" s="21">
        <f>SUMIFS(Data[Amount],Data[Geography],C11)</f>
        <v>168679</v>
      </c>
      <c r="E11" s="4">
        <f t="shared" si="0"/>
        <v>168679</v>
      </c>
      <c r="F11" s="22">
        <f>SUMIFS([1]!data[Units], [1]!data[Geography],C11)</f>
        <v>6264</v>
      </c>
      <c r="K11" t="s">
        <v>34</v>
      </c>
      <c r="L11" s="4">
        <f>SUMIFS([1]!data[Amount], [1]!data[Geography],K11)</f>
        <v>252469</v>
      </c>
      <c r="M11" s="5">
        <f>SUMIFS([1]!data[Units], [1]!data[Geography],K11)</f>
        <v>8760</v>
      </c>
    </row>
  </sheetData>
  <mergeCells count="1">
    <mergeCell ref="D5:E5"/>
  </mergeCells>
  <conditionalFormatting sqref="E6:E11">
    <cfRule type="dataBar" priority="1">
      <dataBar showValue="0">
        <cfvo type="min"/>
        <cfvo type="max"/>
        <color rgb="FF008AEF"/>
      </dataBar>
      <extLst>
        <ext xmlns:x14="http://schemas.microsoft.com/office/spreadsheetml/2009/9/main" uri="{B025F937-C7B1-47D3-B67F-A62EFF666E3E}">
          <x14:id>{76A5C52D-78C6-48E5-87C3-B325BF92BDA2}</x14:id>
        </ext>
      </extLst>
    </cfRule>
  </conditionalFormatting>
  <pageMargins left="0.7" right="0.7" top="0.75" bottom="0.75" header="0.3" footer="0.3"/>
  <pageSetup paperSize="0"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76A5C52D-78C6-48E5-87C3-B325BF92BDA2}">
            <x14:dataBar minLength="0" maxLength="100" gradient="0">
              <x14:cfvo type="autoMin"/>
              <x14:cfvo type="autoMax"/>
              <x14:negativeFillColor rgb="FFFF0000"/>
              <x14:axisColor rgb="FF000000"/>
            </x14:dataBar>
          </x14:cfRule>
          <xm:sqref>E6:E11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0111F-8520-422F-84AF-DFE4F7B8268F}">
  <dimension ref="A1:G13"/>
  <sheetViews>
    <sheetView zoomScale="122" zoomScaleNormal="145" workbookViewId="0">
      <selection activeCell="A2" sqref="A2:XFD2"/>
    </sheetView>
  </sheetViews>
  <sheetFormatPr defaultRowHeight="14.4" x14ac:dyDescent="0.3"/>
  <cols>
    <col min="3" max="3" width="12.44140625" bestFit="1" customWidth="1"/>
    <col min="4" max="4" width="14" bestFit="1" customWidth="1"/>
    <col min="5" max="5" width="1.44140625" bestFit="1" customWidth="1"/>
    <col min="6" max="6" width="11.44140625" bestFit="1" customWidth="1"/>
    <col min="7" max="7" width="11.77734375" bestFit="1" customWidth="1"/>
    <col min="8" max="8" width="14.44140625" bestFit="1" customWidth="1"/>
    <col min="9" max="9" width="11.77734375" bestFit="1" customWidth="1"/>
    <col min="10" max="10" width="14.44140625" bestFit="1" customWidth="1"/>
    <col min="11" max="11" width="11.77734375" bestFit="1" customWidth="1"/>
    <col min="12" max="12" width="14.44140625" bestFit="1" customWidth="1"/>
    <col min="13" max="13" width="11.77734375" bestFit="1" customWidth="1"/>
    <col min="14" max="14" width="14.44140625" bestFit="1" customWidth="1"/>
    <col min="15" max="15" width="11.77734375" bestFit="1" customWidth="1"/>
    <col min="16" max="16" width="14.44140625" bestFit="1" customWidth="1"/>
    <col min="17" max="17" width="11.77734375" bestFit="1" customWidth="1"/>
    <col min="18" max="18" width="14.44140625" bestFit="1" customWidth="1"/>
    <col min="19" max="19" width="11.77734375" bestFit="1" customWidth="1"/>
    <col min="20" max="20" width="14.44140625" bestFit="1" customWidth="1"/>
    <col min="21" max="21" width="11.77734375" bestFit="1" customWidth="1"/>
    <col min="22" max="22" width="14.44140625" bestFit="1" customWidth="1"/>
    <col min="23" max="23" width="11.77734375" bestFit="1" customWidth="1"/>
    <col min="24" max="24" width="14.44140625" bestFit="1" customWidth="1"/>
    <col min="25" max="25" width="11.77734375" bestFit="1" customWidth="1"/>
    <col min="26" max="26" width="14.44140625" bestFit="1" customWidth="1"/>
    <col min="27" max="27" width="11.77734375" bestFit="1" customWidth="1"/>
    <col min="28" max="28" width="14.44140625" bestFit="1" customWidth="1"/>
    <col min="29" max="29" width="11.77734375" bestFit="1" customWidth="1"/>
    <col min="30" max="30" width="14.44140625" bestFit="1" customWidth="1"/>
    <col min="31" max="31" width="11.77734375" bestFit="1" customWidth="1"/>
    <col min="32" max="32" width="14.44140625" bestFit="1" customWidth="1"/>
    <col min="33" max="33" width="11.77734375" bestFit="1" customWidth="1"/>
    <col min="34" max="34" width="14.44140625" bestFit="1" customWidth="1"/>
    <col min="35" max="35" width="11.77734375" bestFit="1" customWidth="1"/>
    <col min="36" max="36" width="14.44140625" bestFit="1" customWidth="1"/>
    <col min="37" max="37" width="11.77734375" bestFit="1" customWidth="1"/>
    <col min="38" max="38" width="14.44140625" bestFit="1" customWidth="1"/>
    <col min="39" max="39" width="11.77734375" bestFit="1" customWidth="1"/>
    <col min="40" max="40" width="14.44140625" bestFit="1" customWidth="1"/>
    <col min="41" max="41" width="11.77734375" bestFit="1" customWidth="1"/>
    <col min="42" max="42" width="14.44140625" bestFit="1" customWidth="1"/>
    <col min="43" max="43" width="11.77734375" bestFit="1" customWidth="1"/>
    <col min="44" max="44" width="14.44140625" bestFit="1" customWidth="1"/>
    <col min="45" max="45" width="11.77734375" bestFit="1" customWidth="1"/>
    <col min="46" max="46" width="14.44140625" bestFit="1" customWidth="1"/>
    <col min="47" max="47" width="11.77734375" bestFit="1" customWidth="1"/>
    <col min="48" max="48" width="14.44140625" bestFit="1" customWidth="1"/>
    <col min="49" max="49" width="11.77734375" bestFit="1" customWidth="1"/>
    <col min="50" max="50" width="14.44140625" bestFit="1" customWidth="1"/>
    <col min="51" max="51" width="11.77734375" bestFit="1" customWidth="1"/>
    <col min="52" max="52" width="14.44140625" bestFit="1" customWidth="1"/>
    <col min="53" max="53" width="11.77734375" bestFit="1" customWidth="1"/>
    <col min="54" max="54" width="14.44140625" bestFit="1" customWidth="1"/>
    <col min="55" max="55" width="11.77734375" bestFit="1" customWidth="1"/>
    <col min="56" max="56" width="14.44140625" bestFit="1" customWidth="1"/>
    <col min="57" max="57" width="11.77734375" bestFit="1" customWidth="1"/>
    <col min="58" max="58" width="14.44140625" bestFit="1" customWidth="1"/>
    <col min="59" max="59" width="11.77734375" bestFit="1" customWidth="1"/>
    <col min="60" max="60" width="14.44140625" bestFit="1" customWidth="1"/>
    <col min="61" max="61" width="11.77734375" bestFit="1" customWidth="1"/>
    <col min="62" max="62" width="14.44140625" bestFit="1" customWidth="1"/>
    <col min="63" max="63" width="11.77734375" bestFit="1" customWidth="1"/>
    <col min="64" max="64" width="14.44140625" bestFit="1" customWidth="1"/>
    <col min="65" max="65" width="11.77734375" bestFit="1" customWidth="1"/>
    <col min="66" max="66" width="14.44140625" bestFit="1" customWidth="1"/>
    <col min="67" max="67" width="11.77734375" bestFit="1" customWidth="1"/>
    <col min="68" max="68" width="14.44140625" bestFit="1" customWidth="1"/>
    <col min="69" max="69" width="11.77734375" bestFit="1" customWidth="1"/>
    <col min="70" max="70" width="14.44140625" bestFit="1" customWidth="1"/>
    <col min="71" max="71" width="11.77734375" bestFit="1" customWidth="1"/>
    <col min="72" max="72" width="14.44140625" bestFit="1" customWidth="1"/>
    <col min="73" max="73" width="11.77734375" bestFit="1" customWidth="1"/>
    <col min="74" max="74" width="14.44140625" bestFit="1" customWidth="1"/>
    <col min="75" max="75" width="11.77734375" bestFit="1" customWidth="1"/>
    <col min="76" max="76" width="14.44140625" bestFit="1" customWidth="1"/>
    <col min="77" max="77" width="11.77734375" bestFit="1" customWidth="1"/>
    <col min="78" max="78" width="14.44140625" bestFit="1" customWidth="1"/>
    <col min="79" max="79" width="11.77734375" bestFit="1" customWidth="1"/>
    <col min="80" max="80" width="14.44140625" bestFit="1" customWidth="1"/>
    <col min="81" max="81" width="11.77734375" bestFit="1" customWidth="1"/>
    <col min="82" max="82" width="14.44140625" bestFit="1" customWidth="1"/>
    <col min="83" max="83" width="11.77734375" bestFit="1" customWidth="1"/>
    <col min="84" max="84" width="14.44140625" bestFit="1" customWidth="1"/>
    <col min="85" max="85" width="11.77734375" bestFit="1" customWidth="1"/>
    <col min="86" max="86" width="14.44140625" bestFit="1" customWidth="1"/>
    <col min="87" max="87" width="11.77734375" bestFit="1" customWidth="1"/>
    <col min="88" max="88" width="14.44140625" bestFit="1" customWidth="1"/>
    <col min="89" max="89" width="11.77734375" bestFit="1" customWidth="1"/>
    <col min="90" max="90" width="14.44140625" bestFit="1" customWidth="1"/>
    <col min="91" max="91" width="11.77734375" bestFit="1" customWidth="1"/>
    <col min="92" max="92" width="14.44140625" bestFit="1" customWidth="1"/>
    <col min="93" max="93" width="11.77734375" bestFit="1" customWidth="1"/>
    <col min="94" max="94" width="14.44140625" bestFit="1" customWidth="1"/>
    <col min="95" max="95" width="11.77734375" bestFit="1" customWidth="1"/>
    <col min="96" max="96" width="14.44140625" bestFit="1" customWidth="1"/>
    <col min="97" max="97" width="11.77734375" bestFit="1" customWidth="1"/>
    <col min="98" max="98" width="14.44140625" bestFit="1" customWidth="1"/>
    <col min="99" max="99" width="11.77734375" bestFit="1" customWidth="1"/>
    <col min="100" max="100" width="14.44140625" bestFit="1" customWidth="1"/>
    <col min="101" max="101" width="11.77734375" bestFit="1" customWidth="1"/>
    <col min="102" max="102" width="14.44140625" bestFit="1" customWidth="1"/>
    <col min="103" max="103" width="11.77734375" bestFit="1" customWidth="1"/>
    <col min="104" max="104" width="14.44140625" bestFit="1" customWidth="1"/>
    <col min="105" max="105" width="11.77734375" bestFit="1" customWidth="1"/>
    <col min="106" max="106" width="14.44140625" bestFit="1" customWidth="1"/>
    <col min="107" max="107" width="11.77734375" bestFit="1" customWidth="1"/>
    <col min="108" max="108" width="14.44140625" bestFit="1" customWidth="1"/>
    <col min="109" max="109" width="11.77734375" bestFit="1" customWidth="1"/>
    <col min="110" max="110" width="14.44140625" bestFit="1" customWidth="1"/>
    <col min="111" max="111" width="11.77734375" bestFit="1" customWidth="1"/>
    <col min="112" max="112" width="14.44140625" bestFit="1" customWidth="1"/>
    <col min="113" max="113" width="11.77734375" bestFit="1" customWidth="1"/>
    <col min="114" max="114" width="14.44140625" bestFit="1" customWidth="1"/>
    <col min="115" max="115" width="11.77734375" bestFit="1" customWidth="1"/>
    <col min="116" max="116" width="14.44140625" bestFit="1" customWidth="1"/>
    <col min="117" max="117" width="11.77734375" bestFit="1" customWidth="1"/>
    <col min="118" max="118" width="14.44140625" bestFit="1" customWidth="1"/>
    <col min="119" max="119" width="11.77734375" bestFit="1" customWidth="1"/>
    <col min="120" max="120" width="14.44140625" bestFit="1" customWidth="1"/>
    <col min="121" max="121" width="11.77734375" bestFit="1" customWidth="1"/>
    <col min="122" max="122" width="14.44140625" bestFit="1" customWidth="1"/>
    <col min="123" max="123" width="11.77734375" bestFit="1" customWidth="1"/>
    <col min="124" max="124" width="14.44140625" bestFit="1" customWidth="1"/>
    <col min="125" max="125" width="11.77734375" bestFit="1" customWidth="1"/>
    <col min="126" max="126" width="14.44140625" bestFit="1" customWidth="1"/>
    <col min="127" max="127" width="11.77734375" bestFit="1" customWidth="1"/>
    <col min="128" max="128" width="14.44140625" bestFit="1" customWidth="1"/>
    <col min="129" max="129" width="11.77734375" bestFit="1" customWidth="1"/>
    <col min="130" max="130" width="14.44140625" bestFit="1" customWidth="1"/>
    <col min="131" max="131" width="11.77734375" bestFit="1" customWidth="1"/>
    <col min="132" max="132" width="14.44140625" bestFit="1" customWidth="1"/>
    <col min="133" max="133" width="11.77734375" bestFit="1" customWidth="1"/>
    <col min="134" max="134" width="14.44140625" bestFit="1" customWidth="1"/>
    <col min="135" max="135" width="11.77734375" bestFit="1" customWidth="1"/>
    <col min="136" max="136" width="14.44140625" bestFit="1" customWidth="1"/>
    <col min="137" max="137" width="11.77734375" bestFit="1" customWidth="1"/>
    <col min="138" max="138" width="14.44140625" bestFit="1" customWidth="1"/>
    <col min="139" max="139" width="11.77734375" bestFit="1" customWidth="1"/>
    <col min="140" max="140" width="14.44140625" bestFit="1" customWidth="1"/>
    <col min="141" max="141" width="11.77734375" bestFit="1" customWidth="1"/>
    <col min="142" max="142" width="14.44140625" bestFit="1" customWidth="1"/>
    <col min="143" max="143" width="11.77734375" bestFit="1" customWidth="1"/>
    <col min="144" max="144" width="14.44140625" bestFit="1" customWidth="1"/>
    <col min="145" max="145" width="11.77734375" bestFit="1" customWidth="1"/>
    <col min="146" max="146" width="14.44140625" bestFit="1" customWidth="1"/>
    <col min="147" max="147" width="11.77734375" bestFit="1" customWidth="1"/>
    <col min="148" max="148" width="14.44140625" bestFit="1" customWidth="1"/>
    <col min="149" max="149" width="11.77734375" bestFit="1" customWidth="1"/>
    <col min="150" max="150" width="14.44140625" bestFit="1" customWidth="1"/>
    <col min="151" max="151" width="11.77734375" bestFit="1" customWidth="1"/>
    <col min="152" max="152" width="14.44140625" bestFit="1" customWidth="1"/>
    <col min="153" max="153" width="11.77734375" bestFit="1" customWidth="1"/>
    <col min="154" max="154" width="14.44140625" bestFit="1" customWidth="1"/>
    <col min="155" max="155" width="11.77734375" bestFit="1" customWidth="1"/>
    <col min="156" max="156" width="14.44140625" bestFit="1" customWidth="1"/>
    <col min="157" max="157" width="11.77734375" bestFit="1" customWidth="1"/>
    <col min="158" max="158" width="14.44140625" bestFit="1" customWidth="1"/>
    <col min="159" max="159" width="11.77734375" bestFit="1" customWidth="1"/>
    <col min="160" max="160" width="14.44140625" bestFit="1" customWidth="1"/>
    <col min="161" max="161" width="11.77734375" bestFit="1" customWidth="1"/>
    <col min="162" max="162" width="14.44140625" bestFit="1" customWidth="1"/>
    <col min="163" max="163" width="11.77734375" bestFit="1" customWidth="1"/>
    <col min="164" max="164" width="14.44140625" bestFit="1" customWidth="1"/>
    <col min="165" max="165" width="11.77734375" bestFit="1" customWidth="1"/>
    <col min="166" max="166" width="14.44140625" bestFit="1" customWidth="1"/>
    <col min="167" max="167" width="11.77734375" bestFit="1" customWidth="1"/>
    <col min="168" max="168" width="14.44140625" bestFit="1" customWidth="1"/>
    <col min="169" max="169" width="11.77734375" bestFit="1" customWidth="1"/>
    <col min="170" max="170" width="14.44140625" bestFit="1" customWidth="1"/>
    <col min="171" max="171" width="11.77734375" bestFit="1" customWidth="1"/>
    <col min="172" max="172" width="14.44140625" bestFit="1" customWidth="1"/>
    <col min="173" max="173" width="11.77734375" bestFit="1" customWidth="1"/>
    <col min="174" max="174" width="14.44140625" bestFit="1" customWidth="1"/>
    <col min="175" max="175" width="11.77734375" bestFit="1" customWidth="1"/>
    <col min="176" max="176" width="14.44140625" bestFit="1" customWidth="1"/>
    <col min="177" max="177" width="11.77734375" bestFit="1" customWidth="1"/>
    <col min="178" max="178" width="14.44140625" bestFit="1" customWidth="1"/>
    <col min="179" max="179" width="11.77734375" bestFit="1" customWidth="1"/>
    <col min="180" max="180" width="14.44140625" bestFit="1" customWidth="1"/>
    <col min="181" max="181" width="11.77734375" bestFit="1" customWidth="1"/>
    <col min="182" max="182" width="14.44140625" bestFit="1" customWidth="1"/>
    <col min="183" max="183" width="11.77734375" bestFit="1" customWidth="1"/>
    <col min="184" max="184" width="14.44140625" bestFit="1" customWidth="1"/>
    <col min="185" max="185" width="11.77734375" bestFit="1" customWidth="1"/>
    <col min="186" max="186" width="14.44140625" bestFit="1" customWidth="1"/>
    <col min="187" max="187" width="11.77734375" bestFit="1" customWidth="1"/>
    <col min="188" max="188" width="14.44140625" bestFit="1" customWidth="1"/>
    <col min="189" max="189" width="11.77734375" bestFit="1" customWidth="1"/>
    <col min="190" max="190" width="14.44140625" bestFit="1" customWidth="1"/>
    <col min="191" max="191" width="11.77734375" bestFit="1" customWidth="1"/>
    <col min="192" max="192" width="14.44140625" bestFit="1" customWidth="1"/>
    <col min="193" max="193" width="11.77734375" bestFit="1" customWidth="1"/>
    <col min="194" max="194" width="14.44140625" bestFit="1" customWidth="1"/>
    <col min="195" max="195" width="11.77734375" bestFit="1" customWidth="1"/>
    <col min="196" max="196" width="14.44140625" bestFit="1" customWidth="1"/>
    <col min="197" max="197" width="11.77734375" bestFit="1" customWidth="1"/>
    <col min="198" max="198" width="14.44140625" bestFit="1" customWidth="1"/>
    <col min="199" max="199" width="11.77734375" bestFit="1" customWidth="1"/>
    <col min="200" max="200" width="14.44140625" bestFit="1" customWidth="1"/>
    <col min="201" max="201" width="11.77734375" bestFit="1" customWidth="1"/>
    <col min="202" max="202" width="14.44140625" bestFit="1" customWidth="1"/>
    <col min="203" max="203" width="11.77734375" bestFit="1" customWidth="1"/>
    <col min="204" max="204" width="14.44140625" bestFit="1" customWidth="1"/>
    <col min="205" max="205" width="11.77734375" bestFit="1" customWidth="1"/>
    <col min="206" max="206" width="14.44140625" bestFit="1" customWidth="1"/>
    <col min="207" max="207" width="11.77734375" bestFit="1" customWidth="1"/>
    <col min="208" max="208" width="14.44140625" bestFit="1" customWidth="1"/>
    <col min="209" max="209" width="11.77734375" bestFit="1" customWidth="1"/>
    <col min="210" max="210" width="14.44140625" bestFit="1" customWidth="1"/>
    <col min="211" max="211" width="11.77734375" bestFit="1" customWidth="1"/>
    <col min="212" max="212" width="14.44140625" bestFit="1" customWidth="1"/>
    <col min="213" max="213" width="11.77734375" bestFit="1" customWidth="1"/>
    <col min="214" max="214" width="14.44140625" bestFit="1" customWidth="1"/>
    <col min="215" max="215" width="11.77734375" bestFit="1" customWidth="1"/>
    <col min="216" max="216" width="14.44140625" bestFit="1" customWidth="1"/>
    <col min="217" max="217" width="11.77734375" bestFit="1" customWidth="1"/>
    <col min="218" max="218" width="14.44140625" bestFit="1" customWidth="1"/>
    <col min="219" max="219" width="11.77734375" bestFit="1" customWidth="1"/>
    <col min="220" max="220" width="14.44140625" bestFit="1" customWidth="1"/>
    <col min="221" max="221" width="11.77734375" bestFit="1" customWidth="1"/>
    <col min="222" max="222" width="14.44140625" bestFit="1" customWidth="1"/>
    <col min="223" max="223" width="11.77734375" bestFit="1" customWidth="1"/>
    <col min="224" max="224" width="14.44140625" bestFit="1" customWidth="1"/>
    <col min="225" max="225" width="11.77734375" bestFit="1" customWidth="1"/>
    <col min="226" max="226" width="14.44140625" bestFit="1" customWidth="1"/>
    <col min="227" max="227" width="11.77734375" bestFit="1" customWidth="1"/>
    <col min="228" max="228" width="14.44140625" bestFit="1" customWidth="1"/>
    <col min="229" max="229" width="11.77734375" bestFit="1" customWidth="1"/>
    <col min="230" max="230" width="14.44140625" bestFit="1" customWidth="1"/>
    <col min="231" max="231" width="11.77734375" bestFit="1" customWidth="1"/>
    <col min="232" max="232" width="14.44140625" bestFit="1" customWidth="1"/>
    <col min="233" max="233" width="11.77734375" bestFit="1" customWidth="1"/>
    <col min="234" max="234" width="14.44140625" bestFit="1" customWidth="1"/>
    <col min="235" max="235" width="11.77734375" bestFit="1" customWidth="1"/>
    <col min="236" max="236" width="14.44140625" bestFit="1" customWidth="1"/>
    <col min="237" max="237" width="11.77734375" bestFit="1" customWidth="1"/>
    <col min="238" max="238" width="14.44140625" bestFit="1" customWidth="1"/>
    <col min="239" max="239" width="11.77734375" bestFit="1" customWidth="1"/>
    <col min="240" max="240" width="14.44140625" bestFit="1" customWidth="1"/>
    <col min="241" max="241" width="11.77734375" bestFit="1" customWidth="1"/>
    <col min="242" max="242" width="14.44140625" bestFit="1" customWidth="1"/>
    <col min="243" max="243" width="11.77734375" bestFit="1" customWidth="1"/>
    <col min="244" max="244" width="14.44140625" bestFit="1" customWidth="1"/>
    <col min="245" max="245" width="11.77734375" bestFit="1" customWidth="1"/>
    <col min="246" max="246" width="14.44140625" bestFit="1" customWidth="1"/>
    <col min="247" max="247" width="11.77734375" bestFit="1" customWidth="1"/>
    <col min="248" max="248" width="14.44140625" bestFit="1" customWidth="1"/>
    <col min="249" max="249" width="11.77734375" bestFit="1" customWidth="1"/>
    <col min="250" max="250" width="14.44140625" bestFit="1" customWidth="1"/>
    <col min="251" max="251" width="11.77734375" bestFit="1" customWidth="1"/>
    <col min="252" max="252" width="14.44140625" bestFit="1" customWidth="1"/>
    <col min="253" max="253" width="11.77734375" bestFit="1" customWidth="1"/>
    <col min="254" max="254" width="14.44140625" bestFit="1" customWidth="1"/>
    <col min="255" max="255" width="11.77734375" bestFit="1" customWidth="1"/>
    <col min="256" max="256" width="14.44140625" bestFit="1" customWidth="1"/>
    <col min="257" max="257" width="11.77734375" bestFit="1" customWidth="1"/>
    <col min="258" max="258" width="14.44140625" bestFit="1" customWidth="1"/>
    <col min="259" max="259" width="11.77734375" bestFit="1" customWidth="1"/>
    <col min="260" max="260" width="14.44140625" bestFit="1" customWidth="1"/>
    <col min="261" max="261" width="11.77734375" bestFit="1" customWidth="1"/>
    <col min="262" max="262" width="14.44140625" bestFit="1" customWidth="1"/>
    <col min="263" max="263" width="11.77734375" bestFit="1" customWidth="1"/>
    <col min="264" max="264" width="14.44140625" bestFit="1" customWidth="1"/>
    <col min="265" max="265" width="11.77734375" bestFit="1" customWidth="1"/>
    <col min="266" max="266" width="14.44140625" bestFit="1" customWidth="1"/>
    <col min="267" max="267" width="11.77734375" bestFit="1" customWidth="1"/>
    <col min="268" max="268" width="14.44140625" bestFit="1" customWidth="1"/>
    <col min="269" max="269" width="11.77734375" bestFit="1" customWidth="1"/>
    <col min="270" max="270" width="14.44140625" bestFit="1" customWidth="1"/>
    <col min="271" max="271" width="11.77734375" bestFit="1" customWidth="1"/>
    <col min="272" max="272" width="14.44140625" bestFit="1" customWidth="1"/>
    <col min="273" max="273" width="11.77734375" bestFit="1" customWidth="1"/>
    <col min="274" max="274" width="14.44140625" bestFit="1" customWidth="1"/>
    <col min="275" max="275" width="11.77734375" bestFit="1" customWidth="1"/>
    <col min="276" max="276" width="14.44140625" bestFit="1" customWidth="1"/>
    <col min="277" max="277" width="11.77734375" bestFit="1" customWidth="1"/>
    <col min="278" max="278" width="14.44140625" bestFit="1" customWidth="1"/>
    <col min="279" max="279" width="11.77734375" bestFit="1" customWidth="1"/>
    <col min="280" max="280" width="14.44140625" bestFit="1" customWidth="1"/>
    <col min="281" max="281" width="11.77734375" bestFit="1" customWidth="1"/>
    <col min="282" max="282" width="14.44140625" bestFit="1" customWidth="1"/>
    <col min="283" max="283" width="11.77734375" bestFit="1" customWidth="1"/>
    <col min="284" max="284" width="14.44140625" bestFit="1" customWidth="1"/>
    <col min="285" max="285" width="11.77734375" bestFit="1" customWidth="1"/>
    <col min="286" max="286" width="14.44140625" bestFit="1" customWidth="1"/>
    <col min="287" max="287" width="11.77734375" bestFit="1" customWidth="1"/>
    <col min="288" max="288" width="14.44140625" bestFit="1" customWidth="1"/>
    <col min="289" max="289" width="11.77734375" bestFit="1" customWidth="1"/>
    <col min="290" max="290" width="14.44140625" bestFit="1" customWidth="1"/>
    <col min="291" max="291" width="11.77734375" bestFit="1" customWidth="1"/>
    <col min="292" max="292" width="14.44140625" bestFit="1" customWidth="1"/>
    <col min="293" max="293" width="11.77734375" bestFit="1" customWidth="1"/>
    <col min="294" max="294" width="14.44140625" bestFit="1" customWidth="1"/>
    <col min="295" max="295" width="11.77734375" bestFit="1" customWidth="1"/>
    <col min="296" max="296" width="14.44140625" bestFit="1" customWidth="1"/>
    <col min="297" max="297" width="11.77734375" bestFit="1" customWidth="1"/>
    <col min="298" max="298" width="14.44140625" bestFit="1" customWidth="1"/>
    <col min="299" max="299" width="11.77734375" bestFit="1" customWidth="1"/>
    <col min="300" max="300" width="14.44140625" bestFit="1" customWidth="1"/>
    <col min="301" max="301" width="11.77734375" bestFit="1" customWidth="1"/>
    <col min="302" max="302" width="14.44140625" bestFit="1" customWidth="1"/>
    <col min="303" max="303" width="11.77734375" bestFit="1" customWidth="1"/>
    <col min="304" max="304" width="14.44140625" bestFit="1" customWidth="1"/>
    <col min="305" max="305" width="11.77734375" bestFit="1" customWidth="1"/>
    <col min="306" max="306" width="14.44140625" bestFit="1" customWidth="1"/>
    <col min="307" max="307" width="11.77734375" bestFit="1" customWidth="1"/>
    <col min="308" max="308" width="14.44140625" bestFit="1" customWidth="1"/>
    <col min="309" max="309" width="11.77734375" bestFit="1" customWidth="1"/>
    <col min="310" max="310" width="14.44140625" bestFit="1" customWidth="1"/>
    <col min="311" max="311" width="11.77734375" bestFit="1" customWidth="1"/>
    <col min="312" max="312" width="14.44140625" bestFit="1" customWidth="1"/>
    <col min="313" max="313" width="11.77734375" bestFit="1" customWidth="1"/>
    <col min="314" max="314" width="14.44140625" bestFit="1" customWidth="1"/>
    <col min="315" max="315" width="11.77734375" bestFit="1" customWidth="1"/>
    <col min="316" max="316" width="14.44140625" bestFit="1" customWidth="1"/>
    <col min="317" max="317" width="11.77734375" bestFit="1" customWidth="1"/>
    <col min="318" max="318" width="14.44140625" bestFit="1" customWidth="1"/>
    <col min="319" max="319" width="11.77734375" bestFit="1" customWidth="1"/>
    <col min="320" max="320" width="14.44140625" bestFit="1" customWidth="1"/>
    <col min="321" max="321" width="11.77734375" bestFit="1" customWidth="1"/>
    <col min="322" max="322" width="14.44140625" bestFit="1" customWidth="1"/>
    <col min="323" max="323" width="11.77734375" bestFit="1" customWidth="1"/>
    <col min="324" max="324" width="14.44140625" bestFit="1" customWidth="1"/>
    <col min="325" max="325" width="11.77734375" bestFit="1" customWidth="1"/>
    <col min="326" max="326" width="14.44140625" bestFit="1" customWidth="1"/>
    <col min="327" max="327" width="11.77734375" bestFit="1" customWidth="1"/>
    <col min="328" max="328" width="14.44140625" bestFit="1" customWidth="1"/>
    <col min="329" max="329" width="11.77734375" bestFit="1" customWidth="1"/>
    <col min="330" max="330" width="14.44140625" bestFit="1" customWidth="1"/>
    <col min="331" max="331" width="11.77734375" bestFit="1" customWidth="1"/>
    <col min="332" max="332" width="14.44140625" bestFit="1" customWidth="1"/>
    <col min="333" max="333" width="11.77734375" bestFit="1" customWidth="1"/>
    <col min="334" max="334" width="14.44140625" bestFit="1" customWidth="1"/>
    <col min="335" max="335" width="11.77734375" bestFit="1" customWidth="1"/>
    <col min="336" max="336" width="14.44140625" bestFit="1" customWidth="1"/>
    <col min="337" max="337" width="11.77734375" bestFit="1" customWidth="1"/>
    <col min="338" max="338" width="14.44140625" bestFit="1" customWidth="1"/>
    <col min="339" max="339" width="11.77734375" bestFit="1" customWidth="1"/>
    <col min="340" max="340" width="14.44140625" bestFit="1" customWidth="1"/>
    <col min="341" max="341" width="11.77734375" bestFit="1" customWidth="1"/>
    <col min="342" max="342" width="14.44140625" bestFit="1" customWidth="1"/>
    <col min="343" max="343" width="11.77734375" bestFit="1" customWidth="1"/>
    <col min="344" max="344" width="14.44140625" bestFit="1" customWidth="1"/>
    <col min="345" max="345" width="11.77734375" bestFit="1" customWidth="1"/>
    <col min="346" max="346" width="14.44140625" bestFit="1" customWidth="1"/>
    <col min="347" max="347" width="11.77734375" bestFit="1" customWidth="1"/>
    <col min="348" max="348" width="14.44140625" bestFit="1" customWidth="1"/>
    <col min="349" max="349" width="11.77734375" bestFit="1" customWidth="1"/>
    <col min="350" max="350" width="14.44140625" bestFit="1" customWidth="1"/>
    <col min="351" max="351" width="11.77734375" bestFit="1" customWidth="1"/>
    <col min="352" max="352" width="14.44140625" bestFit="1" customWidth="1"/>
    <col min="353" max="353" width="11.77734375" bestFit="1" customWidth="1"/>
    <col min="354" max="354" width="14.44140625" bestFit="1" customWidth="1"/>
    <col min="355" max="355" width="11.77734375" bestFit="1" customWidth="1"/>
    <col min="356" max="356" width="14.44140625" bestFit="1" customWidth="1"/>
    <col min="357" max="357" width="11.77734375" bestFit="1" customWidth="1"/>
    <col min="358" max="358" width="14.44140625" bestFit="1" customWidth="1"/>
    <col min="359" max="359" width="11.77734375" bestFit="1" customWidth="1"/>
    <col min="360" max="360" width="14.44140625" bestFit="1" customWidth="1"/>
    <col min="361" max="361" width="11.77734375" bestFit="1" customWidth="1"/>
    <col min="362" max="362" width="14.44140625" bestFit="1" customWidth="1"/>
    <col min="363" max="363" width="11.77734375" bestFit="1" customWidth="1"/>
    <col min="364" max="364" width="14.44140625" bestFit="1" customWidth="1"/>
    <col min="365" max="365" width="11.77734375" bestFit="1" customWidth="1"/>
    <col min="366" max="366" width="14.44140625" bestFit="1" customWidth="1"/>
    <col min="367" max="367" width="11.77734375" bestFit="1" customWidth="1"/>
    <col min="368" max="368" width="14.44140625" bestFit="1" customWidth="1"/>
    <col min="369" max="369" width="11.77734375" bestFit="1" customWidth="1"/>
    <col min="370" max="370" width="14.44140625" bestFit="1" customWidth="1"/>
    <col min="371" max="371" width="11.77734375" bestFit="1" customWidth="1"/>
    <col min="372" max="372" width="14.44140625" bestFit="1" customWidth="1"/>
    <col min="373" max="373" width="11.77734375" bestFit="1" customWidth="1"/>
    <col min="374" max="374" width="14.44140625" bestFit="1" customWidth="1"/>
    <col min="375" max="375" width="11.77734375" bestFit="1" customWidth="1"/>
    <col min="376" max="376" width="14.44140625" bestFit="1" customWidth="1"/>
    <col min="377" max="377" width="11.77734375" bestFit="1" customWidth="1"/>
    <col min="378" max="378" width="14.44140625" bestFit="1" customWidth="1"/>
    <col min="379" max="379" width="11.77734375" bestFit="1" customWidth="1"/>
    <col min="380" max="380" width="14.44140625" bestFit="1" customWidth="1"/>
    <col min="381" max="381" width="11.77734375" bestFit="1" customWidth="1"/>
    <col min="382" max="382" width="14.44140625" bestFit="1" customWidth="1"/>
    <col min="383" max="383" width="11.77734375" bestFit="1" customWidth="1"/>
    <col min="384" max="384" width="14.44140625" bestFit="1" customWidth="1"/>
    <col min="385" max="385" width="11.77734375" bestFit="1" customWidth="1"/>
    <col min="386" max="386" width="14.44140625" bestFit="1" customWidth="1"/>
    <col min="387" max="387" width="11.77734375" bestFit="1" customWidth="1"/>
    <col min="388" max="388" width="14.44140625" bestFit="1" customWidth="1"/>
    <col min="389" max="389" width="11.77734375" bestFit="1" customWidth="1"/>
    <col min="390" max="390" width="14.44140625" bestFit="1" customWidth="1"/>
    <col min="391" max="391" width="11.77734375" bestFit="1" customWidth="1"/>
    <col min="392" max="392" width="14.44140625" bestFit="1" customWidth="1"/>
    <col min="393" max="393" width="11.77734375" bestFit="1" customWidth="1"/>
    <col min="394" max="394" width="14.44140625" bestFit="1" customWidth="1"/>
    <col min="395" max="395" width="11.77734375" bestFit="1" customWidth="1"/>
    <col min="396" max="396" width="14.44140625" bestFit="1" customWidth="1"/>
    <col min="397" max="397" width="11.77734375" bestFit="1" customWidth="1"/>
    <col min="398" max="398" width="14.44140625" bestFit="1" customWidth="1"/>
    <col min="399" max="399" width="11.77734375" bestFit="1" customWidth="1"/>
    <col min="400" max="400" width="14.44140625" bestFit="1" customWidth="1"/>
    <col min="401" max="401" width="11.77734375" bestFit="1" customWidth="1"/>
    <col min="402" max="402" width="14.44140625" bestFit="1" customWidth="1"/>
    <col min="403" max="403" width="11.77734375" bestFit="1" customWidth="1"/>
    <col min="404" max="404" width="14.44140625" bestFit="1" customWidth="1"/>
    <col min="405" max="405" width="11.77734375" bestFit="1" customWidth="1"/>
    <col min="406" max="406" width="14.44140625" bestFit="1" customWidth="1"/>
    <col min="407" max="407" width="11.77734375" bestFit="1" customWidth="1"/>
    <col min="408" max="408" width="14.44140625" bestFit="1" customWidth="1"/>
    <col min="409" max="409" width="11.77734375" bestFit="1" customWidth="1"/>
    <col min="410" max="410" width="14.44140625" bestFit="1" customWidth="1"/>
    <col min="411" max="411" width="11.77734375" bestFit="1" customWidth="1"/>
    <col min="412" max="412" width="14.44140625" bestFit="1" customWidth="1"/>
    <col min="413" max="413" width="11.77734375" bestFit="1" customWidth="1"/>
    <col min="414" max="414" width="14.44140625" bestFit="1" customWidth="1"/>
    <col min="415" max="415" width="11.77734375" bestFit="1" customWidth="1"/>
    <col min="416" max="416" width="14.44140625" bestFit="1" customWidth="1"/>
    <col min="417" max="417" width="11.77734375" bestFit="1" customWidth="1"/>
    <col min="418" max="418" width="14.44140625" bestFit="1" customWidth="1"/>
    <col min="419" max="419" width="11.77734375" bestFit="1" customWidth="1"/>
    <col min="420" max="420" width="14.44140625" bestFit="1" customWidth="1"/>
    <col min="421" max="421" width="11.77734375" bestFit="1" customWidth="1"/>
    <col min="422" max="422" width="14.44140625" bestFit="1" customWidth="1"/>
    <col min="423" max="423" width="11.77734375" bestFit="1" customWidth="1"/>
    <col min="424" max="424" width="14.44140625" bestFit="1" customWidth="1"/>
    <col min="425" max="425" width="11.77734375" bestFit="1" customWidth="1"/>
    <col min="426" max="426" width="14.44140625" bestFit="1" customWidth="1"/>
    <col min="427" max="427" width="11.77734375" bestFit="1" customWidth="1"/>
    <col min="428" max="428" width="14.44140625" bestFit="1" customWidth="1"/>
    <col min="429" max="429" width="11.77734375" bestFit="1" customWidth="1"/>
    <col min="430" max="430" width="14.44140625" bestFit="1" customWidth="1"/>
    <col min="431" max="431" width="11.77734375" bestFit="1" customWidth="1"/>
    <col min="432" max="432" width="14.44140625" bestFit="1" customWidth="1"/>
    <col min="433" max="433" width="11.77734375" bestFit="1" customWidth="1"/>
    <col min="434" max="434" width="14.44140625" bestFit="1" customWidth="1"/>
    <col min="435" max="435" width="11.77734375" bestFit="1" customWidth="1"/>
    <col min="436" max="436" width="14.44140625" bestFit="1" customWidth="1"/>
    <col min="437" max="437" width="11.77734375" bestFit="1" customWidth="1"/>
    <col min="438" max="438" width="14.44140625" bestFit="1" customWidth="1"/>
    <col min="439" max="439" width="11.77734375" bestFit="1" customWidth="1"/>
    <col min="440" max="440" width="14.44140625" bestFit="1" customWidth="1"/>
    <col min="441" max="441" width="11.77734375" bestFit="1" customWidth="1"/>
    <col min="442" max="442" width="14.44140625" bestFit="1" customWidth="1"/>
    <col min="443" max="443" width="11.77734375" bestFit="1" customWidth="1"/>
    <col min="444" max="444" width="14.44140625" bestFit="1" customWidth="1"/>
    <col min="445" max="445" width="11.77734375" bestFit="1" customWidth="1"/>
    <col min="446" max="446" width="14.44140625" bestFit="1" customWidth="1"/>
    <col min="447" max="447" width="11.77734375" bestFit="1" customWidth="1"/>
    <col min="448" max="448" width="14.44140625" bestFit="1" customWidth="1"/>
    <col min="449" max="449" width="11.77734375" bestFit="1" customWidth="1"/>
    <col min="450" max="450" width="14.44140625" bestFit="1" customWidth="1"/>
    <col min="451" max="451" width="11.77734375" bestFit="1" customWidth="1"/>
    <col min="452" max="452" width="14.44140625" bestFit="1" customWidth="1"/>
    <col min="453" max="453" width="11.77734375" bestFit="1" customWidth="1"/>
    <col min="454" max="454" width="14.44140625" bestFit="1" customWidth="1"/>
    <col min="455" max="455" width="11.77734375" bestFit="1" customWidth="1"/>
    <col min="456" max="456" width="14.44140625" bestFit="1" customWidth="1"/>
    <col min="457" max="457" width="11.77734375" bestFit="1" customWidth="1"/>
    <col min="458" max="458" width="14.44140625" bestFit="1" customWidth="1"/>
    <col min="459" max="459" width="11.77734375" bestFit="1" customWidth="1"/>
    <col min="460" max="460" width="14.44140625" bestFit="1" customWidth="1"/>
    <col min="461" max="461" width="11.77734375" bestFit="1" customWidth="1"/>
    <col min="462" max="462" width="14.44140625" bestFit="1" customWidth="1"/>
    <col min="463" max="463" width="11.77734375" bestFit="1" customWidth="1"/>
    <col min="464" max="464" width="14.44140625" bestFit="1" customWidth="1"/>
    <col min="465" max="465" width="11.77734375" bestFit="1" customWidth="1"/>
    <col min="466" max="466" width="14.44140625" bestFit="1" customWidth="1"/>
    <col min="467" max="467" width="11.77734375" bestFit="1" customWidth="1"/>
    <col min="468" max="468" width="14.44140625" bestFit="1" customWidth="1"/>
    <col min="469" max="469" width="11.77734375" bestFit="1" customWidth="1"/>
    <col min="470" max="470" width="14.44140625" bestFit="1" customWidth="1"/>
    <col min="471" max="471" width="11.77734375" bestFit="1" customWidth="1"/>
    <col min="472" max="472" width="14.44140625" bestFit="1" customWidth="1"/>
    <col min="473" max="473" width="11.77734375" bestFit="1" customWidth="1"/>
    <col min="474" max="474" width="14.44140625" bestFit="1" customWidth="1"/>
    <col min="475" max="475" width="11.77734375" bestFit="1" customWidth="1"/>
    <col min="476" max="476" width="14.44140625" bestFit="1" customWidth="1"/>
    <col min="477" max="477" width="11.77734375" bestFit="1" customWidth="1"/>
    <col min="478" max="478" width="14.44140625" bestFit="1" customWidth="1"/>
    <col min="479" max="479" width="11.77734375" bestFit="1" customWidth="1"/>
    <col min="480" max="480" width="14.44140625" bestFit="1" customWidth="1"/>
    <col min="481" max="481" width="11.77734375" bestFit="1" customWidth="1"/>
    <col min="482" max="482" width="14.44140625" bestFit="1" customWidth="1"/>
    <col min="483" max="483" width="11.77734375" bestFit="1" customWidth="1"/>
    <col min="484" max="484" width="14.44140625" bestFit="1" customWidth="1"/>
    <col min="485" max="485" width="11.77734375" bestFit="1" customWidth="1"/>
    <col min="486" max="486" width="14.44140625" bestFit="1" customWidth="1"/>
    <col min="487" max="487" width="11.77734375" bestFit="1" customWidth="1"/>
    <col min="488" max="488" width="14.44140625" bestFit="1" customWidth="1"/>
    <col min="489" max="489" width="11.77734375" bestFit="1" customWidth="1"/>
    <col min="490" max="490" width="14.44140625" bestFit="1" customWidth="1"/>
    <col min="491" max="491" width="11.77734375" bestFit="1" customWidth="1"/>
    <col min="492" max="492" width="14.44140625" bestFit="1" customWidth="1"/>
    <col min="493" max="493" width="11.77734375" bestFit="1" customWidth="1"/>
    <col min="494" max="494" width="14.44140625" bestFit="1" customWidth="1"/>
    <col min="495" max="495" width="11.77734375" bestFit="1" customWidth="1"/>
    <col min="496" max="496" width="14.44140625" bestFit="1" customWidth="1"/>
    <col min="497" max="497" width="11.77734375" bestFit="1" customWidth="1"/>
    <col min="498" max="498" width="14.44140625" bestFit="1" customWidth="1"/>
    <col min="499" max="499" width="11.77734375" bestFit="1" customWidth="1"/>
    <col min="500" max="500" width="14.44140625" bestFit="1" customWidth="1"/>
    <col min="501" max="501" width="11.77734375" bestFit="1" customWidth="1"/>
    <col min="502" max="502" width="14.44140625" bestFit="1" customWidth="1"/>
    <col min="503" max="503" width="11.77734375" bestFit="1" customWidth="1"/>
    <col min="504" max="504" width="14.44140625" bestFit="1" customWidth="1"/>
    <col min="505" max="505" width="11.77734375" bestFit="1" customWidth="1"/>
    <col min="506" max="506" width="14.44140625" bestFit="1" customWidth="1"/>
    <col min="507" max="507" width="11.77734375" bestFit="1" customWidth="1"/>
    <col min="508" max="508" width="14.44140625" bestFit="1" customWidth="1"/>
    <col min="509" max="509" width="11.77734375" bestFit="1" customWidth="1"/>
    <col min="510" max="510" width="14.44140625" bestFit="1" customWidth="1"/>
    <col min="511" max="511" width="11.77734375" bestFit="1" customWidth="1"/>
    <col min="512" max="512" width="14.44140625" bestFit="1" customWidth="1"/>
    <col min="513" max="513" width="11.77734375" bestFit="1" customWidth="1"/>
    <col min="514" max="514" width="14.44140625" bestFit="1" customWidth="1"/>
    <col min="515" max="515" width="11.77734375" bestFit="1" customWidth="1"/>
    <col min="516" max="516" width="14.44140625" bestFit="1" customWidth="1"/>
    <col min="517" max="517" width="11.77734375" bestFit="1" customWidth="1"/>
    <col min="518" max="518" width="14.44140625" bestFit="1" customWidth="1"/>
    <col min="519" max="519" width="11.77734375" bestFit="1" customWidth="1"/>
    <col min="520" max="520" width="14.44140625" bestFit="1" customWidth="1"/>
    <col min="521" max="521" width="11.77734375" bestFit="1" customWidth="1"/>
    <col min="522" max="522" width="14.44140625" bestFit="1" customWidth="1"/>
    <col min="523" max="523" width="11.77734375" bestFit="1" customWidth="1"/>
    <col min="524" max="524" width="14.44140625" bestFit="1" customWidth="1"/>
    <col min="525" max="525" width="11.77734375" bestFit="1" customWidth="1"/>
    <col min="526" max="526" width="14.44140625" bestFit="1" customWidth="1"/>
    <col min="527" max="527" width="11.77734375" bestFit="1" customWidth="1"/>
    <col min="528" max="528" width="14.44140625" bestFit="1" customWidth="1"/>
    <col min="529" max="529" width="11.77734375" bestFit="1" customWidth="1"/>
    <col min="530" max="530" width="14.44140625" bestFit="1" customWidth="1"/>
    <col min="531" max="531" width="11.77734375" bestFit="1" customWidth="1"/>
    <col min="532" max="532" width="14.44140625" bestFit="1" customWidth="1"/>
    <col min="533" max="533" width="11.77734375" bestFit="1" customWidth="1"/>
    <col min="534" max="534" width="14.44140625" bestFit="1" customWidth="1"/>
    <col min="535" max="535" width="11.77734375" bestFit="1" customWidth="1"/>
    <col min="536" max="536" width="14.44140625" bestFit="1" customWidth="1"/>
    <col min="537" max="537" width="11.77734375" bestFit="1" customWidth="1"/>
    <col min="538" max="538" width="14.44140625" bestFit="1" customWidth="1"/>
    <col min="539" max="539" width="11.77734375" bestFit="1" customWidth="1"/>
    <col min="540" max="540" width="14.44140625" bestFit="1" customWidth="1"/>
    <col min="541" max="541" width="16.5546875" bestFit="1" customWidth="1"/>
    <col min="542" max="542" width="19.21875" bestFit="1" customWidth="1"/>
  </cols>
  <sheetData>
    <row r="1" spans="1:7" s="2" customFormat="1" ht="52.5" customHeight="1" x14ac:dyDescent="0.3">
      <c r="A1" s="1"/>
      <c r="B1" s="12">
        <v>4</v>
      </c>
      <c r="C1" s="3" t="str">
        <f>[1]Data!L15</f>
        <v>Sales by country (with pivots)</v>
      </c>
    </row>
    <row r="2" spans="1:7" s="15" customFormat="1" x14ac:dyDescent="0.3">
      <c r="A2" s="13"/>
      <c r="B2" s="14" t="s">
        <v>70</v>
      </c>
    </row>
    <row r="4" spans="1:7" x14ac:dyDescent="0.3">
      <c r="G4" t="s">
        <v>61</v>
      </c>
    </row>
    <row r="7" spans="1:7" x14ac:dyDescent="0.3">
      <c r="C7" s="23" t="s">
        <v>64</v>
      </c>
      <c r="D7" t="s">
        <v>66</v>
      </c>
      <c r="E7" t="s">
        <v>61</v>
      </c>
      <c r="F7" t="s">
        <v>67</v>
      </c>
    </row>
    <row r="8" spans="1:7" x14ac:dyDescent="0.3">
      <c r="C8" s="24" t="s">
        <v>34</v>
      </c>
      <c r="D8" s="26">
        <v>252469</v>
      </c>
      <c r="E8" s="27">
        <v>252469</v>
      </c>
      <c r="F8" s="25">
        <v>8760</v>
      </c>
    </row>
    <row r="9" spans="1:7" x14ac:dyDescent="0.3">
      <c r="C9" s="24" t="s">
        <v>36</v>
      </c>
      <c r="D9" s="26">
        <v>237944</v>
      </c>
      <c r="E9" s="25">
        <v>237944</v>
      </c>
      <c r="F9" s="25">
        <v>7302</v>
      </c>
    </row>
    <row r="10" spans="1:7" x14ac:dyDescent="0.3">
      <c r="C10" s="24" t="s">
        <v>37</v>
      </c>
      <c r="D10" s="26">
        <v>218813</v>
      </c>
      <c r="E10" s="25">
        <v>218813</v>
      </c>
      <c r="F10" s="25">
        <v>7431</v>
      </c>
    </row>
    <row r="11" spans="1:7" x14ac:dyDescent="0.3">
      <c r="C11" s="24" t="s">
        <v>35</v>
      </c>
      <c r="D11" s="26">
        <v>189434</v>
      </c>
      <c r="E11" s="25">
        <v>189434</v>
      </c>
      <c r="F11" s="25">
        <v>10158</v>
      </c>
    </row>
    <row r="12" spans="1:7" x14ac:dyDescent="0.3">
      <c r="C12" s="24" t="s">
        <v>39</v>
      </c>
      <c r="D12" s="26">
        <v>173530</v>
      </c>
      <c r="E12" s="25">
        <v>173530</v>
      </c>
      <c r="F12" s="25">
        <v>5745</v>
      </c>
    </row>
    <row r="13" spans="1:7" x14ac:dyDescent="0.3">
      <c r="C13" s="24" t="s">
        <v>38</v>
      </c>
      <c r="D13" s="26">
        <v>168679</v>
      </c>
      <c r="E13" s="25">
        <v>168679</v>
      </c>
      <c r="F13" s="25">
        <v>6264</v>
      </c>
    </row>
  </sheetData>
  <conditionalFormatting pivot="1" sqref="E8:E13">
    <cfRule type="dataBar" priority="1">
      <dataBar showValue="0">
        <cfvo type="min"/>
        <cfvo type="max"/>
        <color theme="5" tint="-0.499984740745262"/>
      </dataBar>
      <extLst>
        <ext xmlns:x14="http://schemas.microsoft.com/office/spreadsheetml/2009/9/main" uri="{B025F937-C7B1-47D3-B67F-A62EFF666E3E}">
          <x14:id>{A91F7004-9B52-4DE0-A0B7-02B7795C2661}</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A91F7004-9B52-4DE0-A0B7-02B7795C2661}">
            <x14:dataBar minLength="0" maxLength="100" border="1" gradient="0" negativeBarBorderColorSameAsPositive="0">
              <x14:cfvo type="autoMin"/>
              <x14:cfvo type="autoMax"/>
              <x14:borderColor theme="5" tint="-0.249977111117893"/>
              <x14:negativeFillColor rgb="FFFF0000"/>
              <x14:negativeBorderColor rgb="FFFF0000"/>
              <x14:axisColor rgb="FF000000"/>
            </x14:dataBar>
          </x14:cfRule>
          <xm:sqref>E8:E13</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27BD3-236B-446F-AB8B-277333B2373F}">
  <dimension ref="A1:C11"/>
  <sheetViews>
    <sheetView zoomScale="145" zoomScaleNormal="145" workbookViewId="0">
      <selection activeCell="A2" sqref="A2:XFD2"/>
    </sheetView>
  </sheetViews>
  <sheetFormatPr defaultRowHeight="14.4" x14ac:dyDescent="0.3"/>
  <cols>
    <col min="1" max="1" width="12.5546875" bestFit="1" customWidth="1"/>
    <col min="2" max="2" width="18.21875" bestFit="1" customWidth="1"/>
    <col min="3" max="3" width="12.5546875" bestFit="1" customWidth="1"/>
    <col min="4" max="5" width="12.21875" bestFit="1" customWidth="1"/>
    <col min="7" max="7" width="20.21875" bestFit="1" customWidth="1"/>
    <col min="8" max="8" width="14.44140625" bestFit="1" customWidth="1"/>
    <col min="9" max="9" width="11.77734375" bestFit="1" customWidth="1"/>
    <col min="10" max="13" width="6" bestFit="1" customWidth="1"/>
    <col min="14" max="14" width="5" bestFit="1" customWidth="1"/>
    <col min="15" max="15" width="6" bestFit="1" customWidth="1"/>
    <col min="16" max="16" width="5" bestFit="1" customWidth="1"/>
    <col min="17" max="23" width="6" bestFit="1" customWidth="1"/>
    <col min="24" max="24" width="5" bestFit="1" customWidth="1"/>
    <col min="25" max="25" width="6" bestFit="1" customWidth="1"/>
    <col min="26" max="27" width="5" bestFit="1" customWidth="1"/>
    <col min="28" max="28" width="6" bestFit="1" customWidth="1"/>
    <col min="29" max="30" width="5" bestFit="1" customWidth="1"/>
    <col min="31" max="32" width="6" bestFit="1" customWidth="1"/>
    <col min="33" max="33" width="5" bestFit="1" customWidth="1"/>
    <col min="34" max="39" width="6" bestFit="1" customWidth="1"/>
    <col min="40" max="40" width="5" bestFit="1" customWidth="1"/>
    <col min="41" max="41" width="6" bestFit="1" customWidth="1"/>
    <col min="42" max="45" width="5" bestFit="1" customWidth="1"/>
    <col min="46" max="48" width="6" bestFit="1" customWidth="1"/>
    <col min="49" max="49" width="4" bestFit="1" customWidth="1"/>
    <col min="50" max="50" width="5" bestFit="1" customWidth="1"/>
    <col min="51" max="51" width="6" bestFit="1" customWidth="1"/>
    <col min="52" max="52" width="5" bestFit="1" customWidth="1"/>
    <col min="53" max="53" width="6" bestFit="1" customWidth="1"/>
    <col min="54" max="54" width="4" bestFit="1" customWidth="1"/>
    <col min="55" max="55" width="6" bestFit="1" customWidth="1"/>
    <col min="56" max="56" width="5" bestFit="1" customWidth="1"/>
    <col min="57" max="57" width="6" bestFit="1" customWidth="1"/>
    <col min="58" max="58" width="5" bestFit="1" customWidth="1"/>
    <col min="59" max="59" width="6" bestFit="1" customWidth="1"/>
    <col min="60" max="62" width="5" bestFit="1" customWidth="1"/>
    <col min="63" max="63" width="6" bestFit="1" customWidth="1"/>
    <col min="64" max="64" width="5" bestFit="1" customWidth="1"/>
    <col min="65" max="65" width="6" bestFit="1" customWidth="1"/>
    <col min="66" max="66" width="5" bestFit="1" customWidth="1"/>
    <col min="67" max="67" width="6" bestFit="1" customWidth="1"/>
    <col min="68" max="69" width="5" bestFit="1" customWidth="1"/>
    <col min="70" max="70" width="4" bestFit="1" customWidth="1"/>
    <col min="71" max="75" width="6" bestFit="1" customWidth="1"/>
    <col min="76" max="77" width="5" bestFit="1" customWidth="1"/>
    <col min="78" max="78" width="6" bestFit="1" customWidth="1"/>
    <col min="79" max="79" width="4" bestFit="1" customWidth="1"/>
    <col min="80" max="81" width="6" bestFit="1" customWidth="1"/>
    <col min="82" max="84" width="5" bestFit="1" customWidth="1"/>
    <col min="85" max="85" width="6" bestFit="1" customWidth="1"/>
    <col min="86" max="86" width="4" bestFit="1" customWidth="1"/>
    <col min="87" max="87" width="6" bestFit="1" customWidth="1"/>
    <col min="88" max="92" width="5" bestFit="1" customWidth="1"/>
    <col min="93" max="93" width="6" bestFit="1" customWidth="1"/>
    <col min="94" max="95" width="5" bestFit="1" customWidth="1"/>
    <col min="96" max="96" width="6" bestFit="1" customWidth="1"/>
    <col min="97" max="98" width="5" bestFit="1" customWidth="1"/>
    <col min="99" max="99" width="6" bestFit="1" customWidth="1"/>
    <col min="100" max="100" width="5" bestFit="1" customWidth="1"/>
    <col min="101" max="101" width="4" bestFit="1" customWidth="1"/>
    <col min="102" max="102" width="6" bestFit="1" customWidth="1"/>
    <col min="103" max="105" width="5" bestFit="1" customWidth="1"/>
    <col min="106" max="106" width="6" bestFit="1" customWidth="1"/>
    <col min="107" max="120" width="5" bestFit="1" customWidth="1"/>
    <col min="121" max="121" width="6" bestFit="1" customWidth="1"/>
    <col min="122" max="124" width="5" bestFit="1" customWidth="1"/>
    <col min="125" max="126" width="4" bestFit="1" customWidth="1"/>
    <col min="127" max="127" width="5" bestFit="1" customWidth="1"/>
    <col min="128" max="128" width="10.77734375" bestFit="1" customWidth="1"/>
  </cols>
  <sheetData>
    <row r="1" spans="1:3" s="2" customFormat="1" ht="52.5" customHeight="1" x14ac:dyDescent="0.3">
      <c r="A1" s="1"/>
      <c r="B1" s="12">
        <v>5</v>
      </c>
      <c r="C1" s="3" t="str">
        <f>[1]Data!L16</f>
        <v>Top 5 products by $ per unit</v>
      </c>
    </row>
    <row r="2" spans="1:3" s="15" customFormat="1" x14ac:dyDescent="0.3">
      <c r="A2" s="13"/>
      <c r="B2" s="14" t="s">
        <v>70</v>
      </c>
    </row>
    <row r="5" spans="1:3" x14ac:dyDescent="0.3">
      <c r="B5" s="23" t="s">
        <v>64</v>
      </c>
      <c r="C5" t="s">
        <v>68</v>
      </c>
    </row>
    <row r="6" spans="1:3" x14ac:dyDescent="0.3">
      <c r="B6" s="24" t="s">
        <v>15</v>
      </c>
      <c r="C6" s="28">
        <v>44.990867579908674</v>
      </c>
    </row>
    <row r="7" spans="1:3" x14ac:dyDescent="0.3">
      <c r="B7" s="24" t="s">
        <v>33</v>
      </c>
      <c r="C7" s="28">
        <v>37.303128371089535</v>
      </c>
    </row>
    <row r="8" spans="1:3" x14ac:dyDescent="0.3">
      <c r="B8" s="24" t="s">
        <v>24</v>
      </c>
      <c r="C8" s="28">
        <v>33.88697318007663</v>
      </c>
    </row>
    <row r="9" spans="1:3" x14ac:dyDescent="0.3">
      <c r="B9" s="24" t="s">
        <v>26</v>
      </c>
      <c r="C9" s="28">
        <v>32.807189542483663</v>
      </c>
    </row>
    <row r="10" spans="1:3" x14ac:dyDescent="0.3">
      <c r="B10" s="24" t="s">
        <v>22</v>
      </c>
      <c r="C10" s="28">
        <v>32.301656920077974</v>
      </c>
    </row>
    <row r="11" spans="1:3" x14ac:dyDescent="0.3">
      <c r="B11" s="24" t="s">
        <v>65</v>
      </c>
      <c r="C11" s="28">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4E682-CE41-4AA4-9170-D01A4FF19ADC}">
  <dimension ref="A1:Y304"/>
  <sheetViews>
    <sheetView showGridLines="0" zoomScale="85" zoomScaleNormal="85" workbookViewId="0">
      <selection activeCell="Q23" sqref="Q23"/>
    </sheetView>
  </sheetViews>
  <sheetFormatPr defaultRowHeight="14.4" x14ac:dyDescent="0.3"/>
  <sheetData>
    <row r="1" spans="1:25" s="2" customFormat="1" ht="52.5" customHeight="1" x14ac:dyDescent="0.3">
      <c r="A1" s="1"/>
      <c r="B1" s="12">
        <v>6</v>
      </c>
      <c r="C1" s="3" t="str">
        <f>[1]Data!L17</f>
        <v>Are there any anomalies in the data?</v>
      </c>
    </row>
    <row r="2" spans="1:25" s="15" customFormat="1" x14ac:dyDescent="0.3">
      <c r="A2" s="13"/>
      <c r="B2" s="14" t="s">
        <v>70</v>
      </c>
    </row>
    <row r="4" spans="1:25" x14ac:dyDescent="0.3">
      <c r="U4" s="6" t="s">
        <v>11</v>
      </c>
      <c r="V4" s="6" t="s">
        <v>12</v>
      </c>
      <c r="W4" s="6" t="s">
        <v>0</v>
      </c>
      <c r="X4" s="10" t="s">
        <v>1</v>
      </c>
      <c r="Y4" s="10" t="s">
        <v>48</v>
      </c>
    </row>
    <row r="5" spans="1:25" x14ac:dyDescent="0.3">
      <c r="U5" t="s">
        <v>40</v>
      </c>
      <c r="V5" t="s">
        <v>37</v>
      </c>
      <c r="W5" t="s">
        <v>30</v>
      </c>
      <c r="X5" s="4">
        <v>1624</v>
      </c>
      <c r="Y5" s="5">
        <v>114</v>
      </c>
    </row>
    <row r="6" spans="1:25" x14ac:dyDescent="0.3">
      <c r="U6" t="s">
        <v>8</v>
      </c>
      <c r="V6" t="s">
        <v>35</v>
      </c>
      <c r="W6" t="s">
        <v>32</v>
      </c>
      <c r="X6" s="4">
        <v>6706</v>
      </c>
      <c r="Y6" s="5">
        <v>459</v>
      </c>
    </row>
    <row r="7" spans="1:25" x14ac:dyDescent="0.3">
      <c r="U7" t="s">
        <v>9</v>
      </c>
      <c r="V7" t="s">
        <v>35</v>
      </c>
      <c r="W7" t="s">
        <v>4</v>
      </c>
      <c r="X7" s="4">
        <v>959</v>
      </c>
      <c r="Y7" s="5">
        <v>147</v>
      </c>
    </row>
    <row r="8" spans="1:25" x14ac:dyDescent="0.3">
      <c r="U8" t="s">
        <v>41</v>
      </c>
      <c r="V8" t="s">
        <v>36</v>
      </c>
      <c r="W8" t="s">
        <v>18</v>
      </c>
      <c r="X8" s="4">
        <v>9632</v>
      </c>
      <c r="Y8" s="5">
        <v>288</v>
      </c>
    </row>
    <row r="9" spans="1:25" x14ac:dyDescent="0.3">
      <c r="U9" t="s">
        <v>6</v>
      </c>
      <c r="V9" t="s">
        <v>39</v>
      </c>
      <c r="W9" t="s">
        <v>25</v>
      </c>
      <c r="X9" s="4">
        <v>2100</v>
      </c>
      <c r="Y9" s="5">
        <v>414</v>
      </c>
    </row>
    <row r="10" spans="1:25" x14ac:dyDescent="0.3">
      <c r="U10" t="s">
        <v>40</v>
      </c>
      <c r="V10" t="s">
        <v>35</v>
      </c>
      <c r="W10" t="s">
        <v>33</v>
      </c>
      <c r="X10" s="4">
        <v>8869</v>
      </c>
      <c r="Y10" s="5">
        <v>432</v>
      </c>
    </row>
    <row r="11" spans="1:25" x14ac:dyDescent="0.3">
      <c r="U11" t="s">
        <v>6</v>
      </c>
      <c r="V11" t="s">
        <v>38</v>
      </c>
      <c r="W11" t="s">
        <v>31</v>
      </c>
      <c r="X11" s="4">
        <v>2681</v>
      </c>
      <c r="Y11" s="5">
        <v>54</v>
      </c>
    </row>
    <row r="12" spans="1:25" x14ac:dyDescent="0.3">
      <c r="U12" t="s">
        <v>8</v>
      </c>
      <c r="V12" t="s">
        <v>35</v>
      </c>
      <c r="W12" t="s">
        <v>22</v>
      </c>
      <c r="X12" s="4">
        <v>5012</v>
      </c>
      <c r="Y12" s="5">
        <v>210</v>
      </c>
    </row>
    <row r="13" spans="1:25" x14ac:dyDescent="0.3">
      <c r="U13" t="s">
        <v>7</v>
      </c>
      <c r="V13" t="s">
        <v>38</v>
      </c>
      <c r="W13" t="s">
        <v>14</v>
      </c>
      <c r="X13" s="4">
        <v>1281</v>
      </c>
      <c r="Y13" s="5">
        <v>75</v>
      </c>
    </row>
    <row r="14" spans="1:25" x14ac:dyDescent="0.3">
      <c r="U14" t="s">
        <v>5</v>
      </c>
      <c r="V14" t="s">
        <v>37</v>
      </c>
      <c r="W14" t="s">
        <v>14</v>
      </c>
      <c r="X14" s="4">
        <v>4991</v>
      </c>
      <c r="Y14" s="5">
        <v>12</v>
      </c>
    </row>
    <row r="15" spans="1:25" x14ac:dyDescent="0.3">
      <c r="U15" t="s">
        <v>2</v>
      </c>
      <c r="V15" t="s">
        <v>39</v>
      </c>
      <c r="W15" t="s">
        <v>25</v>
      </c>
      <c r="X15" s="4">
        <v>1785</v>
      </c>
      <c r="Y15" s="5">
        <v>462</v>
      </c>
    </row>
    <row r="16" spans="1:25" x14ac:dyDescent="0.3">
      <c r="U16" t="s">
        <v>3</v>
      </c>
      <c r="V16" t="s">
        <v>37</v>
      </c>
      <c r="W16" t="s">
        <v>17</v>
      </c>
      <c r="X16" s="4">
        <v>3983</v>
      </c>
      <c r="Y16" s="5">
        <v>144</v>
      </c>
    </row>
    <row r="17" spans="21:25" x14ac:dyDescent="0.3">
      <c r="U17" t="s">
        <v>9</v>
      </c>
      <c r="V17" t="s">
        <v>38</v>
      </c>
      <c r="W17" t="s">
        <v>16</v>
      </c>
      <c r="X17" s="4">
        <v>2646</v>
      </c>
      <c r="Y17" s="5">
        <v>120</v>
      </c>
    </row>
    <row r="18" spans="21:25" x14ac:dyDescent="0.3">
      <c r="U18" t="s">
        <v>2</v>
      </c>
      <c r="V18" t="s">
        <v>34</v>
      </c>
      <c r="W18" t="s">
        <v>13</v>
      </c>
      <c r="X18" s="4">
        <v>252</v>
      </c>
      <c r="Y18" s="5">
        <v>54</v>
      </c>
    </row>
    <row r="19" spans="21:25" x14ac:dyDescent="0.3">
      <c r="U19" t="s">
        <v>3</v>
      </c>
      <c r="V19" t="s">
        <v>35</v>
      </c>
      <c r="W19" t="s">
        <v>25</v>
      </c>
      <c r="X19" s="4">
        <v>2464</v>
      </c>
      <c r="Y19" s="5">
        <v>234</v>
      </c>
    </row>
    <row r="20" spans="21:25" x14ac:dyDescent="0.3">
      <c r="U20" t="s">
        <v>3</v>
      </c>
      <c r="V20" t="s">
        <v>35</v>
      </c>
      <c r="W20" t="s">
        <v>29</v>
      </c>
      <c r="X20" s="4">
        <v>2114</v>
      </c>
      <c r="Y20" s="5">
        <v>66</v>
      </c>
    </row>
    <row r="21" spans="21:25" x14ac:dyDescent="0.3">
      <c r="U21" t="s">
        <v>6</v>
      </c>
      <c r="V21" t="s">
        <v>37</v>
      </c>
      <c r="W21" t="s">
        <v>31</v>
      </c>
      <c r="X21" s="4">
        <v>7693</v>
      </c>
      <c r="Y21" s="5">
        <v>87</v>
      </c>
    </row>
    <row r="22" spans="21:25" x14ac:dyDescent="0.3">
      <c r="U22" t="s">
        <v>5</v>
      </c>
      <c r="V22" t="s">
        <v>34</v>
      </c>
      <c r="W22" t="s">
        <v>20</v>
      </c>
      <c r="X22" s="4">
        <v>15610</v>
      </c>
      <c r="Y22" s="5">
        <v>339</v>
      </c>
    </row>
    <row r="23" spans="21:25" x14ac:dyDescent="0.3">
      <c r="U23" t="s">
        <v>41</v>
      </c>
      <c r="V23" t="s">
        <v>34</v>
      </c>
      <c r="W23" t="s">
        <v>22</v>
      </c>
      <c r="X23" s="4">
        <v>336</v>
      </c>
      <c r="Y23" s="5">
        <v>144</v>
      </c>
    </row>
    <row r="24" spans="21:25" x14ac:dyDescent="0.3">
      <c r="U24" t="s">
        <v>2</v>
      </c>
      <c r="V24" t="s">
        <v>39</v>
      </c>
      <c r="W24" t="s">
        <v>20</v>
      </c>
      <c r="X24" s="4">
        <v>9443</v>
      </c>
      <c r="Y24" s="5">
        <v>162</v>
      </c>
    </row>
    <row r="25" spans="21:25" x14ac:dyDescent="0.3">
      <c r="U25" t="s">
        <v>9</v>
      </c>
      <c r="V25" t="s">
        <v>34</v>
      </c>
      <c r="W25" t="s">
        <v>23</v>
      </c>
      <c r="X25" s="4">
        <v>8155</v>
      </c>
      <c r="Y25" s="5">
        <v>90</v>
      </c>
    </row>
    <row r="26" spans="21:25" x14ac:dyDescent="0.3">
      <c r="U26" t="s">
        <v>8</v>
      </c>
      <c r="V26" t="s">
        <v>38</v>
      </c>
      <c r="W26" t="s">
        <v>23</v>
      </c>
      <c r="X26" s="4">
        <v>1701</v>
      </c>
      <c r="Y26" s="5">
        <v>234</v>
      </c>
    </row>
    <row r="27" spans="21:25" x14ac:dyDescent="0.3">
      <c r="U27" t="s">
        <v>10</v>
      </c>
      <c r="V27" t="s">
        <v>38</v>
      </c>
      <c r="W27" t="s">
        <v>22</v>
      </c>
      <c r="X27" s="4">
        <v>2205</v>
      </c>
      <c r="Y27" s="5">
        <v>141</v>
      </c>
    </row>
    <row r="28" spans="21:25" x14ac:dyDescent="0.3">
      <c r="U28" t="s">
        <v>8</v>
      </c>
      <c r="V28" t="s">
        <v>37</v>
      </c>
      <c r="W28" t="s">
        <v>19</v>
      </c>
      <c r="X28" s="4">
        <v>1771</v>
      </c>
      <c r="Y28" s="5">
        <v>204</v>
      </c>
    </row>
    <row r="29" spans="21:25" x14ac:dyDescent="0.3">
      <c r="U29" t="s">
        <v>41</v>
      </c>
      <c r="V29" t="s">
        <v>35</v>
      </c>
      <c r="W29" t="s">
        <v>15</v>
      </c>
      <c r="X29" s="4">
        <v>2114</v>
      </c>
      <c r="Y29" s="5">
        <v>186</v>
      </c>
    </row>
    <row r="30" spans="21:25" x14ac:dyDescent="0.3">
      <c r="U30" t="s">
        <v>41</v>
      </c>
      <c r="V30" t="s">
        <v>36</v>
      </c>
      <c r="W30" t="s">
        <v>13</v>
      </c>
      <c r="X30" s="4">
        <v>10311</v>
      </c>
      <c r="Y30" s="5">
        <v>231</v>
      </c>
    </row>
    <row r="31" spans="21:25" x14ac:dyDescent="0.3">
      <c r="U31" t="s">
        <v>3</v>
      </c>
      <c r="V31" t="s">
        <v>39</v>
      </c>
      <c r="W31" t="s">
        <v>16</v>
      </c>
      <c r="X31" s="4">
        <v>21</v>
      </c>
      <c r="Y31" s="5">
        <v>168</v>
      </c>
    </row>
    <row r="32" spans="21:25" x14ac:dyDescent="0.3">
      <c r="U32" t="s">
        <v>10</v>
      </c>
      <c r="V32" t="s">
        <v>35</v>
      </c>
      <c r="W32" t="s">
        <v>20</v>
      </c>
      <c r="X32" s="4">
        <v>1974</v>
      </c>
      <c r="Y32" s="5">
        <v>195</v>
      </c>
    </row>
    <row r="33" spans="21:25" x14ac:dyDescent="0.3">
      <c r="U33" t="s">
        <v>5</v>
      </c>
      <c r="V33" t="s">
        <v>36</v>
      </c>
      <c r="W33" t="s">
        <v>23</v>
      </c>
      <c r="X33" s="4">
        <v>6314</v>
      </c>
      <c r="Y33" s="5">
        <v>15</v>
      </c>
    </row>
    <row r="34" spans="21:25" x14ac:dyDescent="0.3">
      <c r="U34" t="s">
        <v>10</v>
      </c>
      <c r="V34" t="s">
        <v>37</v>
      </c>
      <c r="W34" t="s">
        <v>23</v>
      </c>
      <c r="X34" s="4">
        <v>4683</v>
      </c>
      <c r="Y34" s="5">
        <v>30</v>
      </c>
    </row>
    <row r="35" spans="21:25" x14ac:dyDescent="0.3">
      <c r="U35" t="s">
        <v>41</v>
      </c>
      <c r="V35" t="s">
        <v>37</v>
      </c>
      <c r="W35" t="s">
        <v>24</v>
      </c>
      <c r="X35" s="4">
        <v>6398</v>
      </c>
      <c r="Y35" s="5">
        <v>102</v>
      </c>
    </row>
    <row r="36" spans="21:25" x14ac:dyDescent="0.3">
      <c r="U36" t="s">
        <v>2</v>
      </c>
      <c r="V36" t="s">
        <v>35</v>
      </c>
      <c r="W36" t="s">
        <v>19</v>
      </c>
      <c r="X36" s="4">
        <v>553</v>
      </c>
      <c r="Y36" s="5">
        <v>15</v>
      </c>
    </row>
    <row r="37" spans="21:25" x14ac:dyDescent="0.3">
      <c r="U37" t="s">
        <v>8</v>
      </c>
      <c r="V37" t="s">
        <v>39</v>
      </c>
      <c r="W37" t="s">
        <v>30</v>
      </c>
      <c r="X37" s="4">
        <v>7021</v>
      </c>
      <c r="Y37" s="5">
        <v>183</v>
      </c>
    </row>
    <row r="38" spans="21:25" x14ac:dyDescent="0.3">
      <c r="U38" t="s">
        <v>40</v>
      </c>
      <c r="V38" t="s">
        <v>39</v>
      </c>
      <c r="W38" t="s">
        <v>22</v>
      </c>
      <c r="X38" s="4">
        <v>5817</v>
      </c>
      <c r="Y38" s="5">
        <v>12</v>
      </c>
    </row>
    <row r="39" spans="21:25" x14ac:dyDescent="0.3">
      <c r="U39" t="s">
        <v>41</v>
      </c>
      <c r="V39" t="s">
        <v>39</v>
      </c>
      <c r="W39" t="s">
        <v>14</v>
      </c>
      <c r="X39" s="4">
        <v>3976</v>
      </c>
      <c r="Y39" s="5">
        <v>72</v>
      </c>
    </row>
    <row r="40" spans="21:25" x14ac:dyDescent="0.3">
      <c r="U40" t="s">
        <v>6</v>
      </c>
      <c r="V40" t="s">
        <v>38</v>
      </c>
      <c r="W40" t="s">
        <v>27</v>
      </c>
      <c r="X40" s="4">
        <v>1134</v>
      </c>
      <c r="Y40" s="5">
        <v>282</v>
      </c>
    </row>
    <row r="41" spans="21:25" x14ac:dyDescent="0.3">
      <c r="U41" t="s">
        <v>2</v>
      </c>
      <c r="V41" t="s">
        <v>39</v>
      </c>
      <c r="W41" t="s">
        <v>28</v>
      </c>
      <c r="X41" s="4">
        <v>6027</v>
      </c>
      <c r="Y41" s="5">
        <v>144</v>
      </c>
    </row>
    <row r="42" spans="21:25" x14ac:dyDescent="0.3">
      <c r="U42" t="s">
        <v>6</v>
      </c>
      <c r="V42" t="s">
        <v>37</v>
      </c>
      <c r="W42" t="s">
        <v>16</v>
      </c>
      <c r="X42" s="4">
        <v>1904</v>
      </c>
      <c r="Y42" s="5">
        <v>405</v>
      </c>
    </row>
    <row r="43" spans="21:25" x14ac:dyDescent="0.3">
      <c r="U43" t="s">
        <v>7</v>
      </c>
      <c r="V43" t="s">
        <v>34</v>
      </c>
      <c r="W43" t="s">
        <v>32</v>
      </c>
      <c r="X43" s="4">
        <v>3262</v>
      </c>
      <c r="Y43" s="5">
        <v>75</v>
      </c>
    </row>
    <row r="44" spans="21:25" x14ac:dyDescent="0.3">
      <c r="U44" t="s">
        <v>40</v>
      </c>
      <c r="V44" t="s">
        <v>34</v>
      </c>
      <c r="W44" t="s">
        <v>27</v>
      </c>
      <c r="X44" s="4">
        <v>2289</v>
      </c>
      <c r="Y44" s="5">
        <v>135</v>
      </c>
    </row>
    <row r="45" spans="21:25" x14ac:dyDescent="0.3">
      <c r="U45" t="s">
        <v>5</v>
      </c>
      <c r="V45" t="s">
        <v>34</v>
      </c>
      <c r="W45" t="s">
        <v>27</v>
      </c>
      <c r="X45" s="4">
        <v>6986</v>
      </c>
      <c r="Y45" s="5">
        <v>21</v>
      </c>
    </row>
    <row r="46" spans="21:25" x14ac:dyDescent="0.3">
      <c r="U46" t="s">
        <v>2</v>
      </c>
      <c r="V46" t="s">
        <v>38</v>
      </c>
      <c r="W46" t="s">
        <v>23</v>
      </c>
      <c r="X46" s="4">
        <v>4417</v>
      </c>
      <c r="Y46" s="5">
        <v>153</v>
      </c>
    </row>
    <row r="47" spans="21:25" x14ac:dyDescent="0.3">
      <c r="U47" t="s">
        <v>6</v>
      </c>
      <c r="V47" t="s">
        <v>34</v>
      </c>
      <c r="W47" t="s">
        <v>15</v>
      </c>
      <c r="X47" s="4">
        <v>1442</v>
      </c>
      <c r="Y47" s="5">
        <v>15</v>
      </c>
    </row>
    <row r="48" spans="21:25" x14ac:dyDescent="0.3">
      <c r="U48" t="s">
        <v>3</v>
      </c>
      <c r="V48" t="s">
        <v>35</v>
      </c>
      <c r="W48" t="s">
        <v>14</v>
      </c>
      <c r="X48" s="4">
        <v>2415</v>
      </c>
      <c r="Y48" s="5">
        <v>255</v>
      </c>
    </row>
    <row r="49" spans="21:25" x14ac:dyDescent="0.3">
      <c r="U49" t="s">
        <v>2</v>
      </c>
      <c r="V49" t="s">
        <v>37</v>
      </c>
      <c r="W49" t="s">
        <v>19</v>
      </c>
      <c r="X49" s="4">
        <v>238</v>
      </c>
      <c r="Y49" s="5">
        <v>18</v>
      </c>
    </row>
    <row r="50" spans="21:25" x14ac:dyDescent="0.3">
      <c r="U50" t="s">
        <v>6</v>
      </c>
      <c r="V50" t="s">
        <v>37</v>
      </c>
      <c r="W50" t="s">
        <v>23</v>
      </c>
      <c r="X50" s="4">
        <v>4949</v>
      </c>
      <c r="Y50" s="5">
        <v>189</v>
      </c>
    </row>
    <row r="51" spans="21:25" x14ac:dyDescent="0.3">
      <c r="U51" t="s">
        <v>5</v>
      </c>
      <c r="V51" t="s">
        <v>38</v>
      </c>
      <c r="W51" t="s">
        <v>32</v>
      </c>
      <c r="X51" s="4">
        <v>5075</v>
      </c>
      <c r="Y51" s="5">
        <v>21</v>
      </c>
    </row>
    <row r="52" spans="21:25" x14ac:dyDescent="0.3">
      <c r="U52" t="s">
        <v>3</v>
      </c>
      <c r="V52" t="s">
        <v>36</v>
      </c>
      <c r="W52" t="s">
        <v>16</v>
      </c>
      <c r="X52" s="4">
        <v>9198</v>
      </c>
      <c r="Y52" s="5">
        <v>36</v>
      </c>
    </row>
    <row r="53" spans="21:25" x14ac:dyDescent="0.3">
      <c r="U53" t="s">
        <v>6</v>
      </c>
      <c r="V53" t="s">
        <v>34</v>
      </c>
      <c r="W53" t="s">
        <v>29</v>
      </c>
      <c r="X53" s="4">
        <v>3339</v>
      </c>
      <c r="Y53" s="5">
        <v>75</v>
      </c>
    </row>
    <row r="54" spans="21:25" x14ac:dyDescent="0.3">
      <c r="U54" t="s">
        <v>40</v>
      </c>
      <c r="V54" t="s">
        <v>34</v>
      </c>
      <c r="W54" t="s">
        <v>17</v>
      </c>
      <c r="X54" s="4">
        <v>5019</v>
      </c>
      <c r="Y54" s="5">
        <v>156</v>
      </c>
    </row>
    <row r="55" spans="21:25" x14ac:dyDescent="0.3">
      <c r="U55" t="s">
        <v>5</v>
      </c>
      <c r="V55" t="s">
        <v>36</v>
      </c>
      <c r="W55" t="s">
        <v>16</v>
      </c>
      <c r="X55" s="4">
        <v>16184</v>
      </c>
      <c r="Y55" s="5">
        <v>39</v>
      </c>
    </row>
    <row r="56" spans="21:25" x14ac:dyDescent="0.3">
      <c r="U56" t="s">
        <v>6</v>
      </c>
      <c r="V56" t="s">
        <v>36</v>
      </c>
      <c r="W56" t="s">
        <v>21</v>
      </c>
      <c r="X56" s="4">
        <v>497</v>
      </c>
      <c r="Y56" s="5">
        <v>63</v>
      </c>
    </row>
    <row r="57" spans="21:25" x14ac:dyDescent="0.3">
      <c r="U57" t="s">
        <v>2</v>
      </c>
      <c r="V57" t="s">
        <v>36</v>
      </c>
      <c r="W57" t="s">
        <v>29</v>
      </c>
      <c r="X57" s="4">
        <v>8211</v>
      </c>
      <c r="Y57" s="5">
        <v>75</v>
      </c>
    </row>
    <row r="58" spans="21:25" x14ac:dyDescent="0.3">
      <c r="U58" t="s">
        <v>2</v>
      </c>
      <c r="V58" t="s">
        <v>38</v>
      </c>
      <c r="W58" t="s">
        <v>28</v>
      </c>
      <c r="X58" s="4">
        <v>6580</v>
      </c>
      <c r="Y58" s="5">
        <v>183</v>
      </c>
    </row>
    <row r="59" spans="21:25" x14ac:dyDescent="0.3">
      <c r="U59" t="s">
        <v>41</v>
      </c>
      <c r="V59" t="s">
        <v>35</v>
      </c>
      <c r="W59" t="s">
        <v>13</v>
      </c>
      <c r="X59" s="4">
        <v>4760</v>
      </c>
      <c r="Y59" s="5">
        <v>69</v>
      </c>
    </row>
    <row r="60" spans="21:25" x14ac:dyDescent="0.3">
      <c r="U60" t="s">
        <v>40</v>
      </c>
      <c r="V60" t="s">
        <v>36</v>
      </c>
      <c r="W60" t="s">
        <v>25</v>
      </c>
      <c r="X60" s="4">
        <v>5439</v>
      </c>
      <c r="Y60" s="5">
        <v>30</v>
      </c>
    </row>
    <row r="61" spans="21:25" x14ac:dyDescent="0.3">
      <c r="U61" t="s">
        <v>41</v>
      </c>
      <c r="V61" t="s">
        <v>34</v>
      </c>
      <c r="W61" t="s">
        <v>17</v>
      </c>
      <c r="X61" s="4">
        <v>1463</v>
      </c>
      <c r="Y61" s="5">
        <v>39</v>
      </c>
    </row>
    <row r="62" spans="21:25" x14ac:dyDescent="0.3">
      <c r="U62" t="s">
        <v>3</v>
      </c>
      <c r="V62" t="s">
        <v>34</v>
      </c>
      <c r="W62" t="s">
        <v>32</v>
      </c>
      <c r="X62" s="4">
        <v>7777</v>
      </c>
      <c r="Y62" s="5">
        <v>504</v>
      </c>
    </row>
    <row r="63" spans="21:25" x14ac:dyDescent="0.3">
      <c r="U63" t="s">
        <v>9</v>
      </c>
      <c r="V63" t="s">
        <v>37</v>
      </c>
      <c r="W63" t="s">
        <v>29</v>
      </c>
      <c r="X63" s="4">
        <v>1085</v>
      </c>
      <c r="Y63" s="5">
        <v>273</v>
      </c>
    </row>
    <row r="64" spans="21:25" x14ac:dyDescent="0.3">
      <c r="U64" t="s">
        <v>5</v>
      </c>
      <c r="V64" t="s">
        <v>37</v>
      </c>
      <c r="W64" t="s">
        <v>31</v>
      </c>
      <c r="X64" s="4">
        <v>182</v>
      </c>
      <c r="Y64" s="5">
        <v>48</v>
      </c>
    </row>
    <row r="65" spans="21:25" x14ac:dyDescent="0.3">
      <c r="U65" t="s">
        <v>6</v>
      </c>
      <c r="V65" t="s">
        <v>34</v>
      </c>
      <c r="W65" t="s">
        <v>27</v>
      </c>
      <c r="X65" s="4">
        <v>4242</v>
      </c>
      <c r="Y65" s="5">
        <v>207</v>
      </c>
    </row>
    <row r="66" spans="21:25" x14ac:dyDescent="0.3">
      <c r="U66" t="s">
        <v>6</v>
      </c>
      <c r="V66" t="s">
        <v>36</v>
      </c>
      <c r="W66" t="s">
        <v>32</v>
      </c>
      <c r="X66" s="4">
        <v>6118</v>
      </c>
      <c r="Y66" s="5">
        <v>9</v>
      </c>
    </row>
    <row r="67" spans="21:25" x14ac:dyDescent="0.3">
      <c r="U67" t="s">
        <v>10</v>
      </c>
      <c r="V67" t="s">
        <v>36</v>
      </c>
      <c r="W67" t="s">
        <v>23</v>
      </c>
      <c r="X67" s="4">
        <v>2317</v>
      </c>
      <c r="Y67" s="5">
        <v>261</v>
      </c>
    </row>
    <row r="68" spans="21:25" x14ac:dyDescent="0.3">
      <c r="U68" t="s">
        <v>6</v>
      </c>
      <c r="V68" t="s">
        <v>38</v>
      </c>
      <c r="W68" t="s">
        <v>16</v>
      </c>
      <c r="X68" s="4">
        <v>938</v>
      </c>
      <c r="Y68" s="5">
        <v>6</v>
      </c>
    </row>
    <row r="69" spans="21:25" x14ac:dyDescent="0.3">
      <c r="U69" t="s">
        <v>8</v>
      </c>
      <c r="V69" t="s">
        <v>37</v>
      </c>
      <c r="W69" t="s">
        <v>15</v>
      </c>
      <c r="X69" s="4">
        <v>9709</v>
      </c>
      <c r="Y69" s="5">
        <v>30</v>
      </c>
    </row>
    <row r="70" spans="21:25" x14ac:dyDescent="0.3">
      <c r="U70" t="s">
        <v>7</v>
      </c>
      <c r="V70" t="s">
        <v>34</v>
      </c>
      <c r="W70" t="s">
        <v>20</v>
      </c>
      <c r="X70" s="4">
        <v>2205</v>
      </c>
      <c r="Y70" s="5">
        <v>138</v>
      </c>
    </row>
    <row r="71" spans="21:25" x14ac:dyDescent="0.3">
      <c r="U71" t="s">
        <v>7</v>
      </c>
      <c r="V71" t="s">
        <v>37</v>
      </c>
      <c r="W71" t="s">
        <v>17</v>
      </c>
      <c r="X71" s="4">
        <v>4487</v>
      </c>
      <c r="Y71" s="5">
        <v>111</v>
      </c>
    </row>
    <row r="72" spans="21:25" x14ac:dyDescent="0.3">
      <c r="U72" t="s">
        <v>5</v>
      </c>
      <c r="V72" t="s">
        <v>35</v>
      </c>
      <c r="W72" t="s">
        <v>18</v>
      </c>
      <c r="X72" s="4">
        <v>2415</v>
      </c>
      <c r="Y72" s="5">
        <v>15</v>
      </c>
    </row>
    <row r="73" spans="21:25" x14ac:dyDescent="0.3">
      <c r="U73" t="s">
        <v>40</v>
      </c>
      <c r="V73" t="s">
        <v>34</v>
      </c>
      <c r="W73" t="s">
        <v>19</v>
      </c>
      <c r="X73" s="4">
        <v>4018</v>
      </c>
      <c r="Y73" s="5">
        <v>162</v>
      </c>
    </row>
    <row r="74" spans="21:25" x14ac:dyDescent="0.3">
      <c r="U74" t="s">
        <v>5</v>
      </c>
      <c r="V74" t="s">
        <v>34</v>
      </c>
      <c r="W74" t="s">
        <v>19</v>
      </c>
      <c r="X74" s="4">
        <v>861</v>
      </c>
      <c r="Y74" s="5">
        <v>195</v>
      </c>
    </row>
    <row r="75" spans="21:25" x14ac:dyDescent="0.3">
      <c r="U75" t="s">
        <v>10</v>
      </c>
      <c r="V75" t="s">
        <v>38</v>
      </c>
      <c r="W75" t="s">
        <v>14</v>
      </c>
      <c r="X75" s="4">
        <v>5586</v>
      </c>
      <c r="Y75" s="5">
        <v>525</v>
      </c>
    </row>
    <row r="76" spans="21:25" x14ac:dyDescent="0.3">
      <c r="U76" t="s">
        <v>7</v>
      </c>
      <c r="V76" t="s">
        <v>34</v>
      </c>
      <c r="W76" t="s">
        <v>33</v>
      </c>
      <c r="X76" s="4">
        <v>2226</v>
      </c>
      <c r="Y76" s="5">
        <v>48</v>
      </c>
    </row>
    <row r="77" spans="21:25" x14ac:dyDescent="0.3">
      <c r="U77" t="s">
        <v>9</v>
      </c>
      <c r="V77" t="s">
        <v>34</v>
      </c>
      <c r="W77" t="s">
        <v>28</v>
      </c>
      <c r="X77" s="4">
        <v>14329</v>
      </c>
      <c r="Y77" s="5">
        <v>150</v>
      </c>
    </row>
    <row r="78" spans="21:25" x14ac:dyDescent="0.3">
      <c r="U78" t="s">
        <v>9</v>
      </c>
      <c r="V78" t="s">
        <v>34</v>
      </c>
      <c r="W78" t="s">
        <v>20</v>
      </c>
      <c r="X78" s="4">
        <v>8463</v>
      </c>
      <c r="Y78" s="5">
        <v>492</v>
      </c>
    </row>
    <row r="79" spans="21:25" x14ac:dyDescent="0.3">
      <c r="U79" t="s">
        <v>5</v>
      </c>
      <c r="V79" t="s">
        <v>34</v>
      </c>
      <c r="W79" t="s">
        <v>29</v>
      </c>
      <c r="X79" s="4">
        <v>2891</v>
      </c>
      <c r="Y79" s="5">
        <v>102</v>
      </c>
    </row>
    <row r="80" spans="21:25" x14ac:dyDescent="0.3">
      <c r="U80" t="s">
        <v>3</v>
      </c>
      <c r="V80" t="s">
        <v>36</v>
      </c>
      <c r="W80" t="s">
        <v>23</v>
      </c>
      <c r="X80" s="4">
        <v>3773</v>
      </c>
      <c r="Y80" s="5">
        <v>165</v>
      </c>
    </row>
    <row r="81" spans="21:25" x14ac:dyDescent="0.3">
      <c r="U81" t="s">
        <v>41</v>
      </c>
      <c r="V81" t="s">
        <v>36</v>
      </c>
      <c r="W81" t="s">
        <v>28</v>
      </c>
      <c r="X81" s="4">
        <v>854</v>
      </c>
      <c r="Y81" s="5">
        <v>309</v>
      </c>
    </row>
    <row r="82" spans="21:25" x14ac:dyDescent="0.3">
      <c r="U82" t="s">
        <v>6</v>
      </c>
      <c r="V82" t="s">
        <v>36</v>
      </c>
      <c r="W82" t="s">
        <v>17</v>
      </c>
      <c r="X82" s="4">
        <v>4970</v>
      </c>
      <c r="Y82" s="5">
        <v>156</v>
      </c>
    </row>
    <row r="83" spans="21:25" x14ac:dyDescent="0.3">
      <c r="U83" t="s">
        <v>9</v>
      </c>
      <c r="V83" t="s">
        <v>35</v>
      </c>
      <c r="W83" t="s">
        <v>26</v>
      </c>
      <c r="X83" s="4">
        <v>98</v>
      </c>
      <c r="Y83" s="5">
        <v>159</v>
      </c>
    </row>
    <row r="84" spans="21:25" x14ac:dyDescent="0.3">
      <c r="U84" t="s">
        <v>5</v>
      </c>
      <c r="V84" t="s">
        <v>35</v>
      </c>
      <c r="W84" t="s">
        <v>15</v>
      </c>
      <c r="X84" s="4">
        <v>13391</v>
      </c>
      <c r="Y84" s="5">
        <v>201</v>
      </c>
    </row>
    <row r="85" spans="21:25" x14ac:dyDescent="0.3">
      <c r="U85" t="s">
        <v>8</v>
      </c>
      <c r="V85" t="s">
        <v>39</v>
      </c>
      <c r="W85" t="s">
        <v>31</v>
      </c>
      <c r="X85" s="4">
        <v>8890</v>
      </c>
      <c r="Y85" s="5">
        <v>210</v>
      </c>
    </row>
    <row r="86" spans="21:25" x14ac:dyDescent="0.3">
      <c r="U86" t="s">
        <v>2</v>
      </c>
      <c r="V86" t="s">
        <v>38</v>
      </c>
      <c r="W86" t="s">
        <v>13</v>
      </c>
      <c r="X86" s="4">
        <v>56</v>
      </c>
      <c r="Y86" s="5">
        <v>51</v>
      </c>
    </row>
    <row r="87" spans="21:25" x14ac:dyDescent="0.3">
      <c r="U87" t="s">
        <v>3</v>
      </c>
      <c r="V87" t="s">
        <v>36</v>
      </c>
      <c r="W87" t="s">
        <v>25</v>
      </c>
      <c r="X87" s="4">
        <v>3339</v>
      </c>
      <c r="Y87" s="5">
        <v>39</v>
      </c>
    </row>
    <row r="88" spans="21:25" x14ac:dyDescent="0.3">
      <c r="U88" t="s">
        <v>10</v>
      </c>
      <c r="V88" t="s">
        <v>35</v>
      </c>
      <c r="W88" t="s">
        <v>18</v>
      </c>
      <c r="X88" s="4">
        <v>3808</v>
      </c>
      <c r="Y88" s="5">
        <v>279</v>
      </c>
    </row>
    <row r="89" spans="21:25" x14ac:dyDescent="0.3">
      <c r="U89" t="s">
        <v>10</v>
      </c>
      <c r="V89" t="s">
        <v>38</v>
      </c>
      <c r="W89" t="s">
        <v>13</v>
      </c>
      <c r="X89" s="4">
        <v>63</v>
      </c>
      <c r="Y89" s="5">
        <v>123</v>
      </c>
    </row>
    <row r="90" spans="21:25" x14ac:dyDescent="0.3">
      <c r="U90" t="s">
        <v>2</v>
      </c>
      <c r="V90" t="s">
        <v>39</v>
      </c>
      <c r="W90" t="s">
        <v>27</v>
      </c>
      <c r="X90" s="4">
        <v>7812</v>
      </c>
      <c r="Y90" s="5">
        <v>81</v>
      </c>
    </row>
    <row r="91" spans="21:25" x14ac:dyDescent="0.3">
      <c r="U91" t="s">
        <v>40</v>
      </c>
      <c r="V91" t="s">
        <v>37</v>
      </c>
      <c r="W91" t="s">
        <v>19</v>
      </c>
      <c r="X91" s="4">
        <v>7693</v>
      </c>
      <c r="Y91" s="5">
        <v>21</v>
      </c>
    </row>
    <row r="92" spans="21:25" x14ac:dyDescent="0.3">
      <c r="U92" t="s">
        <v>3</v>
      </c>
      <c r="V92" t="s">
        <v>36</v>
      </c>
      <c r="W92" t="s">
        <v>28</v>
      </c>
      <c r="X92" s="4">
        <v>973</v>
      </c>
      <c r="Y92" s="5">
        <v>162</v>
      </c>
    </row>
    <row r="93" spans="21:25" x14ac:dyDescent="0.3">
      <c r="U93" t="s">
        <v>10</v>
      </c>
      <c r="V93" t="s">
        <v>35</v>
      </c>
      <c r="W93" t="s">
        <v>21</v>
      </c>
      <c r="X93" s="4">
        <v>567</v>
      </c>
      <c r="Y93" s="5">
        <v>228</v>
      </c>
    </row>
    <row r="94" spans="21:25" x14ac:dyDescent="0.3">
      <c r="U94" t="s">
        <v>10</v>
      </c>
      <c r="V94" t="s">
        <v>36</v>
      </c>
      <c r="W94" t="s">
        <v>29</v>
      </c>
      <c r="X94" s="4">
        <v>2471</v>
      </c>
      <c r="Y94" s="5">
        <v>342</v>
      </c>
    </row>
    <row r="95" spans="21:25" x14ac:dyDescent="0.3">
      <c r="U95" t="s">
        <v>5</v>
      </c>
      <c r="V95" t="s">
        <v>38</v>
      </c>
      <c r="W95" t="s">
        <v>13</v>
      </c>
      <c r="X95" s="4">
        <v>7189</v>
      </c>
      <c r="Y95" s="5">
        <v>54</v>
      </c>
    </row>
    <row r="96" spans="21:25" x14ac:dyDescent="0.3">
      <c r="U96" t="s">
        <v>41</v>
      </c>
      <c r="V96" t="s">
        <v>35</v>
      </c>
      <c r="W96" t="s">
        <v>28</v>
      </c>
      <c r="X96" s="4">
        <v>7455</v>
      </c>
      <c r="Y96" s="5">
        <v>216</v>
      </c>
    </row>
    <row r="97" spans="21:25" x14ac:dyDescent="0.3">
      <c r="U97" t="s">
        <v>3</v>
      </c>
      <c r="V97" t="s">
        <v>34</v>
      </c>
      <c r="W97" t="s">
        <v>26</v>
      </c>
      <c r="X97" s="4">
        <v>3108</v>
      </c>
      <c r="Y97" s="5">
        <v>54</v>
      </c>
    </row>
    <row r="98" spans="21:25" x14ac:dyDescent="0.3">
      <c r="U98" t="s">
        <v>6</v>
      </c>
      <c r="V98" t="s">
        <v>38</v>
      </c>
      <c r="W98" t="s">
        <v>25</v>
      </c>
      <c r="X98" s="4">
        <v>469</v>
      </c>
      <c r="Y98" s="5">
        <v>75</v>
      </c>
    </row>
    <row r="99" spans="21:25" x14ac:dyDescent="0.3">
      <c r="U99" t="s">
        <v>9</v>
      </c>
      <c r="V99" t="s">
        <v>37</v>
      </c>
      <c r="W99" t="s">
        <v>23</v>
      </c>
      <c r="X99" s="4">
        <v>2737</v>
      </c>
      <c r="Y99" s="5">
        <v>93</v>
      </c>
    </row>
    <row r="100" spans="21:25" x14ac:dyDescent="0.3">
      <c r="U100" t="s">
        <v>9</v>
      </c>
      <c r="V100" t="s">
        <v>37</v>
      </c>
      <c r="W100" t="s">
        <v>25</v>
      </c>
      <c r="X100" s="4">
        <v>4305</v>
      </c>
      <c r="Y100" s="5">
        <v>156</v>
      </c>
    </row>
    <row r="101" spans="21:25" x14ac:dyDescent="0.3">
      <c r="U101" t="s">
        <v>9</v>
      </c>
      <c r="V101" t="s">
        <v>38</v>
      </c>
      <c r="W101" t="s">
        <v>17</v>
      </c>
      <c r="X101" s="4">
        <v>2408</v>
      </c>
      <c r="Y101" s="5">
        <v>9</v>
      </c>
    </row>
    <row r="102" spans="21:25" x14ac:dyDescent="0.3">
      <c r="U102" t="s">
        <v>3</v>
      </c>
      <c r="V102" t="s">
        <v>36</v>
      </c>
      <c r="W102" t="s">
        <v>19</v>
      </c>
      <c r="X102" s="4">
        <v>1281</v>
      </c>
      <c r="Y102" s="5">
        <v>18</v>
      </c>
    </row>
    <row r="103" spans="21:25" x14ac:dyDescent="0.3">
      <c r="U103" t="s">
        <v>40</v>
      </c>
      <c r="V103" t="s">
        <v>35</v>
      </c>
      <c r="W103" t="s">
        <v>32</v>
      </c>
      <c r="X103" s="4">
        <v>12348</v>
      </c>
      <c r="Y103" s="5">
        <v>234</v>
      </c>
    </row>
    <row r="104" spans="21:25" x14ac:dyDescent="0.3">
      <c r="U104" t="s">
        <v>3</v>
      </c>
      <c r="V104" t="s">
        <v>34</v>
      </c>
      <c r="W104" t="s">
        <v>28</v>
      </c>
      <c r="X104" s="4">
        <v>3689</v>
      </c>
      <c r="Y104" s="5">
        <v>312</v>
      </c>
    </row>
    <row r="105" spans="21:25" x14ac:dyDescent="0.3">
      <c r="U105" t="s">
        <v>7</v>
      </c>
      <c r="V105" t="s">
        <v>36</v>
      </c>
      <c r="W105" t="s">
        <v>19</v>
      </c>
      <c r="X105" s="4">
        <v>2870</v>
      </c>
      <c r="Y105" s="5">
        <v>300</v>
      </c>
    </row>
    <row r="106" spans="21:25" x14ac:dyDescent="0.3">
      <c r="U106" t="s">
        <v>2</v>
      </c>
      <c r="V106" t="s">
        <v>36</v>
      </c>
      <c r="W106" t="s">
        <v>27</v>
      </c>
      <c r="X106" s="4">
        <v>798</v>
      </c>
      <c r="Y106" s="5">
        <v>519</v>
      </c>
    </row>
    <row r="107" spans="21:25" x14ac:dyDescent="0.3">
      <c r="U107" t="s">
        <v>41</v>
      </c>
      <c r="V107" t="s">
        <v>37</v>
      </c>
      <c r="W107" t="s">
        <v>21</v>
      </c>
      <c r="X107" s="4">
        <v>2933</v>
      </c>
      <c r="Y107" s="5">
        <v>9</v>
      </c>
    </row>
    <row r="108" spans="21:25" x14ac:dyDescent="0.3">
      <c r="U108" t="s">
        <v>5</v>
      </c>
      <c r="V108" t="s">
        <v>35</v>
      </c>
      <c r="W108" t="s">
        <v>4</v>
      </c>
      <c r="X108" s="4">
        <v>2744</v>
      </c>
      <c r="Y108" s="5">
        <v>9</v>
      </c>
    </row>
    <row r="109" spans="21:25" x14ac:dyDescent="0.3">
      <c r="U109" t="s">
        <v>40</v>
      </c>
      <c r="V109" t="s">
        <v>36</v>
      </c>
      <c r="W109" t="s">
        <v>33</v>
      </c>
      <c r="X109" s="4">
        <v>9772</v>
      </c>
      <c r="Y109" s="5">
        <v>90</v>
      </c>
    </row>
    <row r="110" spans="21:25" x14ac:dyDescent="0.3">
      <c r="U110" t="s">
        <v>7</v>
      </c>
      <c r="V110" t="s">
        <v>34</v>
      </c>
      <c r="W110" t="s">
        <v>25</v>
      </c>
      <c r="X110" s="4">
        <v>1568</v>
      </c>
      <c r="Y110" s="5">
        <v>96</v>
      </c>
    </row>
    <row r="111" spans="21:25" x14ac:dyDescent="0.3">
      <c r="U111" t="s">
        <v>2</v>
      </c>
      <c r="V111" t="s">
        <v>36</v>
      </c>
      <c r="W111" t="s">
        <v>16</v>
      </c>
      <c r="X111" s="4">
        <v>11417</v>
      </c>
      <c r="Y111" s="5">
        <v>21</v>
      </c>
    </row>
    <row r="112" spans="21:25" x14ac:dyDescent="0.3">
      <c r="U112" t="s">
        <v>40</v>
      </c>
      <c r="V112" t="s">
        <v>34</v>
      </c>
      <c r="W112" t="s">
        <v>26</v>
      </c>
      <c r="X112" s="4">
        <v>6748</v>
      </c>
      <c r="Y112" s="5">
        <v>48</v>
      </c>
    </row>
    <row r="113" spans="21:25" x14ac:dyDescent="0.3">
      <c r="U113" t="s">
        <v>10</v>
      </c>
      <c r="V113" t="s">
        <v>36</v>
      </c>
      <c r="W113" t="s">
        <v>27</v>
      </c>
      <c r="X113" s="4">
        <v>1407</v>
      </c>
      <c r="Y113" s="5">
        <v>72</v>
      </c>
    </row>
    <row r="114" spans="21:25" x14ac:dyDescent="0.3">
      <c r="U114" t="s">
        <v>8</v>
      </c>
      <c r="V114" t="s">
        <v>35</v>
      </c>
      <c r="W114" t="s">
        <v>29</v>
      </c>
      <c r="X114" s="4">
        <v>2023</v>
      </c>
      <c r="Y114" s="5">
        <v>168</v>
      </c>
    </row>
    <row r="115" spans="21:25" x14ac:dyDescent="0.3">
      <c r="U115" t="s">
        <v>5</v>
      </c>
      <c r="V115" t="s">
        <v>39</v>
      </c>
      <c r="W115" t="s">
        <v>26</v>
      </c>
      <c r="X115" s="4">
        <v>5236</v>
      </c>
      <c r="Y115" s="5">
        <v>51</v>
      </c>
    </row>
    <row r="116" spans="21:25" x14ac:dyDescent="0.3">
      <c r="U116" t="s">
        <v>41</v>
      </c>
      <c r="V116" t="s">
        <v>36</v>
      </c>
      <c r="W116" t="s">
        <v>19</v>
      </c>
      <c r="X116" s="4">
        <v>1925</v>
      </c>
      <c r="Y116" s="5">
        <v>192</v>
      </c>
    </row>
    <row r="117" spans="21:25" x14ac:dyDescent="0.3">
      <c r="U117" t="s">
        <v>7</v>
      </c>
      <c r="V117" t="s">
        <v>37</v>
      </c>
      <c r="W117" t="s">
        <v>14</v>
      </c>
      <c r="X117" s="4">
        <v>6608</v>
      </c>
      <c r="Y117" s="5">
        <v>225</v>
      </c>
    </row>
    <row r="118" spans="21:25" x14ac:dyDescent="0.3">
      <c r="U118" t="s">
        <v>6</v>
      </c>
      <c r="V118" t="s">
        <v>34</v>
      </c>
      <c r="W118" t="s">
        <v>26</v>
      </c>
      <c r="X118" s="4">
        <v>8008</v>
      </c>
      <c r="Y118" s="5">
        <v>456</v>
      </c>
    </row>
    <row r="119" spans="21:25" x14ac:dyDescent="0.3">
      <c r="U119" t="s">
        <v>10</v>
      </c>
      <c r="V119" t="s">
        <v>34</v>
      </c>
      <c r="W119" t="s">
        <v>25</v>
      </c>
      <c r="X119" s="4">
        <v>1428</v>
      </c>
      <c r="Y119" s="5">
        <v>93</v>
      </c>
    </row>
    <row r="120" spans="21:25" x14ac:dyDescent="0.3">
      <c r="U120" t="s">
        <v>6</v>
      </c>
      <c r="V120" t="s">
        <v>34</v>
      </c>
      <c r="W120" t="s">
        <v>4</v>
      </c>
      <c r="X120" s="4">
        <v>525</v>
      </c>
      <c r="Y120" s="5">
        <v>48</v>
      </c>
    </row>
    <row r="121" spans="21:25" x14ac:dyDescent="0.3">
      <c r="U121" t="s">
        <v>6</v>
      </c>
      <c r="V121" t="s">
        <v>37</v>
      </c>
      <c r="W121" t="s">
        <v>18</v>
      </c>
      <c r="X121" s="4">
        <v>1505</v>
      </c>
      <c r="Y121" s="5">
        <v>102</v>
      </c>
    </row>
    <row r="122" spans="21:25" x14ac:dyDescent="0.3">
      <c r="U122" t="s">
        <v>7</v>
      </c>
      <c r="V122" t="s">
        <v>35</v>
      </c>
      <c r="W122" t="s">
        <v>30</v>
      </c>
      <c r="X122" s="4">
        <v>6755</v>
      </c>
      <c r="Y122" s="5">
        <v>252</v>
      </c>
    </row>
    <row r="123" spans="21:25" x14ac:dyDescent="0.3">
      <c r="U123" t="s">
        <v>2</v>
      </c>
      <c r="V123" t="s">
        <v>37</v>
      </c>
      <c r="W123" t="s">
        <v>18</v>
      </c>
      <c r="X123" s="4">
        <v>11571</v>
      </c>
      <c r="Y123" s="5">
        <v>138</v>
      </c>
    </row>
    <row r="124" spans="21:25" x14ac:dyDescent="0.3">
      <c r="U124" t="s">
        <v>40</v>
      </c>
      <c r="V124" t="s">
        <v>38</v>
      </c>
      <c r="W124" t="s">
        <v>25</v>
      </c>
      <c r="X124" s="4">
        <v>2541</v>
      </c>
      <c r="Y124" s="5">
        <v>90</v>
      </c>
    </row>
    <row r="125" spans="21:25" x14ac:dyDescent="0.3">
      <c r="U125" t="s">
        <v>41</v>
      </c>
      <c r="V125" t="s">
        <v>37</v>
      </c>
      <c r="W125" t="s">
        <v>30</v>
      </c>
      <c r="X125" s="4">
        <v>1526</v>
      </c>
      <c r="Y125" s="5">
        <v>240</v>
      </c>
    </row>
    <row r="126" spans="21:25" x14ac:dyDescent="0.3">
      <c r="U126" t="s">
        <v>40</v>
      </c>
      <c r="V126" t="s">
        <v>38</v>
      </c>
      <c r="W126" t="s">
        <v>4</v>
      </c>
      <c r="X126" s="4">
        <v>6125</v>
      </c>
      <c r="Y126" s="5">
        <v>102</v>
      </c>
    </row>
    <row r="127" spans="21:25" x14ac:dyDescent="0.3">
      <c r="U127" t="s">
        <v>41</v>
      </c>
      <c r="V127" t="s">
        <v>35</v>
      </c>
      <c r="W127" t="s">
        <v>27</v>
      </c>
      <c r="X127" s="4">
        <v>847</v>
      </c>
      <c r="Y127" s="5">
        <v>129</v>
      </c>
    </row>
    <row r="128" spans="21:25" x14ac:dyDescent="0.3">
      <c r="U128" t="s">
        <v>8</v>
      </c>
      <c r="V128" t="s">
        <v>35</v>
      </c>
      <c r="W128" t="s">
        <v>27</v>
      </c>
      <c r="X128" s="4">
        <v>4753</v>
      </c>
      <c r="Y128" s="5">
        <v>300</v>
      </c>
    </row>
    <row r="129" spans="21:25" x14ac:dyDescent="0.3">
      <c r="U129" t="s">
        <v>6</v>
      </c>
      <c r="V129" t="s">
        <v>38</v>
      </c>
      <c r="W129" t="s">
        <v>33</v>
      </c>
      <c r="X129" s="4">
        <v>959</v>
      </c>
      <c r="Y129" s="5">
        <v>135</v>
      </c>
    </row>
    <row r="130" spans="21:25" x14ac:dyDescent="0.3">
      <c r="U130" t="s">
        <v>7</v>
      </c>
      <c r="V130" t="s">
        <v>35</v>
      </c>
      <c r="W130" t="s">
        <v>24</v>
      </c>
      <c r="X130" s="4">
        <v>2793</v>
      </c>
      <c r="Y130" s="5">
        <v>114</v>
      </c>
    </row>
    <row r="131" spans="21:25" x14ac:dyDescent="0.3">
      <c r="U131" t="s">
        <v>7</v>
      </c>
      <c r="V131" t="s">
        <v>35</v>
      </c>
      <c r="W131" t="s">
        <v>14</v>
      </c>
      <c r="X131" s="4">
        <v>4606</v>
      </c>
      <c r="Y131" s="5">
        <v>63</v>
      </c>
    </row>
    <row r="132" spans="21:25" x14ac:dyDescent="0.3">
      <c r="U132" t="s">
        <v>7</v>
      </c>
      <c r="V132" t="s">
        <v>36</v>
      </c>
      <c r="W132" t="s">
        <v>29</v>
      </c>
      <c r="X132" s="4">
        <v>5551</v>
      </c>
      <c r="Y132" s="5">
        <v>252</v>
      </c>
    </row>
    <row r="133" spans="21:25" x14ac:dyDescent="0.3">
      <c r="U133" t="s">
        <v>10</v>
      </c>
      <c r="V133" t="s">
        <v>36</v>
      </c>
      <c r="W133" t="s">
        <v>32</v>
      </c>
      <c r="X133" s="4">
        <v>6657</v>
      </c>
      <c r="Y133" s="5">
        <v>303</v>
      </c>
    </row>
    <row r="134" spans="21:25" x14ac:dyDescent="0.3">
      <c r="U134" t="s">
        <v>7</v>
      </c>
      <c r="V134" t="s">
        <v>39</v>
      </c>
      <c r="W134" t="s">
        <v>17</v>
      </c>
      <c r="X134" s="4">
        <v>4438</v>
      </c>
      <c r="Y134" s="5">
        <v>246</v>
      </c>
    </row>
    <row r="135" spans="21:25" x14ac:dyDescent="0.3">
      <c r="U135" t="s">
        <v>8</v>
      </c>
      <c r="V135" t="s">
        <v>38</v>
      </c>
      <c r="W135" t="s">
        <v>22</v>
      </c>
      <c r="X135" s="4">
        <v>168</v>
      </c>
      <c r="Y135" s="5">
        <v>84</v>
      </c>
    </row>
    <row r="136" spans="21:25" x14ac:dyDescent="0.3">
      <c r="U136" t="s">
        <v>7</v>
      </c>
      <c r="V136" t="s">
        <v>34</v>
      </c>
      <c r="W136" t="s">
        <v>17</v>
      </c>
      <c r="X136" s="4">
        <v>7777</v>
      </c>
      <c r="Y136" s="5">
        <v>39</v>
      </c>
    </row>
    <row r="137" spans="21:25" x14ac:dyDescent="0.3">
      <c r="U137" t="s">
        <v>5</v>
      </c>
      <c r="V137" t="s">
        <v>36</v>
      </c>
      <c r="W137" t="s">
        <v>17</v>
      </c>
      <c r="X137" s="4">
        <v>3339</v>
      </c>
      <c r="Y137" s="5">
        <v>348</v>
      </c>
    </row>
    <row r="138" spans="21:25" x14ac:dyDescent="0.3">
      <c r="U138" t="s">
        <v>7</v>
      </c>
      <c r="V138" t="s">
        <v>37</v>
      </c>
      <c r="W138" t="s">
        <v>33</v>
      </c>
      <c r="X138" s="4">
        <v>6391</v>
      </c>
      <c r="Y138" s="5">
        <v>48</v>
      </c>
    </row>
    <row r="139" spans="21:25" x14ac:dyDescent="0.3">
      <c r="U139" t="s">
        <v>5</v>
      </c>
      <c r="V139" t="s">
        <v>37</v>
      </c>
      <c r="W139" t="s">
        <v>22</v>
      </c>
      <c r="X139" s="4">
        <v>518</v>
      </c>
      <c r="Y139" s="5">
        <v>75</v>
      </c>
    </row>
    <row r="140" spans="21:25" x14ac:dyDescent="0.3">
      <c r="U140" t="s">
        <v>7</v>
      </c>
      <c r="V140" t="s">
        <v>38</v>
      </c>
      <c r="W140" t="s">
        <v>28</v>
      </c>
      <c r="X140" s="4">
        <v>5677</v>
      </c>
      <c r="Y140" s="5">
        <v>258</v>
      </c>
    </row>
    <row r="141" spans="21:25" x14ac:dyDescent="0.3">
      <c r="U141" t="s">
        <v>6</v>
      </c>
      <c r="V141" t="s">
        <v>39</v>
      </c>
      <c r="W141" t="s">
        <v>17</v>
      </c>
      <c r="X141" s="4">
        <v>6048</v>
      </c>
      <c r="Y141" s="5">
        <v>27</v>
      </c>
    </row>
    <row r="142" spans="21:25" x14ac:dyDescent="0.3">
      <c r="U142" t="s">
        <v>8</v>
      </c>
      <c r="V142" t="s">
        <v>38</v>
      </c>
      <c r="W142" t="s">
        <v>32</v>
      </c>
      <c r="X142" s="4">
        <v>3752</v>
      </c>
      <c r="Y142" s="5">
        <v>213</v>
      </c>
    </row>
    <row r="143" spans="21:25" x14ac:dyDescent="0.3">
      <c r="U143" t="s">
        <v>5</v>
      </c>
      <c r="V143" t="s">
        <v>35</v>
      </c>
      <c r="W143" t="s">
        <v>29</v>
      </c>
      <c r="X143" s="4">
        <v>4480</v>
      </c>
      <c r="Y143" s="5">
        <v>357</v>
      </c>
    </row>
    <row r="144" spans="21:25" x14ac:dyDescent="0.3">
      <c r="U144" t="s">
        <v>9</v>
      </c>
      <c r="V144" t="s">
        <v>37</v>
      </c>
      <c r="W144" t="s">
        <v>4</v>
      </c>
      <c r="X144" s="4">
        <v>259</v>
      </c>
      <c r="Y144" s="5">
        <v>207</v>
      </c>
    </row>
    <row r="145" spans="21:25" x14ac:dyDescent="0.3">
      <c r="U145" t="s">
        <v>8</v>
      </c>
      <c r="V145" t="s">
        <v>37</v>
      </c>
      <c r="W145" t="s">
        <v>30</v>
      </c>
      <c r="X145" s="4">
        <v>42</v>
      </c>
      <c r="Y145" s="5">
        <v>150</v>
      </c>
    </row>
    <row r="146" spans="21:25" x14ac:dyDescent="0.3">
      <c r="U146" t="s">
        <v>41</v>
      </c>
      <c r="V146" t="s">
        <v>36</v>
      </c>
      <c r="W146" t="s">
        <v>26</v>
      </c>
      <c r="X146" s="4">
        <v>98</v>
      </c>
      <c r="Y146" s="5">
        <v>204</v>
      </c>
    </row>
    <row r="147" spans="21:25" x14ac:dyDescent="0.3">
      <c r="U147" t="s">
        <v>7</v>
      </c>
      <c r="V147" t="s">
        <v>35</v>
      </c>
      <c r="W147" t="s">
        <v>27</v>
      </c>
      <c r="X147" s="4">
        <v>2478</v>
      </c>
      <c r="Y147" s="5">
        <v>21</v>
      </c>
    </row>
    <row r="148" spans="21:25" x14ac:dyDescent="0.3">
      <c r="U148" t="s">
        <v>41</v>
      </c>
      <c r="V148" t="s">
        <v>34</v>
      </c>
      <c r="W148" t="s">
        <v>33</v>
      </c>
      <c r="X148" s="4">
        <v>7847</v>
      </c>
      <c r="Y148" s="5">
        <v>174</v>
      </c>
    </row>
    <row r="149" spans="21:25" x14ac:dyDescent="0.3">
      <c r="U149" t="s">
        <v>2</v>
      </c>
      <c r="V149" t="s">
        <v>37</v>
      </c>
      <c r="W149" t="s">
        <v>17</v>
      </c>
      <c r="X149" s="4">
        <v>9926</v>
      </c>
      <c r="Y149" s="5">
        <v>201</v>
      </c>
    </row>
    <row r="150" spans="21:25" x14ac:dyDescent="0.3">
      <c r="U150" t="s">
        <v>8</v>
      </c>
      <c r="V150" t="s">
        <v>38</v>
      </c>
      <c r="W150" t="s">
        <v>13</v>
      </c>
      <c r="X150" s="4">
        <v>819</v>
      </c>
      <c r="Y150" s="5">
        <v>510</v>
      </c>
    </row>
    <row r="151" spans="21:25" x14ac:dyDescent="0.3">
      <c r="U151" t="s">
        <v>6</v>
      </c>
      <c r="V151" t="s">
        <v>39</v>
      </c>
      <c r="W151" t="s">
        <v>29</v>
      </c>
      <c r="X151" s="4">
        <v>3052</v>
      </c>
      <c r="Y151" s="5">
        <v>378</v>
      </c>
    </row>
    <row r="152" spans="21:25" x14ac:dyDescent="0.3">
      <c r="U152" t="s">
        <v>9</v>
      </c>
      <c r="V152" t="s">
        <v>34</v>
      </c>
      <c r="W152" t="s">
        <v>21</v>
      </c>
      <c r="X152" s="4">
        <v>6832</v>
      </c>
      <c r="Y152" s="5">
        <v>27</v>
      </c>
    </row>
    <row r="153" spans="21:25" x14ac:dyDescent="0.3">
      <c r="U153" t="s">
        <v>2</v>
      </c>
      <c r="V153" t="s">
        <v>39</v>
      </c>
      <c r="W153" t="s">
        <v>16</v>
      </c>
      <c r="X153" s="4">
        <v>2016</v>
      </c>
      <c r="Y153" s="5">
        <v>117</v>
      </c>
    </row>
    <row r="154" spans="21:25" x14ac:dyDescent="0.3">
      <c r="U154" t="s">
        <v>6</v>
      </c>
      <c r="V154" t="s">
        <v>38</v>
      </c>
      <c r="W154" t="s">
        <v>21</v>
      </c>
      <c r="X154" s="4">
        <v>7322</v>
      </c>
      <c r="Y154" s="5">
        <v>36</v>
      </c>
    </row>
    <row r="155" spans="21:25" x14ac:dyDescent="0.3">
      <c r="U155" t="s">
        <v>8</v>
      </c>
      <c r="V155" t="s">
        <v>35</v>
      </c>
      <c r="W155" t="s">
        <v>33</v>
      </c>
      <c r="X155" s="4">
        <v>357</v>
      </c>
      <c r="Y155" s="5">
        <v>126</v>
      </c>
    </row>
    <row r="156" spans="21:25" x14ac:dyDescent="0.3">
      <c r="U156" t="s">
        <v>9</v>
      </c>
      <c r="V156" t="s">
        <v>39</v>
      </c>
      <c r="W156" t="s">
        <v>25</v>
      </c>
      <c r="X156" s="4">
        <v>3192</v>
      </c>
      <c r="Y156" s="5">
        <v>72</v>
      </c>
    </row>
    <row r="157" spans="21:25" x14ac:dyDescent="0.3">
      <c r="U157" t="s">
        <v>7</v>
      </c>
      <c r="V157" t="s">
        <v>36</v>
      </c>
      <c r="W157" t="s">
        <v>22</v>
      </c>
      <c r="X157" s="4">
        <v>8435</v>
      </c>
      <c r="Y157" s="5">
        <v>42</v>
      </c>
    </row>
    <row r="158" spans="21:25" x14ac:dyDescent="0.3">
      <c r="U158" t="s">
        <v>40</v>
      </c>
      <c r="V158" t="s">
        <v>39</v>
      </c>
      <c r="W158" t="s">
        <v>29</v>
      </c>
      <c r="X158" s="4">
        <v>0</v>
      </c>
      <c r="Y158" s="5">
        <v>135</v>
      </c>
    </row>
    <row r="159" spans="21:25" x14ac:dyDescent="0.3">
      <c r="U159" t="s">
        <v>7</v>
      </c>
      <c r="V159" t="s">
        <v>34</v>
      </c>
      <c r="W159" t="s">
        <v>24</v>
      </c>
      <c r="X159" s="4">
        <v>8862</v>
      </c>
      <c r="Y159" s="5">
        <v>189</v>
      </c>
    </row>
    <row r="160" spans="21:25" x14ac:dyDescent="0.3">
      <c r="U160" t="s">
        <v>6</v>
      </c>
      <c r="V160" t="s">
        <v>37</v>
      </c>
      <c r="W160" t="s">
        <v>28</v>
      </c>
      <c r="X160" s="4">
        <v>3556</v>
      </c>
      <c r="Y160" s="5">
        <v>459</v>
      </c>
    </row>
    <row r="161" spans="21:25" x14ac:dyDescent="0.3">
      <c r="U161" t="s">
        <v>5</v>
      </c>
      <c r="V161" t="s">
        <v>34</v>
      </c>
      <c r="W161" t="s">
        <v>15</v>
      </c>
      <c r="X161" s="4">
        <v>7280</v>
      </c>
      <c r="Y161" s="5">
        <v>201</v>
      </c>
    </row>
    <row r="162" spans="21:25" x14ac:dyDescent="0.3">
      <c r="U162" t="s">
        <v>6</v>
      </c>
      <c r="V162" t="s">
        <v>34</v>
      </c>
      <c r="W162" t="s">
        <v>30</v>
      </c>
      <c r="X162" s="4">
        <v>3402</v>
      </c>
      <c r="Y162" s="5">
        <v>366</v>
      </c>
    </row>
    <row r="163" spans="21:25" x14ac:dyDescent="0.3">
      <c r="U163" t="s">
        <v>3</v>
      </c>
      <c r="V163" t="s">
        <v>37</v>
      </c>
      <c r="W163" t="s">
        <v>29</v>
      </c>
      <c r="X163" s="4">
        <v>4592</v>
      </c>
      <c r="Y163" s="5">
        <v>324</v>
      </c>
    </row>
    <row r="164" spans="21:25" x14ac:dyDescent="0.3">
      <c r="U164" t="s">
        <v>9</v>
      </c>
      <c r="V164" t="s">
        <v>35</v>
      </c>
      <c r="W164" t="s">
        <v>15</v>
      </c>
      <c r="X164" s="4">
        <v>7833</v>
      </c>
      <c r="Y164" s="5">
        <v>243</v>
      </c>
    </row>
    <row r="165" spans="21:25" x14ac:dyDescent="0.3">
      <c r="U165" t="s">
        <v>2</v>
      </c>
      <c r="V165" t="s">
        <v>39</v>
      </c>
      <c r="W165" t="s">
        <v>21</v>
      </c>
      <c r="X165" s="4">
        <v>7651</v>
      </c>
      <c r="Y165" s="5">
        <v>213</v>
      </c>
    </row>
    <row r="166" spans="21:25" x14ac:dyDescent="0.3">
      <c r="U166" t="s">
        <v>40</v>
      </c>
      <c r="V166" t="s">
        <v>35</v>
      </c>
      <c r="W166" t="s">
        <v>30</v>
      </c>
      <c r="X166" s="4">
        <v>2275</v>
      </c>
      <c r="Y166" s="5">
        <v>447</v>
      </c>
    </row>
    <row r="167" spans="21:25" x14ac:dyDescent="0.3">
      <c r="U167" t="s">
        <v>40</v>
      </c>
      <c r="V167" t="s">
        <v>38</v>
      </c>
      <c r="W167" t="s">
        <v>13</v>
      </c>
      <c r="X167" s="4">
        <v>5670</v>
      </c>
      <c r="Y167" s="5">
        <v>297</v>
      </c>
    </row>
    <row r="168" spans="21:25" x14ac:dyDescent="0.3">
      <c r="U168" t="s">
        <v>7</v>
      </c>
      <c r="V168" t="s">
        <v>35</v>
      </c>
      <c r="W168" t="s">
        <v>16</v>
      </c>
      <c r="X168" s="4">
        <v>2135</v>
      </c>
      <c r="Y168" s="5">
        <v>27</v>
      </c>
    </row>
    <row r="169" spans="21:25" x14ac:dyDescent="0.3">
      <c r="U169" t="s">
        <v>40</v>
      </c>
      <c r="V169" t="s">
        <v>34</v>
      </c>
      <c r="W169" t="s">
        <v>23</v>
      </c>
      <c r="X169" s="4">
        <v>2779</v>
      </c>
      <c r="Y169" s="5">
        <v>75</v>
      </c>
    </row>
    <row r="170" spans="21:25" x14ac:dyDescent="0.3">
      <c r="U170" t="s">
        <v>10</v>
      </c>
      <c r="V170" t="s">
        <v>39</v>
      </c>
      <c r="W170" t="s">
        <v>33</v>
      </c>
      <c r="X170" s="4">
        <v>12950</v>
      </c>
      <c r="Y170" s="5">
        <v>30</v>
      </c>
    </row>
    <row r="171" spans="21:25" x14ac:dyDescent="0.3">
      <c r="U171" t="s">
        <v>7</v>
      </c>
      <c r="V171" t="s">
        <v>36</v>
      </c>
      <c r="W171" t="s">
        <v>18</v>
      </c>
      <c r="X171" s="4">
        <v>2646</v>
      </c>
      <c r="Y171" s="5">
        <v>177</v>
      </c>
    </row>
    <row r="172" spans="21:25" x14ac:dyDescent="0.3">
      <c r="U172" t="s">
        <v>40</v>
      </c>
      <c r="V172" t="s">
        <v>34</v>
      </c>
      <c r="W172" t="s">
        <v>33</v>
      </c>
      <c r="X172" s="4">
        <v>3794</v>
      </c>
      <c r="Y172" s="5">
        <v>159</v>
      </c>
    </row>
    <row r="173" spans="21:25" x14ac:dyDescent="0.3">
      <c r="U173" t="s">
        <v>3</v>
      </c>
      <c r="V173" t="s">
        <v>35</v>
      </c>
      <c r="W173" t="s">
        <v>33</v>
      </c>
      <c r="X173" s="4">
        <v>819</v>
      </c>
      <c r="Y173" s="5">
        <v>306</v>
      </c>
    </row>
    <row r="174" spans="21:25" x14ac:dyDescent="0.3">
      <c r="U174" t="s">
        <v>3</v>
      </c>
      <c r="V174" t="s">
        <v>34</v>
      </c>
      <c r="W174" t="s">
        <v>20</v>
      </c>
      <c r="X174" s="4">
        <v>2583</v>
      </c>
      <c r="Y174" s="5">
        <v>18</v>
      </c>
    </row>
    <row r="175" spans="21:25" x14ac:dyDescent="0.3">
      <c r="U175" t="s">
        <v>7</v>
      </c>
      <c r="V175" t="s">
        <v>35</v>
      </c>
      <c r="W175" t="s">
        <v>19</v>
      </c>
      <c r="X175" s="4">
        <v>4585</v>
      </c>
      <c r="Y175" s="5">
        <v>240</v>
      </c>
    </row>
    <row r="176" spans="21:25" x14ac:dyDescent="0.3">
      <c r="U176" t="s">
        <v>5</v>
      </c>
      <c r="V176" t="s">
        <v>34</v>
      </c>
      <c r="W176" t="s">
        <v>33</v>
      </c>
      <c r="X176" s="4">
        <v>1652</v>
      </c>
      <c r="Y176" s="5">
        <v>93</v>
      </c>
    </row>
    <row r="177" spans="21:25" x14ac:dyDescent="0.3">
      <c r="U177" t="s">
        <v>10</v>
      </c>
      <c r="V177" t="s">
        <v>34</v>
      </c>
      <c r="W177" t="s">
        <v>26</v>
      </c>
      <c r="X177" s="4">
        <v>4991</v>
      </c>
      <c r="Y177" s="5">
        <v>9</v>
      </c>
    </row>
    <row r="178" spans="21:25" x14ac:dyDescent="0.3">
      <c r="U178" t="s">
        <v>8</v>
      </c>
      <c r="V178" t="s">
        <v>34</v>
      </c>
      <c r="W178" t="s">
        <v>16</v>
      </c>
      <c r="X178" s="4">
        <v>2009</v>
      </c>
      <c r="Y178" s="5">
        <v>219</v>
      </c>
    </row>
    <row r="179" spans="21:25" x14ac:dyDescent="0.3">
      <c r="U179" t="s">
        <v>2</v>
      </c>
      <c r="V179" t="s">
        <v>39</v>
      </c>
      <c r="W179" t="s">
        <v>22</v>
      </c>
      <c r="X179" s="4">
        <v>1568</v>
      </c>
      <c r="Y179" s="5">
        <v>141</v>
      </c>
    </row>
    <row r="180" spans="21:25" x14ac:dyDescent="0.3">
      <c r="U180" t="s">
        <v>41</v>
      </c>
      <c r="V180" t="s">
        <v>37</v>
      </c>
      <c r="W180" t="s">
        <v>20</v>
      </c>
      <c r="X180" s="4">
        <v>3388</v>
      </c>
      <c r="Y180" s="5">
        <v>123</v>
      </c>
    </row>
    <row r="181" spans="21:25" x14ac:dyDescent="0.3">
      <c r="U181" t="s">
        <v>40</v>
      </c>
      <c r="V181" t="s">
        <v>38</v>
      </c>
      <c r="W181" t="s">
        <v>24</v>
      </c>
      <c r="X181" s="4">
        <v>623</v>
      </c>
      <c r="Y181" s="5">
        <v>51</v>
      </c>
    </row>
    <row r="182" spans="21:25" x14ac:dyDescent="0.3">
      <c r="U182" t="s">
        <v>6</v>
      </c>
      <c r="V182" t="s">
        <v>36</v>
      </c>
      <c r="W182" t="s">
        <v>4</v>
      </c>
      <c r="X182" s="4">
        <v>10073</v>
      </c>
      <c r="Y182" s="5">
        <v>120</v>
      </c>
    </row>
    <row r="183" spans="21:25" x14ac:dyDescent="0.3">
      <c r="U183" t="s">
        <v>8</v>
      </c>
      <c r="V183" t="s">
        <v>39</v>
      </c>
      <c r="W183" t="s">
        <v>26</v>
      </c>
      <c r="X183" s="4">
        <v>1561</v>
      </c>
      <c r="Y183" s="5">
        <v>27</v>
      </c>
    </row>
    <row r="184" spans="21:25" x14ac:dyDescent="0.3">
      <c r="U184" t="s">
        <v>9</v>
      </c>
      <c r="V184" t="s">
        <v>36</v>
      </c>
      <c r="W184" t="s">
        <v>27</v>
      </c>
      <c r="X184" s="4">
        <v>11522</v>
      </c>
      <c r="Y184" s="5">
        <v>204</v>
      </c>
    </row>
    <row r="185" spans="21:25" x14ac:dyDescent="0.3">
      <c r="U185" t="s">
        <v>6</v>
      </c>
      <c r="V185" t="s">
        <v>38</v>
      </c>
      <c r="W185" t="s">
        <v>13</v>
      </c>
      <c r="X185" s="4">
        <v>2317</v>
      </c>
      <c r="Y185" s="5">
        <v>123</v>
      </c>
    </row>
    <row r="186" spans="21:25" x14ac:dyDescent="0.3">
      <c r="U186" t="s">
        <v>10</v>
      </c>
      <c r="V186" t="s">
        <v>37</v>
      </c>
      <c r="W186" t="s">
        <v>28</v>
      </c>
      <c r="X186" s="4">
        <v>3059</v>
      </c>
      <c r="Y186" s="5">
        <v>27</v>
      </c>
    </row>
    <row r="187" spans="21:25" x14ac:dyDescent="0.3">
      <c r="U187" t="s">
        <v>41</v>
      </c>
      <c r="V187" t="s">
        <v>37</v>
      </c>
      <c r="W187" t="s">
        <v>26</v>
      </c>
      <c r="X187" s="4">
        <v>2324</v>
      </c>
      <c r="Y187" s="5">
        <v>177</v>
      </c>
    </row>
    <row r="188" spans="21:25" x14ac:dyDescent="0.3">
      <c r="U188" t="s">
        <v>3</v>
      </c>
      <c r="V188" t="s">
        <v>39</v>
      </c>
      <c r="W188" t="s">
        <v>26</v>
      </c>
      <c r="X188" s="4">
        <v>4956</v>
      </c>
      <c r="Y188" s="5">
        <v>171</v>
      </c>
    </row>
    <row r="189" spans="21:25" x14ac:dyDescent="0.3">
      <c r="U189" t="s">
        <v>10</v>
      </c>
      <c r="V189" t="s">
        <v>34</v>
      </c>
      <c r="W189" t="s">
        <v>19</v>
      </c>
      <c r="X189" s="4">
        <v>5355</v>
      </c>
      <c r="Y189" s="5">
        <v>204</v>
      </c>
    </row>
    <row r="190" spans="21:25" x14ac:dyDescent="0.3">
      <c r="U190" t="s">
        <v>3</v>
      </c>
      <c r="V190" t="s">
        <v>34</v>
      </c>
      <c r="W190" t="s">
        <v>14</v>
      </c>
      <c r="X190" s="4">
        <v>7259</v>
      </c>
      <c r="Y190" s="5">
        <v>276</v>
      </c>
    </row>
    <row r="191" spans="21:25" x14ac:dyDescent="0.3">
      <c r="U191" t="s">
        <v>8</v>
      </c>
      <c r="V191" t="s">
        <v>37</v>
      </c>
      <c r="W191" t="s">
        <v>26</v>
      </c>
      <c r="X191" s="4">
        <v>6279</v>
      </c>
      <c r="Y191" s="5">
        <v>45</v>
      </c>
    </row>
    <row r="192" spans="21:25" x14ac:dyDescent="0.3">
      <c r="U192" t="s">
        <v>40</v>
      </c>
      <c r="V192" t="s">
        <v>38</v>
      </c>
      <c r="W192" t="s">
        <v>29</v>
      </c>
      <c r="X192" s="4">
        <v>2541</v>
      </c>
      <c r="Y192" s="5">
        <v>45</v>
      </c>
    </row>
    <row r="193" spans="21:25" x14ac:dyDescent="0.3">
      <c r="U193" t="s">
        <v>6</v>
      </c>
      <c r="V193" t="s">
        <v>35</v>
      </c>
      <c r="W193" t="s">
        <v>27</v>
      </c>
      <c r="X193" s="4">
        <v>3864</v>
      </c>
      <c r="Y193" s="5">
        <v>177</v>
      </c>
    </row>
    <row r="194" spans="21:25" x14ac:dyDescent="0.3">
      <c r="U194" t="s">
        <v>5</v>
      </c>
      <c r="V194" t="s">
        <v>36</v>
      </c>
      <c r="W194" t="s">
        <v>13</v>
      </c>
      <c r="X194" s="4">
        <v>6146</v>
      </c>
      <c r="Y194" s="5">
        <v>63</v>
      </c>
    </row>
    <row r="195" spans="21:25" x14ac:dyDescent="0.3">
      <c r="U195" t="s">
        <v>9</v>
      </c>
      <c r="V195" t="s">
        <v>39</v>
      </c>
      <c r="W195" t="s">
        <v>18</v>
      </c>
      <c r="X195" s="4">
        <v>2639</v>
      </c>
      <c r="Y195" s="5">
        <v>204</v>
      </c>
    </row>
    <row r="196" spans="21:25" x14ac:dyDescent="0.3">
      <c r="U196" t="s">
        <v>8</v>
      </c>
      <c r="V196" t="s">
        <v>37</v>
      </c>
      <c r="W196" t="s">
        <v>22</v>
      </c>
      <c r="X196" s="4">
        <v>1890</v>
      </c>
      <c r="Y196" s="5">
        <v>195</v>
      </c>
    </row>
    <row r="197" spans="21:25" x14ac:dyDescent="0.3">
      <c r="U197" t="s">
        <v>7</v>
      </c>
      <c r="V197" t="s">
        <v>34</v>
      </c>
      <c r="W197" t="s">
        <v>14</v>
      </c>
      <c r="X197" s="4">
        <v>1932</v>
      </c>
      <c r="Y197" s="5">
        <v>369</v>
      </c>
    </row>
    <row r="198" spans="21:25" x14ac:dyDescent="0.3">
      <c r="U198" t="s">
        <v>3</v>
      </c>
      <c r="V198" t="s">
        <v>34</v>
      </c>
      <c r="W198" t="s">
        <v>25</v>
      </c>
      <c r="X198" s="4">
        <v>6300</v>
      </c>
      <c r="Y198" s="5">
        <v>42</v>
      </c>
    </row>
    <row r="199" spans="21:25" x14ac:dyDescent="0.3">
      <c r="U199" t="s">
        <v>6</v>
      </c>
      <c r="V199" t="s">
        <v>37</v>
      </c>
      <c r="W199" t="s">
        <v>30</v>
      </c>
      <c r="X199" s="4">
        <v>560</v>
      </c>
      <c r="Y199" s="5">
        <v>81</v>
      </c>
    </row>
    <row r="200" spans="21:25" x14ac:dyDescent="0.3">
      <c r="U200" t="s">
        <v>9</v>
      </c>
      <c r="V200" t="s">
        <v>37</v>
      </c>
      <c r="W200" t="s">
        <v>26</v>
      </c>
      <c r="X200" s="4">
        <v>2856</v>
      </c>
      <c r="Y200" s="5">
        <v>246</v>
      </c>
    </row>
    <row r="201" spans="21:25" x14ac:dyDescent="0.3">
      <c r="U201" t="s">
        <v>9</v>
      </c>
      <c r="V201" t="s">
        <v>34</v>
      </c>
      <c r="W201" t="s">
        <v>17</v>
      </c>
      <c r="X201" s="4">
        <v>707</v>
      </c>
      <c r="Y201" s="5">
        <v>174</v>
      </c>
    </row>
    <row r="202" spans="21:25" x14ac:dyDescent="0.3">
      <c r="U202" t="s">
        <v>8</v>
      </c>
      <c r="V202" t="s">
        <v>35</v>
      </c>
      <c r="W202" t="s">
        <v>30</v>
      </c>
      <c r="X202" s="4">
        <v>3598</v>
      </c>
      <c r="Y202" s="5">
        <v>81</v>
      </c>
    </row>
    <row r="203" spans="21:25" x14ac:dyDescent="0.3">
      <c r="U203" t="s">
        <v>40</v>
      </c>
      <c r="V203" t="s">
        <v>35</v>
      </c>
      <c r="W203" t="s">
        <v>22</v>
      </c>
      <c r="X203" s="4">
        <v>6853</v>
      </c>
      <c r="Y203" s="5">
        <v>372</v>
      </c>
    </row>
    <row r="204" spans="21:25" x14ac:dyDescent="0.3">
      <c r="U204" t="s">
        <v>40</v>
      </c>
      <c r="V204" t="s">
        <v>35</v>
      </c>
      <c r="W204" t="s">
        <v>16</v>
      </c>
      <c r="X204" s="4">
        <v>4725</v>
      </c>
      <c r="Y204" s="5">
        <v>174</v>
      </c>
    </row>
    <row r="205" spans="21:25" x14ac:dyDescent="0.3">
      <c r="U205" t="s">
        <v>41</v>
      </c>
      <c r="V205" t="s">
        <v>36</v>
      </c>
      <c r="W205" t="s">
        <v>32</v>
      </c>
      <c r="X205" s="4">
        <v>10304</v>
      </c>
      <c r="Y205" s="5">
        <v>84</v>
      </c>
    </row>
    <row r="206" spans="21:25" x14ac:dyDescent="0.3">
      <c r="U206" t="s">
        <v>41</v>
      </c>
      <c r="V206" t="s">
        <v>34</v>
      </c>
      <c r="W206" t="s">
        <v>16</v>
      </c>
      <c r="X206" s="4">
        <v>1274</v>
      </c>
      <c r="Y206" s="5">
        <v>225</v>
      </c>
    </row>
    <row r="207" spans="21:25" x14ac:dyDescent="0.3">
      <c r="U207" t="s">
        <v>5</v>
      </c>
      <c r="V207" t="s">
        <v>36</v>
      </c>
      <c r="W207" t="s">
        <v>30</v>
      </c>
      <c r="X207" s="4">
        <v>1526</v>
      </c>
      <c r="Y207" s="5">
        <v>105</v>
      </c>
    </row>
    <row r="208" spans="21:25" x14ac:dyDescent="0.3">
      <c r="U208" t="s">
        <v>40</v>
      </c>
      <c r="V208" t="s">
        <v>39</v>
      </c>
      <c r="W208" t="s">
        <v>28</v>
      </c>
      <c r="X208" s="4">
        <v>3101</v>
      </c>
      <c r="Y208" s="5">
        <v>225</v>
      </c>
    </row>
    <row r="209" spans="21:25" x14ac:dyDescent="0.3">
      <c r="U209" t="s">
        <v>2</v>
      </c>
      <c r="V209" t="s">
        <v>37</v>
      </c>
      <c r="W209" t="s">
        <v>14</v>
      </c>
      <c r="X209" s="4">
        <v>1057</v>
      </c>
      <c r="Y209" s="5">
        <v>54</v>
      </c>
    </row>
    <row r="210" spans="21:25" x14ac:dyDescent="0.3">
      <c r="U210" t="s">
        <v>7</v>
      </c>
      <c r="V210" t="s">
        <v>37</v>
      </c>
      <c r="W210" t="s">
        <v>26</v>
      </c>
      <c r="X210" s="4">
        <v>5306</v>
      </c>
      <c r="Y210" s="5">
        <v>0</v>
      </c>
    </row>
    <row r="211" spans="21:25" x14ac:dyDescent="0.3">
      <c r="U211" t="s">
        <v>5</v>
      </c>
      <c r="V211" t="s">
        <v>39</v>
      </c>
      <c r="W211" t="s">
        <v>24</v>
      </c>
      <c r="X211" s="4">
        <v>4018</v>
      </c>
      <c r="Y211" s="5">
        <v>171</v>
      </c>
    </row>
    <row r="212" spans="21:25" x14ac:dyDescent="0.3">
      <c r="U212" t="s">
        <v>9</v>
      </c>
      <c r="V212" t="s">
        <v>34</v>
      </c>
      <c r="W212" t="s">
        <v>16</v>
      </c>
      <c r="X212" s="4">
        <v>938</v>
      </c>
      <c r="Y212" s="5">
        <v>189</v>
      </c>
    </row>
    <row r="213" spans="21:25" x14ac:dyDescent="0.3">
      <c r="U213" t="s">
        <v>7</v>
      </c>
      <c r="V213" t="s">
        <v>38</v>
      </c>
      <c r="W213" t="s">
        <v>18</v>
      </c>
      <c r="X213" s="4">
        <v>1778</v>
      </c>
      <c r="Y213" s="5">
        <v>270</v>
      </c>
    </row>
    <row r="214" spans="21:25" x14ac:dyDescent="0.3">
      <c r="U214" t="s">
        <v>6</v>
      </c>
      <c r="V214" t="s">
        <v>39</v>
      </c>
      <c r="W214" t="s">
        <v>30</v>
      </c>
      <c r="X214" s="4">
        <v>1638</v>
      </c>
      <c r="Y214" s="5">
        <v>63</v>
      </c>
    </row>
    <row r="215" spans="21:25" x14ac:dyDescent="0.3">
      <c r="U215" t="s">
        <v>41</v>
      </c>
      <c r="V215" t="s">
        <v>38</v>
      </c>
      <c r="W215" t="s">
        <v>25</v>
      </c>
      <c r="X215" s="4">
        <v>154</v>
      </c>
      <c r="Y215" s="5">
        <v>21</v>
      </c>
    </row>
    <row r="216" spans="21:25" x14ac:dyDescent="0.3">
      <c r="U216" t="s">
        <v>7</v>
      </c>
      <c r="V216" t="s">
        <v>37</v>
      </c>
      <c r="W216" t="s">
        <v>22</v>
      </c>
      <c r="X216" s="4">
        <v>9835</v>
      </c>
      <c r="Y216" s="5">
        <v>207</v>
      </c>
    </row>
    <row r="217" spans="21:25" x14ac:dyDescent="0.3">
      <c r="U217" t="s">
        <v>9</v>
      </c>
      <c r="V217" t="s">
        <v>37</v>
      </c>
      <c r="W217" t="s">
        <v>20</v>
      </c>
      <c r="X217" s="4">
        <v>7273</v>
      </c>
      <c r="Y217" s="5">
        <v>96</v>
      </c>
    </row>
    <row r="218" spans="21:25" x14ac:dyDescent="0.3">
      <c r="U218" t="s">
        <v>5</v>
      </c>
      <c r="V218" t="s">
        <v>39</v>
      </c>
      <c r="W218" t="s">
        <v>22</v>
      </c>
      <c r="X218" s="4">
        <v>6909</v>
      </c>
      <c r="Y218" s="5">
        <v>81</v>
      </c>
    </row>
    <row r="219" spans="21:25" x14ac:dyDescent="0.3">
      <c r="U219" t="s">
        <v>9</v>
      </c>
      <c r="V219" t="s">
        <v>39</v>
      </c>
      <c r="W219" t="s">
        <v>24</v>
      </c>
      <c r="X219" s="4">
        <v>3920</v>
      </c>
      <c r="Y219" s="5">
        <v>306</v>
      </c>
    </row>
    <row r="220" spans="21:25" x14ac:dyDescent="0.3">
      <c r="U220" t="s">
        <v>10</v>
      </c>
      <c r="V220" t="s">
        <v>39</v>
      </c>
      <c r="W220" t="s">
        <v>21</v>
      </c>
      <c r="X220" s="4">
        <v>4858</v>
      </c>
      <c r="Y220" s="5">
        <v>279</v>
      </c>
    </row>
    <row r="221" spans="21:25" x14ac:dyDescent="0.3">
      <c r="U221" t="s">
        <v>2</v>
      </c>
      <c r="V221" t="s">
        <v>38</v>
      </c>
      <c r="W221" t="s">
        <v>4</v>
      </c>
      <c r="X221" s="4">
        <v>3549</v>
      </c>
      <c r="Y221" s="5">
        <v>3</v>
      </c>
    </row>
    <row r="222" spans="21:25" x14ac:dyDescent="0.3">
      <c r="U222" t="s">
        <v>7</v>
      </c>
      <c r="V222" t="s">
        <v>39</v>
      </c>
      <c r="W222" t="s">
        <v>27</v>
      </c>
      <c r="X222" s="4">
        <v>966</v>
      </c>
      <c r="Y222" s="5">
        <v>198</v>
      </c>
    </row>
    <row r="223" spans="21:25" x14ac:dyDescent="0.3">
      <c r="U223" t="s">
        <v>5</v>
      </c>
      <c r="V223" t="s">
        <v>39</v>
      </c>
      <c r="W223" t="s">
        <v>18</v>
      </c>
      <c r="X223" s="4">
        <v>385</v>
      </c>
      <c r="Y223" s="5">
        <v>249</v>
      </c>
    </row>
    <row r="224" spans="21:25" x14ac:dyDescent="0.3">
      <c r="U224" t="s">
        <v>6</v>
      </c>
      <c r="V224" t="s">
        <v>34</v>
      </c>
      <c r="W224" t="s">
        <v>16</v>
      </c>
      <c r="X224" s="4">
        <v>2219</v>
      </c>
      <c r="Y224" s="5">
        <v>75</v>
      </c>
    </row>
    <row r="225" spans="21:25" x14ac:dyDescent="0.3">
      <c r="U225" t="s">
        <v>9</v>
      </c>
      <c r="V225" t="s">
        <v>36</v>
      </c>
      <c r="W225" t="s">
        <v>32</v>
      </c>
      <c r="X225" s="4">
        <v>2954</v>
      </c>
      <c r="Y225" s="5">
        <v>189</v>
      </c>
    </row>
    <row r="226" spans="21:25" x14ac:dyDescent="0.3">
      <c r="U226" t="s">
        <v>7</v>
      </c>
      <c r="V226" t="s">
        <v>36</v>
      </c>
      <c r="W226" t="s">
        <v>32</v>
      </c>
      <c r="X226" s="4">
        <v>280</v>
      </c>
      <c r="Y226" s="5">
        <v>87</v>
      </c>
    </row>
    <row r="227" spans="21:25" x14ac:dyDescent="0.3">
      <c r="U227" t="s">
        <v>41</v>
      </c>
      <c r="V227" t="s">
        <v>36</v>
      </c>
      <c r="W227" t="s">
        <v>30</v>
      </c>
      <c r="X227" s="4">
        <v>6118</v>
      </c>
      <c r="Y227" s="5">
        <v>174</v>
      </c>
    </row>
    <row r="228" spans="21:25" x14ac:dyDescent="0.3">
      <c r="U228" t="s">
        <v>2</v>
      </c>
      <c r="V228" t="s">
        <v>39</v>
      </c>
      <c r="W228" t="s">
        <v>15</v>
      </c>
      <c r="X228" s="4">
        <v>4802</v>
      </c>
      <c r="Y228" s="5">
        <v>36</v>
      </c>
    </row>
    <row r="229" spans="21:25" x14ac:dyDescent="0.3">
      <c r="U229" t="s">
        <v>9</v>
      </c>
      <c r="V229" t="s">
        <v>38</v>
      </c>
      <c r="W229" t="s">
        <v>24</v>
      </c>
      <c r="X229" s="4">
        <v>4137</v>
      </c>
      <c r="Y229" s="5">
        <v>60</v>
      </c>
    </row>
    <row r="230" spans="21:25" x14ac:dyDescent="0.3">
      <c r="U230" t="s">
        <v>3</v>
      </c>
      <c r="V230" t="s">
        <v>35</v>
      </c>
      <c r="W230" t="s">
        <v>23</v>
      </c>
      <c r="X230" s="4">
        <v>2023</v>
      </c>
      <c r="Y230" s="5">
        <v>78</v>
      </c>
    </row>
    <row r="231" spans="21:25" x14ac:dyDescent="0.3">
      <c r="U231" t="s">
        <v>9</v>
      </c>
      <c r="V231" t="s">
        <v>36</v>
      </c>
      <c r="W231" t="s">
        <v>30</v>
      </c>
      <c r="X231" s="4">
        <v>9051</v>
      </c>
      <c r="Y231" s="5">
        <v>57</v>
      </c>
    </row>
    <row r="232" spans="21:25" x14ac:dyDescent="0.3">
      <c r="U232" t="s">
        <v>9</v>
      </c>
      <c r="V232" t="s">
        <v>37</v>
      </c>
      <c r="W232" t="s">
        <v>28</v>
      </c>
      <c r="X232" s="4">
        <v>2919</v>
      </c>
      <c r="Y232" s="5">
        <v>45</v>
      </c>
    </row>
    <row r="233" spans="21:25" x14ac:dyDescent="0.3">
      <c r="U233" t="s">
        <v>41</v>
      </c>
      <c r="V233" t="s">
        <v>38</v>
      </c>
      <c r="W233" t="s">
        <v>22</v>
      </c>
      <c r="X233" s="4">
        <v>5915</v>
      </c>
      <c r="Y233" s="5">
        <v>3</v>
      </c>
    </row>
    <row r="234" spans="21:25" x14ac:dyDescent="0.3">
      <c r="U234" t="s">
        <v>10</v>
      </c>
      <c r="V234" t="s">
        <v>35</v>
      </c>
      <c r="W234" t="s">
        <v>15</v>
      </c>
      <c r="X234" s="4">
        <v>2562</v>
      </c>
      <c r="Y234" s="5">
        <v>6</v>
      </c>
    </row>
    <row r="235" spans="21:25" x14ac:dyDescent="0.3">
      <c r="U235" t="s">
        <v>5</v>
      </c>
      <c r="V235" t="s">
        <v>37</v>
      </c>
      <c r="W235" t="s">
        <v>25</v>
      </c>
      <c r="X235" s="4">
        <v>8813</v>
      </c>
      <c r="Y235" s="5">
        <v>21</v>
      </c>
    </row>
    <row r="236" spans="21:25" x14ac:dyDescent="0.3">
      <c r="U236" t="s">
        <v>5</v>
      </c>
      <c r="V236" t="s">
        <v>36</v>
      </c>
      <c r="W236" t="s">
        <v>18</v>
      </c>
      <c r="X236" s="4">
        <v>6111</v>
      </c>
      <c r="Y236" s="5">
        <v>3</v>
      </c>
    </row>
    <row r="237" spans="21:25" x14ac:dyDescent="0.3">
      <c r="U237" t="s">
        <v>8</v>
      </c>
      <c r="V237" t="s">
        <v>34</v>
      </c>
      <c r="W237" t="s">
        <v>31</v>
      </c>
      <c r="X237" s="4">
        <v>3507</v>
      </c>
      <c r="Y237" s="5">
        <v>288</v>
      </c>
    </row>
    <row r="238" spans="21:25" x14ac:dyDescent="0.3">
      <c r="U238" t="s">
        <v>6</v>
      </c>
      <c r="V238" t="s">
        <v>36</v>
      </c>
      <c r="W238" t="s">
        <v>13</v>
      </c>
      <c r="X238" s="4">
        <v>4319</v>
      </c>
      <c r="Y238" s="5">
        <v>30</v>
      </c>
    </row>
    <row r="239" spans="21:25" x14ac:dyDescent="0.3">
      <c r="U239" t="s">
        <v>40</v>
      </c>
      <c r="V239" t="s">
        <v>38</v>
      </c>
      <c r="W239" t="s">
        <v>26</v>
      </c>
      <c r="X239" s="4">
        <v>609</v>
      </c>
      <c r="Y239" s="5">
        <v>87</v>
      </c>
    </row>
    <row r="240" spans="21:25" x14ac:dyDescent="0.3">
      <c r="U240" t="s">
        <v>40</v>
      </c>
      <c r="V240" t="s">
        <v>39</v>
      </c>
      <c r="W240" t="s">
        <v>27</v>
      </c>
      <c r="X240" s="4">
        <v>6370</v>
      </c>
      <c r="Y240" s="5">
        <v>30</v>
      </c>
    </row>
    <row r="241" spans="21:25" x14ac:dyDescent="0.3">
      <c r="U241" t="s">
        <v>5</v>
      </c>
      <c r="V241" t="s">
        <v>38</v>
      </c>
      <c r="W241" t="s">
        <v>19</v>
      </c>
      <c r="X241" s="4">
        <v>5474</v>
      </c>
      <c r="Y241" s="5">
        <v>168</v>
      </c>
    </row>
    <row r="242" spans="21:25" x14ac:dyDescent="0.3">
      <c r="U242" t="s">
        <v>40</v>
      </c>
      <c r="V242" t="s">
        <v>36</v>
      </c>
      <c r="W242" t="s">
        <v>27</v>
      </c>
      <c r="X242" s="4">
        <v>3164</v>
      </c>
      <c r="Y242" s="5">
        <v>306</v>
      </c>
    </row>
    <row r="243" spans="21:25" x14ac:dyDescent="0.3">
      <c r="U243" t="s">
        <v>6</v>
      </c>
      <c r="V243" t="s">
        <v>35</v>
      </c>
      <c r="W243" t="s">
        <v>4</v>
      </c>
      <c r="X243" s="4">
        <v>1302</v>
      </c>
      <c r="Y243" s="5">
        <v>402</v>
      </c>
    </row>
    <row r="244" spans="21:25" x14ac:dyDescent="0.3">
      <c r="U244" t="s">
        <v>3</v>
      </c>
      <c r="V244" t="s">
        <v>37</v>
      </c>
      <c r="W244" t="s">
        <v>28</v>
      </c>
      <c r="X244" s="4">
        <v>7308</v>
      </c>
      <c r="Y244" s="5">
        <v>327</v>
      </c>
    </row>
    <row r="245" spans="21:25" x14ac:dyDescent="0.3">
      <c r="U245" t="s">
        <v>40</v>
      </c>
      <c r="V245" t="s">
        <v>37</v>
      </c>
      <c r="W245" t="s">
        <v>27</v>
      </c>
      <c r="X245" s="4">
        <v>6132</v>
      </c>
      <c r="Y245" s="5">
        <v>93</v>
      </c>
    </row>
    <row r="246" spans="21:25" x14ac:dyDescent="0.3">
      <c r="U246" t="s">
        <v>10</v>
      </c>
      <c r="V246" t="s">
        <v>35</v>
      </c>
      <c r="W246" t="s">
        <v>14</v>
      </c>
      <c r="X246" s="4">
        <v>3472</v>
      </c>
      <c r="Y246" s="5">
        <v>96</v>
      </c>
    </row>
    <row r="247" spans="21:25" x14ac:dyDescent="0.3">
      <c r="U247" t="s">
        <v>8</v>
      </c>
      <c r="V247" t="s">
        <v>39</v>
      </c>
      <c r="W247" t="s">
        <v>18</v>
      </c>
      <c r="X247" s="4">
        <v>9660</v>
      </c>
      <c r="Y247" s="5">
        <v>27</v>
      </c>
    </row>
    <row r="248" spans="21:25" x14ac:dyDescent="0.3">
      <c r="U248" t="s">
        <v>9</v>
      </c>
      <c r="V248" t="s">
        <v>38</v>
      </c>
      <c r="W248" t="s">
        <v>26</v>
      </c>
      <c r="X248" s="4">
        <v>2436</v>
      </c>
      <c r="Y248" s="5">
        <v>99</v>
      </c>
    </row>
    <row r="249" spans="21:25" x14ac:dyDescent="0.3">
      <c r="U249" t="s">
        <v>9</v>
      </c>
      <c r="V249" t="s">
        <v>38</v>
      </c>
      <c r="W249" t="s">
        <v>33</v>
      </c>
      <c r="X249" s="4">
        <v>9506</v>
      </c>
      <c r="Y249" s="5">
        <v>87</v>
      </c>
    </row>
    <row r="250" spans="21:25" x14ac:dyDescent="0.3">
      <c r="U250" t="s">
        <v>10</v>
      </c>
      <c r="V250" t="s">
        <v>37</v>
      </c>
      <c r="W250" t="s">
        <v>21</v>
      </c>
      <c r="X250" s="4">
        <v>245</v>
      </c>
      <c r="Y250" s="5">
        <v>288</v>
      </c>
    </row>
    <row r="251" spans="21:25" x14ac:dyDescent="0.3">
      <c r="U251" t="s">
        <v>8</v>
      </c>
      <c r="V251" t="s">
        <v>35</v>
      </c>
      <c r="W251" t="s">
        <v>20</v>
      </c>
      <c r="X251" s="4">
        <v>2702</v>
      </c>
      <c r="Y251" s="5">
        <v>363</v>
      </c>
    </row>
    <row r="252" spans="21:25" x14ac:dyDescent="0.3">
      <c r="U252" t="s">
        <v>10</v>
      </c>
      <c r="V252" t="s">
        <v>34</v>
      </c>
      <c r="W252" t="s">
        <v>17</v>
      </c>
      <c r="X252" s="4">
        <v>700</v>
      </c>
      <c r="Y252" s="5">
        <v>87</v>
      </c>
    </row>
    <row r="253" spans="21:25" x14ac:dyDescent="0.3">
      <c r="U253" t="s">
        <v>6</v>
      </c>
      <c r="V253" t="s">
        <v>34</v>
      </c>
      <c r="W253" t="s">
        <v>17</v>
      </c>
      <c r="X253" s="4">
        <v>3759</v>
      </c>
      <c r="Y253" s="5">
        <v>150</v>
      </c>
    </row>
    <row r="254" spans="21:25" x14ac:dyDescent="0.3">
      <c r="U254" t="s">
        <v>2</v>
      </c>
      <c r="V254" t="s">
        <v>35</v>
      </c>
      <c r="W254" t="s">
        <v>17</v>
      </c>
      <c r="X254" s="4">
        <v>1589</v>
      </c>
      <c r="Y254" s="5">
        <v>303</v>
      </c>
    </row>
    <row r="255" spans="21:25" x14ac:dyDescent="0.3">
      <c r="U255" t="s">
        <v>7</v>
      </c>
      <c r="V255" t="s">
        <v>35</v>
      </c>
      <c r="W255" t="s">
        <v>28</v>
      </c>
      <c r="X255" s="4">
        <v>5194</v>
      </c>
      <c r="Y255" s="5">
        <v>288</v>
      </c>
    </row>
    <row r="256" spans="21:25" x14ac:dyDescent="0.3">
      <c r="U256" t="s">
        <v>10</v>
      </c>
      <c r="V256" t="s">
        <v>36</v>
      </c>
      <c r="W256" t="s">
        <v>13</v>
      </c>
      <c r="X256" s="4">
        <v>945</v>
      </c>
      <c r="Y256" s="5">
        <v>75</v>
      </c>
    </row>
    <row r="257" spans="21:25" x14ac:dyDescent="0.3">
      <c r="U257" t="s">
        <v>40</v>
      </c>
      <c r="V257" t="s">
        <v>38</v>
      </c>
      <c r="W257" t="s">
        <v>31</v>
      </c>
      <c r="X257" s="4">
        <v>1988</v>
      </c>
      <c r="Y257" s="5">
        <v>39</v>
      </c>
    </row>
    <row r="258" spans="21:25" x14ac:dyDescent="0.3">
      <c r="U258" t="s">
        <v>6</v>
      </c>
      <c r="V258" t="s">
        <v>34</v>
      </c>
      <c r="W258" t="s">
        <v>32</v>
      </c>
      <c r="X258" s="4">
        <v>6734</v>
      </c>
      <c r="Y258" s="5">
        <v>123</v>
      </c>
    </row>
    <row r="259" spans="21:25" x14ac:dyDescent="0.3">
      <c r="U259" t="s">
        <v>40</v>
      </c>
      <c r="V259" t="s">
        <v>36</v>
      </c>
      <c r="W259" t="s">
        <v>4</v>
      </c>
      <c r="X259" s="4">
        <v>217</v>
      </c>
      <c r="Y259" s="5">
        <v>36</v>
      </c>
    </row>
    <row r="260" spans="21:25" x14ac:dyDescent="0.3">
      <c r="U260" t="s">
        <v>5</v>
      </c>
      <c r="V260" t="s">
        <v>34</v>
      </c>
      <c r="W260" t="s">
        <v>22</v>
      </c>
      <c r="X260" s="4">
        <v>6279</v>
      </c>
      <c r="Y260" s="5">
        <v>237</v>
      </c>
    </row>
    <row r="261" spans="21:25" x14ac:dyDescent="0.3">
      <c r="U261" t="s">
        <v>40</v>
      </c>
      <c r="V261" t="s">
        <v>36</v>
      </c>
      <c r="W261" t="s">
        <v>13</v>
      </c>
      <c r="X261" s="4">
        <v>4424</v>
      </c>
      <c r="Y261" s="5">
        <v>201</v>
      </c>
    </row>
    <row r="262" spans="21:25" x14ac:dyDescent="0.3">
      <c r="U262" t="s">
        <v>2</v>
      </c>
      <c r="V262" t="s">
        <v>36</v>
      </c>
      <c r="W262" t="s">
        <v>17</v>
      </c>
      <c r="X262" s="4">
        <v>189</v>
      </c>
      <c r="Y262" s="5">
        <v>48</v>
      </c>
    </row>
    <row r="263" spans="21:25" x14ac:dyDescent="0.3">
      <c r="U263" t="s">
        <v>5</v>
      </c>
      <c r="V263" t="s">
        <v>35</v>
      </c>
      <c r="W263" t="s">
        <v>22</v>
      </c>
      <c r="X263" s="4">
        <v>490</v>
      </c>
      <c r="Y263" s="5">
        <v>84</v>
      </c>
    </row>
    <row r="264" spans="21:25" x14ac:dyDescent="0.3">
      <c r="U264" t="s">
        <v>8</v>
      </c>
      <c r="V264" t="s">
        <v>37</v>
      </c>
      <c r="W264" t="s">
        <v>21</v>
      </c>
      <c r="X264" s="4">
        <v>434</v>
      </c>
      <c r="Y264" s="5">
        <v>87</v>
      </c>
    </row>
    <row r="265" spans="21:25" x14ac:dyDescent="0.3">
      <c r="U265" t="s">
        <v>7</v>
      </c>
      <c r="V265" t="s">
        <v>38</v>
      </c>
      <c r="W265" t="s">
        <v>30</v>
      </c>
      <c r="X265" s="4">
        <v>10129</v>
      </c>
      <c r="Y265" s="5">
        <v>312</v>
      </c>
    </row>
    <row r="266" spans="21:25" x14ac:dyDescent="0.3">
      <c r="U266" t="s">
        <v>3</v>
      </c>
      <c r="V266" t="s">
        <v>39</v>
      </c>
      <c r="W266" t="s">
        <v>28</v>
      </c>
      <c r="X266" s="4">
        <v>1652</v>
      </c>
      <c r="Y266" s="5">
        <v>102</v>
      </c>
    </row>
    <row r="267" spans="21:25" x14ac:dyDescent="0.3">
      <c r="U267" t="s">
        <v>8</v>
      </c>
      <c r="V267" t="s">
        <v>38</v>
      </c>
      <c r="W267" t="s">
        <v>21</v>
      </c>
      <c r="X267" s="4">
        <v>6433</v>
      </c>
      <c r="Y267" s="5">
        <v>78</v>
      </c>
    </row>
    <row r="268" spans="21:25" x14ac:dyDescent="0.3">
      <c r="U268" t="s">
        <v>3</v>
      </c>
      <c r="V268" t="s">
        <v>34</v>
      </c>
      <c r="W268" t="s">
        <v>23</v>
      </c>
      <c r="X268" s="4">
        <v>2212</v>
      </c>
      <c r="Y268" s="5">
        <v>117</v>
      </c>
    </row>
    <row r="269" spans="21:25" x14ac:dyDescent="0.3">
      <c r="U269" t="s">
        <v>41</v>
      </c>
      <c r="V269" t="s">
        <v>35</v>
      </c>
      <c r="W269" t="s">
        <v>19</v>
      </c>
      <c r="X269" s="4">
        <v>609</v>
      </c>
      <c r="Y269" s="5">
        <v>99</v>
      </c>
    </row>
    <row r="270" spans="21:25" x14ac:dyDescent="0.3">
      <c r="U270" t="s">
        <v>40</v>
      </c>
      <c r="V270" t="s">
        <v>35</v>
      </c>
      <c r="W270" t="s">
        <v>24</v>
      </c>
      <c r="X270" s="4">
        <v>1638</v>
      </c>
      <c r="Y270" s="5">
        <v>48</v>
      </c>
    </row>
    <row r="271" spans="21:25" x14ac:dyDescent="0.3">
      <c r="U271" t="s">
        <v>7</v>
      </c>
      <c r="V271" t="s">
        <v>34</v>
      </c>
      <c r="W271" t="s">
        <v>15</v>
      </c>
      <c r="X271" s="4">
        <v>3829</v>
      </c>
      <c r="Y271" s="5">
        <v>24</v>
      </c>
    </row>
    <row r="272" spans="21:25" x14ac:dyDescent="0.3">
      <c r="U272" t="s">
        <v>40</v>
      </c>
      <c r="V272" t="s">
        <v>39</v>
      </c>
      <c r="W272" t="s">
        <v>15</v>
      </c>
      <c r="X272" s="4">
        <v>5775</v>
      </c>
      <c r="Y272" s="5">
        <v>42</v>
      </c>
    </row>
    <row r="273" spans="21:25" x14ac:dyDescent="0.3">
      <c r="U273" t="s">
        <v>6</v>
      </c>
      <c r="V273" t="s">
        <v>35</v>
      </c>
      <c r="W273" t="s">
        <v>20</v>
      </c>
      <c r="X273" s="4">
        <v>1071</v>
      </c>
      <c r="Y273" s="5">
        <v>270</v>
      </c>
    </row>
    <row r="274" spans="21:25" x14ac:dyDescent="0.3">
      <c r="U274" t="s">
        <v>8</v>
      </c>
      <c r="V274" t="s">
        <v>36</v>
      </c>
      <c r="W274" t="s">
        <v>23</v>
      </c>
      <c r="X274" s="4">
        <v>5019</v>
      </c>
      <c r="Y274" s="5">
        <v>150</v>
      </c>
    </row>
    <row r="275" spans="21:25" x14ac:dyDescent="0.3">
      <c r="U275" t="s">
        <v>2</v>
      </c>
      <c r="V275" t="s">
        <v>37</v>
      </c>
      <c r="W275" t="s">
        <v>15</v>
      </c>
      <c r="X275" s="4">
        <v>2863</v>
      </c>
      <c r="Y275" s="5">
        <v>42</v>
      </c>
    </row>
    <row r="276" spans="21:25" x14ac:dyDescent="0.3">
      <c r="U276" t="s">
        <v>40</v>
      </c>
      <c r="V276" t="s">
        <v>35</v>
      </c>
      <c r="W276" t="s">
        <v>29</v>
      </c>
      <c r="X276" s="4">
        <v>1617</v>
      </c>
      <c r="Y276" s="5">
        <v>126</v>
      </c>
    </row>
    <row r="277" spans="21:25" x14ac:dyDescent="0.3">
      <c r="U277" t="s">
        <v>6</v>
      </c>
      <c r="V277" t="s">
        <v>37</v>
      </c>
      <c r="W277" t="s">
        <v>26</v>
      </c>
      <c r="X277" s="4">
        <v>6818</v>
      </c>
      <c r="Y277" s="5">
        <v>6</v>
      </c>
    </row>
    <row r="278" spans="21:25" x14ac:dyDescent="0.3">
      <c r="U278" t="s">
        <v>3</v>
      </c>
      <c r="V278" t="s">
        <v>35</v>
      </c>
      <c r="W278" t="s">
        <v>15</v>
      </c>
      <c r="X278" s="4">
        <v>6657</v>
      </c>
      <c r="Y278" s="5">
        <v>276</v>
      </c>
    </row>
    <row r="279" spans="21:25" x14ac:dyDescent="0.3">
      <c r="U279" t="s">
        <v>3</v>
      </c>
      <c r="V279" t="s">
        <v>34</v>
      </c>
      <c r="W279" t="s">
        <v>17</v>
      </c>
      <c r="X279" s="4">
        <v>2919</v>
      </c>
      <c r="Y279" s="5">
        <v>93</v>
      </c>
    </row>
    <row r="280" spans="21:25" x14ac:dyDescent="0.3">
      <c r="U280" t="s">
        <v>2</v>
      </c>
      <c r="V280" t="s">
        <v>36</v>
      </c>
      <c r="W280" t="s">
        <v>31</v>
      </c>
      <c r="X280" s="4">
        <v>3094</v>
      </c>
      <c r="Y280" s="5">
        <v>246</v>
      </c>
    </row>
    <row r="281" spans="21:25" x14ac:dyDescent="0.3">
      <c r="U281" t="s">
        <v>6</v>
      </c>
      <c r="V281" t="s">
        <v>39</v>
      </c>
      <c r="W281" t="s">
        <v>24</v>
      </c>
      <c r="X281" s="4">
        <v>2989</v>
      </c>
      <c r="Y281" s="5">
        <v>3</v>
      </c>
    </row>
    <row r="282" spans="21:25" x14ac:dyDescent="0.3">
      <c r="U282" t="s">
        <v>8</v>
      </c>
      <c r="V282" t="s">
        <v>38</v>
      </c>
      <c r="W282" t="s">
        <v>27</v>
      </c>
      <c r="X282" s="4">
        <v>2268</v>
      </c>
      <c r="Y282" s="5">
        <v>63</v>
      </c>
    </row>
    <row r="283" spans="21:25" x14ac:dyDescent="0.3">
      <c r="U283" t="s">
        <v>5</v>
      </c>
      <c r="V283" t="s">
        <v>35</v>
      </c>
      <c r="W283" t="s">
        <v>31</v>
      </c>
      <c r="X283" s="4">
        <v>4753</v>
      </c>
      <c r="Y283" s="5">
        <v>246</v>
      </c>
    </row>
    <row r="284" spans="21:25" x14ac:dyDescent="0.3">
      <c r="U284" t="s">
        <v>2</v>
      </c>
      <c r="V284" t="s">
        <v>34</v>
      </c>
      <c r="W284" t="s">
        <v>19</v>
      </c>
      <c r="X284" s="4">
        <v>7511</v>
      </c>
      <c r="Y284" s="5">
        <v>120</v>
      </c>
    </row>
    <row r="285" spans="21:25" x14ac:dyDescent="0.3">
      <c r="U285" t="s">
        <v>2</v>
      </c>
      <c r="V285" t="s">
        <v>38</v>
      </c>
      <c r="W285" t="s">
        <v>31</v>
      </c>
      <c r="X285" s="4">
        <v>4326</v>
      </c>
      <c r="Y285" s="5">
        <v>348</v>
      </c>
    </row>
    <row r="286" spans="21:25" x14ac:dyDescent="0.3">
      <c r="U286" t="s">
        <v>41</v>
      </c>
      <c r="V286" t="s">
        <v>34</v>
      </c>
      <c r="W286" t="s">
        <v>23</v>
      </c>
      <c r="X286" s="4">
        <v>4935</v>
      </c>
      <c r="Y286" s="5">
        <v>126</v>
      </c>
    </row>
    <row r="287" spans="21:25" x14ac:dyDescent="0.3">
      <c r="U287" t="s">
        <v>6</v>
      </c>
      <c r="V287" t="s">
        <v>35</v>
      </c>
      <c r="W287" t="s">
        <v>30</v>
      </c>
      <c r="X287" s="4">
        <v>4781</v>
      </c>
      <c r="Y287" s="5">
        <v>123</v>
      </c>
    </row>
    <row r="288" spans="21:25" x14ac:dyDescent="0.3">
      <c r="U288" t="s">
        <v>5</v>
      </c>
      <c r="V288" t="s">
        <v>38</v>
      </c>
      <c r="W288" t="s">
        <v>25</v>
      </c>
      <c r="X288" s="4">
        <v>7483</v>
      </c>
      <c r="Y288" s="5">
        <v>45</v>
      </c>
    </row>
    <row r="289" spans="21:25" x14ac:dyDescent="0.3">
      <c r="U289" t="s">
        <v>10</v>
      </c>
      <c r="V289" t="s">
        <v>38</v>
      </c>
      <c r="W289" t="s">
        <v>4</v>
      </c>
      <c r="X289" s="4">
        <v>6860</v>
      </c>
      <c r="Y289" s="5">
        <v>126</v>
      </c>
    </row>
    <row r="290" spans="21:25" x14ac:dyDescent="0.3">
      <c r="U290" t="s">
        <v>40</v>
      </c>
      <c r="V290" t="s">
        <v>37</v>
      </c>
      <c r="W290" t="s">
        <v>29</v>
      </c>
      <c r="X290" s="4">
        <v>9002</v>
      </c>
      <c r="Y290" s="5">
        <v>72</v>
      </c>
    </row>
    <row r="291" spans="21:25" x14ac:dyDescent="0.3">
      <c r="U291" t="s">
        <v>6</v>
      </c>
      <c r="V291" t="s">
        <v>36</v>
      </c>
      <c r="W291" t="s">
        <v>29</v>
      </c>
      <c r="X291" s="4">
        <v>1400</v>
      </c>
      <c r="Y291" s="5">
        <v>135</v>
      </c>
    </row>
    <row r="292" spans="21:25" x14ac:dyDescent="0.3">
      <c r="U292" t="s">
        <v>10</v>
      </c>
      <c r="V292" t="s">
        <v>34</v>
      </c>
      <c r="W292" t="s">
        <v>22</v>
      </c>
      <c r="X292" s="4">
        <v>4053</v>
      </c>
      <c r="Y292" s="5">
        <v>24</v>
      </c>
    </row>
    <row r="293" spans="21:25" x14ac:dyDescent="0.3">
      <c r="U293" t="s">
        <v>7</v>
      </c>
      <c r="V293" t="s">
        <v>36</v>
      </c>
      <c r="W293" t="s">
        <v>31</v>
      </c>
      <c r="X293" s="4">
        <v>2149</v>
      </c>
      <c r="Y293" s="5">
        <v>117</v>
      </c>
    </row>
    <row r="294" spans="21:25" x14ac:dyDescent="0.3">
      <c r="U294" t="s">
        <v>3</v>
      </c>
      <c r="V294" t="s">
        <v>39</v>
      </c>
      <c r="W294" t="s">
        <v>29</v>
      </c>
      <c r="X294" s="4">
        <v>3640</v>
      </c>
      <c r="Y294" s="5">
        <v>51</v>
      </c>
    </row>
    <row r="295" spans="21:25" x14ac:dyDescent="0.3">
      <c r="U295" t="s">
        <v>2</v>
      </c>
      <c r="V295" t="s">
        <v>39</v>
      </c>
      <c r="W295" t="s">
        <v>23</v>
      </c>
      <c r="X295" s="4">
        <v>630</v>
      </c>
      <c r="Y295" s="5">
        <v>36</v>
      </c>
    </row>
    <row r="296" spans="21:25" x14ac:dyDescent="0.3">
      <c r="U296" t="s">
        <v>9</v>
      </c>
      <c r="V296" t="s">
        <v>35</v>
      </c>
      <c r="W296" t="s">
        <v>27</v>
      </c>
      <c r="X296" s="4">
        <v>2429</v>
      </c>
      <c r="Y296" s="5">
        <v>144</v>
      </c>
    </row>
    <row r="297" spans="21:25" x14ac:dyDescent="0.3">
      <c r="U297" t="s">
        <v>9</v>
      </c>
      <c r="V297" t="s">
        <v>36</v>
      </c>
      <c r="W297" t="s">
        <v>25</v>
      </c>
      <c r="X297" s="4">
        <v>2142</v>
      </c>
      <c r="Y297" s="5">
        <v>114</v>
      </c>
    </row>
    <row r="298" spans="21:25" x14ac:dyDescent="0.3">
      <c r="U298" t="s">
        <v>7</v>
      </c>
      <c r="V298" t="s">
        <v>37</v>
      </c>
      <c r="W298" t="s">
        <v>30</v>
      </c>
      <c r="X298" s="4">
        <v>6454</v>
      </c>
      <c r="Y298" s="5">
        <v>54</v>
      </c>
    </row>
    <row r="299" spans="21:25" x14ac:dyDescent="0.3">
      <c r="U299" t="s">
        <v>7</v>
      </c>
      <c r="V299" t="s">
        <v>37</v>
      </c>
      <c r="W299" t="s">
        <v>16</v>
      </c>
      <c r="X299" s="4">
        <v>4487</v>
      </c>
      <c r="Y299" s="5">
        <v>333</v>
      </c>
    </row>
    <row r="300" spans="21:25" x14ac:dyDescent="0.3">
      <c r="U300" t="s">
        <v>3</v>
      </c>
      <c r="V300" t="s">
        <v>37</v>
      </c>
      <c r="W300" t="s">
        <v>4</v>
      </c>
      <c r="X300" s="4">
        <v>938</v>
      </c>
      <c r="Y300" s="5">
        <v>366</v>
      </c>
    </row>
    <row r="301" spans="21:25" x14ac:dyDescent="0.3">
      <c r="U301" t="s">
        <v>3</v>
      </c>
      <c r="V301" t="s">
        <v>38</v>
      </c>
      <c r="W301" t="s">
        <v>26</v>
      </c>
      <c r="X301" s="4">
        <v>8841</v>
      </c>
      <c r="Y301" s="5">
        <v>303</v>
      </c>
    </row>
    <row r="302" spans="21:25" x14ac:dyDescent="0.3">
      <c r="U302" t="s">
        <v>2</v>
      </c>
      <c r="V302" t="s">
        <v>39</v>
      </c>
      <c r="W302" t="s">
        <v>33</v>
      </c>
      <c r="X302" s="4">
        <v>4018</v>
      </c>
      <c r="Y302" s="5">
        <v>126</v>
      </c>
    </row>
    <row r="303" spans="21:25" x14ac:dyDescent="0.3">
      <c r="U303" t="s">
        <v>41</v>
      </c>
      <c r="V303" t="s">
        <v>37</v>
      </c>
      <c r="W303" t="s">
        <v>15</v>
      </c>
      <c r="X303" s="4">
        <v>714</v>
      </c>
      <c r="Y303" s="5">
        <v>231</v>
      </c>
    </row>
    <row r="304" spans="21:25" x14ac:dyDescent="0.3">
      <c r="U304" t="s">
        <v>9</v>
      </c>
      <c r="V304" t="s">
        <v>38</v>
      </c>
      <c r="W304" t="s">
        <v>25</v>
      </c>
      <c r="X304" s="4">
        <v>3850</v>
      </c>
      <c r="Y304"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7860F-1687-48A5-92B1-0863F98ACFCD}">
  <dimension ref="A1:F18"/>
  <sheetViews>
    <sheetView showGridLines="0" workbookViewId="0">
      <selection activeCell="I12" sqref="I12"/>
    </sheetView>
  </sheetViews>
  <sheetFormatPr defaultRowHeight="14.4" x14ac:dyDescent="0.3"/>
  <cols>
    <col min="1" max="1" width="19.109375" bestFit="1" customWidth="1"/>
    <col min="2" max="2" width="15.5546875" bestFit="1" customWidth="1"/>
    <col min="3" max="3" width="14.44140625" bestFit="1" customWidth="1"/>
    <col min="4" max="5" width="15.5546875" bestFit="1" customWidth="1"/>
    <col min="6" max="6" width="14.44140625" bestFit="1" customWidth="1"/>
  </cols>
  <sheetData>
    <row r="1" spans="1:6" s="2" customFormat="1" ht="52.5" customHeight="1" x14ac:dyDescent="0.3">
      <c r="A1" s="1"/>
      <c r="B1" s="12">
        <v>7</v>
      </c>
      <c r="C1" s="3" t="str">
        <f>[1]Data!L18</f>
        <v>Best Sales person by country</v>
      </c>
    </row>
    <row r="2" spans="1:6" s="15" customFormat="1" x14ac:dyDescent="0.3">
      <c r="A2" s="13"/>
      <c r="B2" s="14" t="s">
        <v>69</v>
      </c>
    </row>
    <row r="5" spans="1:6" x14ac:dyDescent="0.3">
      <c r="B5" s="23" t="s">
        <v>64</v>
      </c>
      <c r="C5" t="s">
        <v>66</v>
      </c>
      <c r="E5" s="23" t="s">
        <v>64</v>
      </c>
      <c r="F5" t="s">
        <v>66</v>
      </c>
    </row>
    <row r="6" spans="1:6" x14ac:dyDescent="0.3">
      <c r="B6" s="24" t="s">
        <v>38</v>
      </c>
      <c r="C6" s="25">
        <v>25221</v>
      </c>
      <c r="E6" s="24" t="s">
        <v>35</v>
      </c>
      <c r="F6" s="25">
        <v>2142</v>
      </c>
    </row>
    <row r="7" spans="1:6" x14ac:dyDescent="0.3">
      <c r="B7" s="32" t="s">
        <v>5</v>
      </c>
      <c r="C7" s="25">
        <v>25221</v>
      </c>
      <c r="E7" s="32" t="s">
        <v>2</v>
      </c>
      <c r="F7" s="25">
        <v>2142</v>
      </c>
    </row>
    <row r="8" spans="1:6" x14ac:dyDescent="0.3">
      <c r="B8" s="24" t="s">
        <v>36</v>
      </c>
      <c r="C8" s="25">
        <v>39620</v>
      </c>
      <c r="E8" s="24" t="s">
        <v>39</v>
      </c>
      <c r="F8" s="25">
        <v>3976</v>
      </c>
    </row>
    <row r="9" spans="1:6" x14ac:dyDescent="0.3">
      <c r="B9" s="32" t="s">
        <v>5</v>
      </c>
      <c r="C9" s="25">
        <v>39620</v>
      </c>
      <c r="E9" s="32" t="s">
        <v>41</v>
      </c>
      <c r="F9" s="25">
        <v>3976</v>
      </c>
    </row>
    <row r="10" spans="1:6" x14ac:dyDescent="0.3">
      <c r="B10" s="24" t="s">
        <v>34</v>
      </c>
      <c r="C10" s="25">
        <v>41559</v>
      </c>
      <c r="E10" s="24" t="s">
        <v>36</v>
      </c>
      <c r="F10" s="25">
        <v>5019</v>
      </c>
    </row>
    <row r="11" spans="1:6" x14ac:dyDescent="0.3">
      <c r="B11" s="32" t="s">
        <v>5</v>
      </c>
      <c r="C11" s="25">
        <v>41559</v>
      </c>
      <c r="E11" s="32" t="s">
        <v>8</v>
      </c>
      <c r="F11" s="25">
        <v>5019</v>
      </c>
    </row>
    <row r="12" spans="1:6" x14ac:dyDescent="0.3">
      <c r="B12" s="24" t="s">
        <v>37</v>
      </c>
      <c r="C12" s="25">
        <v>43568</v>
      </c>
      <c r="E12" s="24" t="s">
        <v>34</v>
      </c>
      <c r="F12" s="25">
        <v>5516</v>
      </c>
    </row>
    <row r="13" spans="1:6" x14ac:dyDescent="0.3">
      <c r="B13" s="32" t="s">
        <v>7</v>
      </c>
      <c r="C13" s="25">
        <v>43568</v>
      </c>
      <c r="E13" s="32" t="s">
        <v>8</v>
      </c>
      <c r="F13" s="25">
        <v>5516</v>
      </c>
    </row>
    <row r="14" spans="1:6" x14ac:dyDescent="0.3">
      <c r="B14" s="24" t="s">
        <v>39</v>
      </c>
      <c r="C14" s="25">
        <v>45752</v>
      </c>
      <c r="E14" s="24" t="s">
        <v>38</v>
      </c>
      <c r="F14" s="25">
        <v>6069</v>
      </c>
    </row>
    <row r="15" spans="1:6" x14ac:dyDescent="0.3">
      <c r="B15" s="32" t="s">
        <v>2</v>
      </c>
      <c r="C15" s="25">
        <v>45752</v>
      </c>
      <c r="E15" s="32" t="s">
        <v>41</v>
      </c>
      <c r="F15" s="25">
        <v>6069</v>
      </c>
    </row>
    <row r="16" spans="1:6" x14ac:dyDescent="0.3">
      <c r="B16" s="24" t="s">
        <v>35</v>
      </c>
      <c r="C16" s="25">
        <v>38325</v>
      </c>
      <c r="E16" s="24" t="s">
        <v>37</v>
      </c>
      <c r="F16" s="25">
        <v>7987</v>
      </c>
    </row>
    <row r="17" spans="2:6" x14ac:dyDescent="0.3">
      <c r="B17" s="32" t="s">
        <v>40</v>
      </c>
      <c r="C17" s="25">
        <v>38325</v>
      </c>
      <c r="E17" s="32" t="s">
        <v>10</v>
      </c>
      <c r="F17" s="25">
        <v>7987</v>
      </c>
    </row>
    <row r="18" spans="2:6" x14ac:dyDescent="0.3">
      <c r="B18" s="24" t="s">
        <v>65</v>
      </c>
      <c r="C18" s="25">
        <v>234045</v>
      </c>
      <c r="E18" s="24" t="s">
        <v>65</v>
      </c>
      <c r="F18" s="25">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3C797-4D93-48CC-BA4E-2296B84601E4}">
  <dimension ref="A1:C29"/>
  <sheetViews>
    <sheetView zoomScale="85" zoomScaleNormal="85" workbookViewId="0">
      <selection activeCell="I10" sqref="I10"/>
    </sheetView>
  </sheetViews>
  <sheetFormatPr defaultColWidth="18.6640625" defaultRowHeight="14.4" x14ac:dyDescent="0.3"/>
  <cols>
    <col min="2" max="2" width="25.77734375" customWidth="1"/>
    <col min="3" max="3" width="17.33203125" customWidth="1"/>
    <col min="4" max="5" width="11.109375" bestFit="1" customWidth="1"/>
  </cols>
  <sheetData>
    <row r="1" spans="1:3" s="2" customFormat="1" ht="52.5" customHeight="1" x14ac:dyDescent="0.3">
      <c r="A1" s="1"/>
      <c r="B1" s="12">
        <v>8</v>
      </c>
      <c r="C1" s="3" t="str">
        <f>[1]Data!L19</f>
        <v>Profits by product (using products table)</v>
      </c>
    </row>
    <row r="2" spans="1:3" s="15" customFormat="1" x14ac:dyDescent="0.3">
      <c r="A2" s="13"/>
      <c r="B2" s="14" t="s">
        <v>69</v>
      </c>
    </row>
    <row r="6" spans="1:3" x14ac:dyDescent="0.3">
      <c r="B6" s="23" t="s">
        <v>64</v>
      </c>
      <c r="C6" t="s">
        <v>80</v>
      </c>
    </row>
    <row r="7" spans="1:3" x14ac:dyDescent="0.3">
      <c r="B7" s="24" t="s">
        <v>14</v>
      </c>
      <c r="C7" s="28">
        <v>19525.600000000002</v>
      </c>
    </row>
    <row r="8" spans="1:3" x14ac:dyDescent="0.3">
      <c r="B8" s="24" t="s">
        <v>30</v>
      </c>
      <c r="C8" s="28">
        <v>25899.020000000011</v>
      </c>
    </row>
    <row r="9" spans="1:3" x14ac:dyDescent="0.3">
      <c r="B9" s="24" t="s">
        <v>24</v>
      </c>
      <c r="C9" s="28">
        <v>30189.32</v>
      </c>
    </row>
    <row r="10" spans="1:3" x14ac:dyDescent="0.3">
      <c r="B10" s="24" t="s">
        <v>19</v>
      </c>
      <c r="C10" s="28">
        <v>29800.160000000003</v>
      </c>
    </row>
    <row r="11" spans="1:3" x14ac:dyDescent="0.3">
      <c r="B11" s="24" t="s">
        <v>22</v>
      </c>
      <c r="C11" s="28">
        <v>46234.960000000006</v>
      </c>
    </row>
    <row r="12" spans="1:3" x14ac:dyDescent="0.3">
      <c r="B12" s="24" t="s">
        <v>4</v>
      </c>
      <c r="C12" s="28">
        <v>14946.919999999998</v>
      </c>
    </row>
    <row r="13" spans="1:3" x14ac:dyDescent="0.3">
      <c r="B13" s="24" t="s">
        <v>26</v>
      </c>
      <c r="C13" s="28">
        <v>58277.8</v>
      </c>
    </row>
    <row r="14" spans="1:3" x14ac:dyDescent="0.3">
      <c r="B14" s="24" t="s">
        <v>28</v>
      </c>
      <c r="C14" s="28">
        <v>39084.340000000004</v>
      </c>
    </row>
    <row r="15" spans="1:3" x14ac:dyDescent="0.3">
      <c r="B15" s="24" t="s">
        <v>32</v>
      </c>
      <c r="C15" s="28">
        <v>52063.35</v>
      </c>
    </row>
    <row r="16" spans="1:3" x14ac:dyDescent="0.3">
      <c r="B16" s="24" t="s">
        <v>18</v>
      </c>
      <c r="C16" s="28">
        <v>40814.559999999998</v>
      </c>
    </row>
    <row r="17" spans="2:3" x14ac:dyDescent="0.3">
      <c r="B17" s="24" t="s">
        <v>17</v>
      </c>
      <c r="C17" s="28">
        <v>56471.590000000004</v>
      </c>
    </row>
    <row r="18" spans="2:3" x14ac:dyDescent="0.3">
      <c r="B18" s="24" t="s">
        <v>23</v>
      </c>
      <c r="C18" s="28">
        <v>44884.12</v>
      </c>
    </row>
    <row r="19" spans="2:3" x14ac:dyDescent="0.3">
      <c r="B19" s="24" t="s">
        <v>29</v>
      </c>
      <c r="C19" s="28">
        <v>36700.840000000004</v>
      </c>
    </row>
    <row r="20" spans="2:3" x14ac:dyDescent="0.3">
      <c r="B20" s="24" t="s">
        <v>13</v>
      </c>
      <c r="C20" s="28">
        <v>29721.27</v>
      </c>
    </row>
    <row r="21" spans="2:3" x14ac:dyDescent="0.3">
      <c r="B21" s="24" t="s">
        <v>16</v>
      </c>
      <c r="C21" s="28">
        <v>43177.340000000004</v>
      </c>
    </row>
    <row r="22" spans="2:3" x14ac:dyDescent="0.3">
      <c r="B22" s="24" t="s">
        <v>20</v>
      </c>
      <c r="C22" s="28">
        <v>31390.480000000003</v>
      </c>
    </row>
    <row r="23" spans="2:3" x14ac:dyDescent="0.3">
      <c r="B23" s="24" t="s">
        <v>27</v>
      </c>
      <c r="C23" s="28">
        <v>19572.14</v>
      </c>
    </row>
    <row r="24" spans="2:3" x14ac:dyDescent="0.3">
      <c r="B24" s="24" t="s">
        <v>33</v>
      </c>
      <c r="C24" s="28">
        <v>46226.020000000004</v>
      </c>
    </row>
    <row r="25" spans="2:3" x14ac:dyDescent="0.3">
      <c r="B25" s="24" t="s">
        <v>15</v>
      </c>
      <c r="C25" s="28">
        <v>50988.91</v>
      </c>
    </row>
    <row r="26" spans="2:3" x14ac:dyDescent="0.3">
      <c r="B26" s="24" t="s">
        <v>31</v>
      </c>
      <c r="C26" s="28">
        <v>29518.43</v>
      </c>
    </row>
    <row r="27" spans="2:3" x14ac:dyDescent="0.3">
      <c r="B27" s="24" t="s">
        <v>21</v>
      </c>
      <c r="C27" s="28">
        <v>26000</v>
      </c>
    </row>
    <row r="28" spans="2:3" x14ac:dyDescent="0.3">
      <c r="B28" s="24" t="s">
        <v>25</v>
      </c>
      <c r="C28" s="28">
        <v>29678.099999999995</v>
      </c>
    </row>
    <row r="29" spans="2:3" x14ac:dyDescent="0.3">
      <c r="B29" s="24" t="s">
        <v>65</v>
      </c>
      <c r="C29" s="28">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1</vt:lpstr>
      <vt:lpstr>2</vt:lpstr>
      <vt:lpstr>3</vt:lpstr>
      <vt:lpstr>4</vt:lpstr>
      <vt:lpstr>5</vt:lpstr>
      <vt:lpstr>6</vt:lpstr>
      <vt:lpstr>7</vt:lpstr>
      <vt:lpstr>8</vt:lpstr>
      <vt:lpstr>9</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suchit patil</cp:lastModifiedBy>
  <dcterms:created xsi:type="dcterms:W3CDTF">2021-03-14T20:21:32Z</dcterms:created>
  <dcterms:modified xsi:type="dcterms:W3CDTF">2022-05-20T15:12:06Z</dcterms:modified>
</cp:coreProperties>
</file>