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root\unit\"/>
    </mc:Choice>
  </mc:AlternateContent>
  <xr:revisionPtr revIDLastSave="282" documentId="11_DDFD3094C8EDB4203FE7F0F4EB81D47C36BE8510" xr6:coauthVersionLast="40" xr6:coauthVersionMax="40" xr10:uidLastSave="{61021946-FCFB-4A41-B78B-897991034304}"/>
  <bookViews>
    <workbookView xWindow="4149" yWindow="849" windowWidth="24488" windowHeight="17125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<sst xmlns="http://schemas.openxmlformats.org/spreadsheetml/2006/main" count="3052" uniqueCount="1887">
  <si>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</si>
  <si>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</si>
  <si>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</si>
  <si>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</si>
  <si>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</si>
  <si>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</si>
  <si>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</si>
  <si>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</si>
  <si>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</si>
  <si>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</si>
  <si>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</si>
  <si>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</si>
  <si>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</si>
  <si>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</si>
  <si>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</si>
  <si>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</si>
  <si>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</si>
  <si>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</si>
  <si>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</si>
  <si>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</si>
  <si>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</si>
  <si>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</si>
  <si>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</si>
  <si>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</si>
  <si>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</si>
  <si>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</si>
  <si>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</si>
  <si>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</si>
  <si>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</si>
  <si>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</si>
  <si>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</si>
  <si>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</si>
  <si>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</si>
  <si>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</si>
  <si>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</si>
  <si>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</si>
  <si>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</si>
  <si>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</si>
  <si>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</si>
  <si>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</si>
  <si>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</si>
  <si>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</si>
  <si>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</si>
  <si>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</si>
  <si>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</si>
  <si>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</si>
  <si>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</si>
  <si>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</si>
  <si>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</si>
  <si>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</si>
  <si>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</si>
  <si>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</si>
  <si>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</si>
  <si>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</si>
  <si>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</si>
  <si>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</si>
  <si>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</si>
  <si>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</si>
  <si>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</si>
  <si>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</si>
  <si>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</si>
  <si>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</si>
  <si>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</si>
  <si>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</si>
  <si>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</si>
  <si>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</si>
  <si>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</si>
  <si>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</si>
  <si>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</si>
  <si>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</si>
  <si>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</si>
  <si>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</si>
  <si>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</si>
  <si>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</si>
  <si>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</si>
  <si>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</si>
  <si>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</si>
  <si>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</si>
  <si>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</si>
  <si>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</si>
  <si>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</si>
  <si>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</si>
  <si>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</si>
  <si>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</si>
  <si>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</si>
  <si>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</si>
  <si>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</si>
  <si>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</si>
  <si>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</si>
  <si>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</si>
  <si>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</si>
  <si>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</si>
  <si>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</si>
  <si>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</si>
  <si>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</si>
  <si>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</si>
  <si>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</si>
  <si>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</si>
  <si>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</si>
  <si>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</si>
  <si>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</si>
  <si>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</si>
  <si>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</si>
  <si>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</si>
  <si>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</si>
  <si>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</si>
  <si>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</si>
  <si>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</si>
  <si>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</si>
  <si>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</si>
  <si>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</si>
  <si>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</si>
  <si>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</si>
  <si>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</si>
  <si>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</si>
  <si>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</si>
  <si>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</si>
  <si>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</si>
  <si>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</si>
  <si>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</si>
  <si>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</si>
  <si>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</si>
  <si>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</si>
  <si>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</si>
  <si>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</si>
  <si>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</si>
  <si>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</si>
  <si>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</si>
  <si>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</si>
  <si>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</si>
  <si>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</si>
  <si>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</si>
  <si>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</si>
  <si>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</si>
  <si>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</si>
  <si>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</si>
  <si>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</si>
  <si>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</si>
  <si>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</si>
  <si>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</si>
  <si>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</si>
  <si>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</si>
  <si>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</si>
  <si>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</si>
  <si>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</si>
  <si>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</si>
  <si>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</si>
  <si>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</si>
  <si>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</si>
  <si>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</si>
  <si>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</si>
  <si>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</si>
  <si>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</si>
  <si>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</si>
  <si>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</si>
  <si>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</si>
  <si>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</si>
  <si>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</si>
  <si>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</si>
  <si>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</si>
  <si>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</si>
  <si>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</si>
  <si>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</si>
  <si>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</si>
  <si>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</si>
  <si>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</si>
  <si>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</si>
  <si>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</si>
  <si>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</si>
  <si>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</si>
  <si>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</si>
  <si>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</si>
  <si>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</si>
  <si>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</si>
  <si>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</si>
  <si>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</si>
  <si>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</si>
  <si>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</si>
  <si>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</si>
  <si>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</si>
  <si>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</si>
  <si>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</si>
  <si>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</si>
  <si>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</si>
  <si>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</si>
  <si>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</si>
  <si>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</si>
  <si>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</si>
  <si>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</si>
  <si>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</si>
  <si>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</si>
  <si>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</si>
  <si>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</si>
  <si>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</si>
  <si>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</si>
  <si>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</si>
  <si>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</si>
  <si>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</si>
  <si>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</si>
  <si>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</si>
  <si>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</si>
  <si>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</si>
  <si>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</si>
  <si>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</si>
  <si>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</si>
  <si>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</si>
  <si>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</si>
  <si>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</si>
  <si>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</si>
  <si>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</si>
  <si>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</si>
  <si>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</si>
  <si>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</si>
  <si>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</si>
  <si>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</si>
  <si>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</si>
  <si>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</si>
  <si>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</si>
  <si>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</si>
  <si>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</si>
  <si>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</si>
  <si>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</si>
  <si>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</si>
  <si>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</si>
  <si>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</si>
  <si>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</si>
  <si>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</si>
  <si>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</si>
  <si>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</si>
  <si>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</si>
  <si>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</si>
  <si>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</si>
  <si>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</si>
  <si>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</si>
  <si>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</si>
  <si>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</si>
  <si>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</si>
  <si>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</si>
  <si>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</si>
  <si>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</si>
  <si>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</si>
  <si>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</si>
  <si>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</si>
  <si>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</si>
  <si>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</si>
  <si>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</si>
  <si>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</si>
  <si>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</si>
  <si>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</si>
  <si>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</si>
  <si>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</si>
  <si>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</si>
  <si>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</si>
  <si>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</si>
  <si>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</si>
  <si>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</si>
  <si>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</si>
  <si>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</si>
  <si>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</si>
  <si>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</si>
  <si>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</si>
  <si>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</si>
  <si>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</si>
  <si>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</si>
  <si>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</si>
  <si>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</si>
  <si>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</si>
  <si>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</si>
  <si>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</si>
  <si>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</si>
  <si>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</si>
  <si>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</si>
  <si>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</si>
  <si>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</si>
  <si>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</si>
  <si>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</si>
  <si>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</si>
  <si>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</si>
  <si>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</si>
  <si>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</si>
  <si>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</si>
  <si>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</si>
  <si>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</si>
  <si>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</si>
  <si>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</si>
  <si>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</si>
  <si>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</si>
  <si>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</si>
  <si>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</si>
  <si>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</si>
  <si>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</si>
  <si>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</si>
  <si>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</si>
  <si>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</si>
  <si>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</si>
  <si>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</si>
  <si>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</si>
  <si>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</si>
  <si>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</si>
  <si>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</si>
  <si>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</si>
  <si>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</si>
  <si>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</si>
  <si>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</si>
  <si>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</si>
  <si>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</si>
  <si>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</si>
  <si>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</si>
  <si>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</si>
  <si>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</si>
  <si>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</si>
  <si>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</si>
  <si>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</si>
  <si>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</si>
  <si>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</si>
  <si>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</si>
  <si>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</si>
  <si>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</si>
  <si>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</si>
  <si>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</si>
  <si>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</si>
  <si>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</si>
  <si>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</si>
  <si>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</si>
  <si>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</si>
  <si>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</si>
  <si>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</si>
  <si>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</si>
  <si>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</si>
  <si>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</si>
  <si>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</si>
  <si>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</si>
  <si>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</si>
  <si>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</si>
  <si>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</si>
  <si>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</si>
  <si>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</si>
  <si>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</si>
  <si>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</si>
  <si>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</si>
  <si>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</si>
  <si>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</si>
  <si>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</si>
  <si>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</si>
  <si>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</si>
  <si>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</si>
  <si>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</si>
  <si>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</si>
  <si>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</si>
  <si>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</si>
  <si>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</si>
  <si>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</si>
  <si>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</si>
  <si>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</si>
  <si>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</si>
  <si>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</si>
  <si>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</si>
  <si>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</si>
  <si>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</si>
  <si>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</si>
  <si>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</si>
  <si>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</si>
  <si>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</si>
  <si>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</si>
  <si>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</si>
  <si>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</si>
  <si>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</si>
  <si>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</si>
  <si>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</si>
  <si>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</si>
  <si>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</si>
  <si>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</si>
  <si>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</si>
  <si>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</si>
  <si>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</si>
  <si>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</si>
  <si>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</si>
  <si>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</si>
  <si>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</si>
  <si>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</si>
  <si>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</si>
  <si>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</si>
  <si>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</si>
  <si>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</si>
  <si>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</si>
  <si>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</si>
  <si>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</si>
  <si>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</si>
  <si>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</si>
  <si>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</si>
  <si>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</si>
  <si>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</si>
  <si>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</si>
  <si>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</si>
  <si>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</si>
  <si>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</si>
  <si>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</si>
  <si>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</si>
  <si>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</si>
  <si>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</si>
  <si>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</si>
  <si>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</si>
  <si>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</si>
  <si>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</si>
  <si>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</si>
  <si>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</si>
  <si>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</si>
  <si>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</si>
  <si>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</si>
  <si>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</si>
  <si>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</si>
  <si>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</si>
  <si>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</si>
  <si>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</si>
  <si>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</si>
  <si>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</si>
  <si>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</si>
  <si>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</si>
  <si>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</si>
  <si>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</si>
  <si>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</si>
  <si>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</si>
  <si>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</si>
  <si>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</si>
  <si>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</si>
  <si>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</si>
  <si>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</si>
  <si>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</si>
  <si>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</si>
  <si>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</si>
  <si>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</si>
  <si>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</si>
  <si>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</si>
  <si>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</si>
  <si>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</si>
  <si>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</si>
  <si>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</si>
  <si>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</si>
  <si>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</si>
  <si>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</si>
  <si>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</si>
  <si>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</si>
  <si>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</si>
  <si>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</si>
  <si>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</si>
  <si>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</si>
  <si>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</si>
  <si>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</si>
  <si>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</si>
  <si>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</si>
  <si>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</si>
  <si>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</si>
  <si>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</si>
  <si>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</si>
  <si>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</si>
  <si>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</si>
  <si>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</si>
  <si>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</si>
  <si>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</si>
  <si>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</si>
  <si>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</si>
  <si>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</si>
  <si>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</si>
  <si>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</si>
  <si>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</si>
  <si>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</si>
  <si>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</si>
  <si>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</si>
  <si>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</si>
  <si>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</si>
  <si>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</si>
  <si>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</si>
  <si>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</si>
  <si>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</si>
  <si>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</si>
  <si>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</si>
  <si>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</si>
  <si>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</si>
  <si>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</si>
  <si>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</si>
  <si>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</si>
  <si>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</si>
  <si>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</si>
  <si>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</si>
  <si>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</si>
  <si>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</si>
  <si>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</si>
  <si>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</si>
  <si>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</si>
  <si>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</si>
  <si>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</si>
  <si>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</si>
  <si>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</si>
  <si>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</si>
  <si>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</si>
  <si>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</si>
  <si>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</si>
  <si>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</si>
  <si>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</si>
  <si>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</si>
  <si>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</si>
  <si>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</si>
  <si>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</si>
  <si>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</si>
  <si>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</si>
  <si>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</si>
  <si>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</si>
  <si>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</si>
  <si>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</si>
  <si>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</si>
  <si>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</si>
  <si>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</si>
  <si>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</si>
  <si>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</si>
  <si>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</si>
  <si>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</si>
  <si>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</si>
  <si>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</si>
  <si>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</si>
  <si>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</si>
  <si>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</si>
  <si>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</si>
  <si>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</si>
  <si>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</si>
  <si>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</si>
  <si>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</si>
  <si>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</si>
  <si>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</si>
  <si>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</si>
  <si>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</si>
  <si>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</si>
  <si>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</si>
  <si>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</si>
  <si>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</si>
  <si>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</si>
  <si>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</si>
  <si>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</si>
  <si>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</si>
  <si>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</si>
  <si>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</si>
  <si>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</si>
  <si>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</si>
  <si>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</si>
  <si>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</si>
  <si>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</si>
  <si>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</si>
  <si>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</si>
  <si>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</si>
  <si>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</si>
  <si>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</si>
  <si>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</si>
  <si>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</si>
  <si>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</si>
  <si>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</si>
  <si>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</si>
  <si>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</si>
  <si>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</si>
  <si>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</si>
  <si>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</si>
  <si>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</si>
  <si>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</si>
  <si>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</si>
  <si>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</si>
  <si>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</si>
  <si>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</si>
  <si>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</si>
  <si>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</si>
  <si>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</si>
  <si>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</si>
  <si>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</si>
  <si>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</si>
  <si>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</si>
  <si>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</si>
  <si>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</si>
  <si>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</si>
  <si>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</si>
  <si>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</si>
  <si>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</si>
  <si>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</si>
  <si>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</si>
  <si>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</si>
  <si>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</si>
  <si>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</si>
  <si>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</si>
  <si>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</si>
  <si>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</si>
  <si>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</si>
  <si>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</si>
  <si>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</si>
  <si>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</si>
  <si>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</si>
  <si>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</si>
  <si>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</si>
  <si>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</si>
  <si>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</si>
  <si>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</si>
  <si>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</si>
  <si>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</si>
  <si>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</si>
  <si>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</si>
  <si>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</si>
  <si>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</si>
  <si>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</si>
  <si>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</si>
  <si>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</si>
  <si>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</si>
  <si>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</si>
  <si>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</si>
  <si>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</si>
  <si>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</si>
  <si>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</si>
  <si>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</si>
  <si>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</si>
  <si>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</si>
  <si>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</si>
  <si>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</si>
  <si>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</si>
  <si>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</si>
  <si>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</si>
  <si>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</si>
  <si>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</si>
  <si>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</si>
  <si>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</si>
  <si>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</si>
  <si>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</si>
  <si>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</si>
  <si>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</si>
  <si>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</si>
  <si>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</si>
  <si>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</si>
  <si>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</si>
  <si>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</si>
  <si>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</si>
  <si>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</si>
  <si>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</si>
  <si>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</si>
  <si>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</si>
  <si>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</si>
  <si>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</si>
  <si>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</si>
  <si>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</si>
  <si>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</si>
  <si>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</si>
  <si>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</si>
  <si>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</si>
  <si>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</si>
  <si>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</si>
  <si>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</si>
  <si>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</si>
  <si>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</si>
  <si>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</si>
  <si>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</si>
  <si>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</si>
  <si>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</si>
  <si>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</si>
  <si>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</si>
  <si>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</si>
  <si>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</si>
  <si>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</si>
  <si>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</si>
  <si>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</si>
  <si>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</si>
  <si>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</si>
  <si>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</si>
  <si>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</si>
  <si>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</si>
  <si>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</si>
  <si>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</si>
  <si>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</si>
  <si>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</si>
  <si>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</si>
  <si>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</si>
  <si>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</si>
  <si>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</si>
  <si>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</si>
  <si>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</si>
  <si>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</si>
  <si>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</si>
  <si>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</si>
  <si>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</si>
  <si>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</si>
  <si>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</si>
  <si>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</si>
  <si>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</si>
  <si>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</si>
  <si>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</si>
  <si>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</si>
  <si>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</si>
  <si>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</si>
  <si>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</si>
  <si>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</si>
  <si>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</si>
  <si>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</si>
  <si>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</si>
  <si>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</si>
  <si>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</si>
  <si>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</si>
  <si>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</si>
  <si>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</si>
  <si>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</si>
  <si>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</si>
  <si>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</si>
  <si>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</si>
  <si>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</si>
  <si>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</si>
  <si>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</si>
  <si>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</si>
  <si>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</si>
  <si>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</si>
  <si>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</si>
  <si>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</si>
  <si>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</si>
  <si>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</si>
  <si>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</si>
  <si>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</si>
  <si>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</si>
  <si>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</si>
  <si>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</si>
  <si>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</si>
  <si>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</si>
  <si>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</si>
  <si>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</si>
  <si>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</si>
  <si>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</si>
  <si>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</si>
  <si>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</si>
  <si>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</si>
  <si>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</si>
  <si>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</si>
  <si>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</si>
  <si>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</si>
  <si>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</si>
  <si>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</si>
  <si>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</si>
  <si>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</si>
  <si>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</si>
  <si>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</si>
  <si>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</si>
  <si>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</si>
  <si>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</si>
  <si>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</si>
  <si>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</si>
  <si>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</si>
  <si>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</si>
  <si>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</si>
  <si>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</si>
  <si>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</si>
  <si>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</si>
  <si>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</si>
  <si>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</si>
  <si>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</si>
  <si>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</si>
  <si>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</si>
  <si>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</si>
  <si>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</si>
  <si>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</si>
  <si>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</si>
  <si>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</si>
  <si>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</si>
  <si>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</si>
  <si>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</si>
  <si>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</si>
  <si>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</si>
  <si>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</si>
  <si>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</si>
  <si>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</si>
  <si>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</si>
  <si>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</si>
  <si>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</si>
  <si>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</si>
  <si>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</si>
  <si>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</si>
  <si>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</si>
  <si>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</si>
  <si>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</si>
  <si>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</si>
  <si>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</si>
  <si>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</si>
  <si>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</si>
  <si>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</si>
  <si>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</si>
  <si>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</si>
  <si>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</si>
  <si>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</si>
  <si>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</si>
  <si>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</si>
  <si>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</si>
  <si>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</si>
  <si>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</si>
  <si>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</si>
  <si>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</si>
  <si>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</si>
  <si>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</si>
  <si>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</si>
  <si>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</si>
  <si>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</si>
  <si>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</si>
  <si>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</si>
  <si>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</si>
  <si>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</si>
  <si>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</si>
  <si>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</si>
  <si>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</si>
  <si>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</si>
  <si>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</si>
  <si>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</si>
  <si>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</si>
  <si>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</si>
  <si>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</si>
  <si>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</si>
  <si>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</si>
  <si>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</si>
  <si>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</si>
  <si>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</si>
  <si>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</si>
  <si>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</si>
  <si>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</si>
  <si>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</si>
  <si>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</si>
  <si>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</si>
  <si>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</si>
  <si>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</si>
  <si>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</si>
  <si>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</si>
  <si>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</si>
  <si>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</si>
  <si>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</si>
  <si>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</si>
  <si>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</si>
  <si>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</si>
  <si>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</si>
  <si>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</si>
  <si>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</si>
  <si>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</si>
  <si>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</si>
  <si>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</si>
  <si>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</si>
  <si>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</si>
  <si>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</si>
  <si>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</si>
  <si>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</si>
  <si>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</si>
  <si>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</si>
  <si>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</si>
  <si>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</si>
  <si>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</si>
  <si>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</si>
  <si>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</si>
  <si>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</si>
  <si>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</si>
  <si>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</si>
  <si>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</si>
  <si>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</si>
  <si>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</si>
  <si>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</si>
  <si>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</si>
  <si>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</si>
  <si>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</si>
  <si>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</si>
  <si>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</si>
  <si>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</si>
  <si>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</si>
  <si>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</si>
  <si>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</si>
  <si>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</si>
  <si>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</si>
  <si>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</si>
  <si>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</si>
  <si>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</si>
  <si>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</si>
  <si>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</si>
  <si>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</si>
  <si>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</si>
  <si>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</si>
  <si>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</si>
  <si>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</si>
  <si>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</si>
  <si>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</si>
  <si>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</si>
  <si>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</si>
  <si>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</si>
  <si>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</si>
  <si>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</si>
  <si>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</si>
  <si>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</si>
  <si>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</si>
  <si>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</si>
  <si>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</si>
  <si>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</si>
  <si>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</si>
  <si>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</si>
  <si>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</si>
  <si>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</si>
  <si>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</si>
  <si>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</si>
  <si>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</si>
  <si>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</si>
  <si>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</si>
  <si>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</si>
  <si>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</si>
  <si>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</si>
  <si>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</si>
  <si>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</si>
  <si>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</si>
  <si>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</si>
  <si>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</si>
  <si>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</si>
  <si>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</si>
  <si>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</si>
  <si>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</si>
  <si>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</si>
  <si>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</si>
  <si>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</si>
  <si>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</si>
  <si>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</si>
  <si>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</si>
  <si>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</si>
  <si>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</si>
  <si>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</si>
  <si>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</si>
  <si>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</si>
  <si>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</si>
  <si>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</si>
  <si>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</si>
  <si>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</si>
  <si>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</si>
  <si>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</si>
  <si>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</si>
  <si>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</si>
  <si>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</si>
  <si>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</si>
  <si>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</si>
  <si>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</si>
  <si>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</si>
  <si>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</si>
  <si>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</si>
  <si>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</si>
  <si>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</si>
  <si>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</si>
  <si>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</si>
  <si>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</si>
  <si>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</si>
  <si>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</si>
  <si>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</si>
  <si>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</si>
  <si>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</si>
  <si>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</si>
  <si>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</si>
  <si>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</si>
  <si>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</si>
  <si>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</si>
  <si>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</si>
  <si>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</si>
  <si>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</si>
  <si>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</si>
  <si>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</si>
  <si>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</si>
  <si>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</si>
  <si>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</si>
  <si>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</si>
  <si>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</si>
  <si>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</si>
  <si>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</si>
  <si>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</si>
  <si>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</si>
  <si>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</si>
  <si>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</si>
  <si>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</si>
  <si>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</si>
  <si>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</si>
  <si>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</si>
  <si>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</si>
  <si>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</si>
  <si>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</si>
  <si>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</si>
  <si>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</si>
  <si>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</si>
  <si>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</si>
  <si>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</si>
  <si>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</si>
  <si>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</si>
  <si>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</si>
  <si>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</si>
  <si>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</si>
  <si>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</si>
  <si>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</si>
  <si>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</si>
  <si>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</si>
  <si>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</si>
  <si>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</si>
  <si>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</si>
  <si>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</si>
  <si>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</si>
  <si>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</si>
  <si>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</si>
  <si>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</si>
  <si>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</si>
  <si>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</si>
  <si>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</si>
  <si>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</si>
  <si>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</si>
  <si>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</si>
  <si>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</si>
  <si>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</si>
  <si>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</si>
  <si>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</si>
  <si>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</si>
  <si>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</si>
  <si>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</si>
  <si>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</si>
  <si>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</si>
  <si>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</si>
  <si>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</si>
  <si>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</si>
  <si>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</si>
  <si>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</si>
  <si>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</si>
  <si>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</si>
  <si>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</si>
  <si>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</si>
  <si>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</si>
  <si>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</si>
  <si>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</si>
  <si>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</si>
  <si>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</si>
  <si>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</si>
  <si>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</si>
  <si>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</si>
  <si>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</si>
  <si>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</si>
  <si>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</si>
  <si>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</si>
  <si>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</si>
  <si>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</si>
  <si>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</si>
  <si>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</si>
  <si>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</si>
  <si>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</si>
  <si>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</si>
  <si>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</si>
  <si>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</si>
  <si>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</si>
  <si>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</si>
  <si>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</si>
  <si>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</si>
  <si>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</si>
  <si>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</si>
  <si>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</si>
  <si>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</si>
  <si>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</si>
  <si>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</si>
  <si>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</si>
  <si>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</si>
  <si>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</si>
  <si>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</si>
  <si>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</si>
  <si>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</si>
  <si>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</si>
  <si>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</si>
  <si>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</si>
  <si>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</si>
  <si>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</si>
  <si>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</si>
  <si>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</si>
  <si>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</si>
  <si>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</si>
  <si>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</si>
  <si>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</si>
  <si>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</si>
  <si>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</si>
  <si>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</si>
  <si>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</si>
  <si>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</si>
  <si>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</si>
  <si>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</si>
  <si>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</si>
  <si>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</si>
  <si>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</si>
  <si>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</si>
  <si>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</si>
  <si>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</si>
  <si>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</si>
  <si>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</si>
  <si>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</si>
  <si>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</si>
  <si>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</si>
  <si>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</si>
  <si>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</si>
  <si>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</si>
  <si>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</si>
  <si>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</si>
  <si>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</si>
  <si>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</si>
  <si>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</si>
  <si>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</si>
  <si>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</si>
  <si>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</si>
  <si>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</si>
  <si>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</si>
  <si>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</si>
  <si>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</si>
  <si>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</si>
  <si>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</si>
  <si>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</si>
  <si>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</si>
  <si>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</si>
  <si>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</si>
  <si>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</si>
  <si>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</si>
  <si>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</si>
  <si>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</si>
  <si>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</si>
  <si>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</si>
  <si>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</si>
  <si>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</si>
  <si>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</si>
  <si>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</si>
  <si>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</si>
  <si>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</si>
  <si>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</si>
  <si>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</si>
  <si>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</si>
  <si>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</si>
  <si>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</si>
  <si>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</si>
  <si>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</si>
  <si>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</si>
  <si>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</si>
  <si>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</si>
  <si>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</si>
  <si>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</si>
  <si>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</si>
  <si>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</si>
  <si>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</si>
  <si>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</si>
  <si>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</si>
  <si>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</si>
  <si>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</si>
  <si>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</si>
  <si>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</si>
  <si>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</si>
  <si>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</si>
  <si>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</si>
  <si>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</si>
  <si>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</si>
  <si>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</si>
  <si>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</si>
  <si>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</si>
  <si>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</si>
  <si>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</si>
  <si>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</si>
  <si>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</si>
  <si>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</si>
  <si>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</si>
  <si>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</si>
  <si>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</si>
  <si>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</si>
  <si>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</si>
  <si>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</si>
  <si>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</si>
  <si>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</si>
  <si>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</si>
  <si>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</si>
  <si>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</si>
  <si>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</si>
  <si>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</si>
  <si>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</si>
  <si>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</si>
  <si>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</si>
  <si>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</si>
  <si>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</si>
  <si>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</si>
  <si>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</si>
  <si>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</si>
  <si>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</si>
  <si>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</si>
  <si>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</si>
  <si>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</si>
  <si>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</si>
  <si>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</si>
  <si>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</si>
  <si>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</si>
  <si>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</si>
  <si>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</si>
  <si>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</si>
  <si>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</si>
  <si>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</si>
  <si>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</si>
  <si>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</si>
  <si>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</si>
  <si>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</si>
  <si>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</si>
  <si>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</si>
  <si>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</si>
  <si>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</si>
  <si>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</si>
  <si>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</si>
  <si>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</si>
  <si>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</si>
  <si>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</si>
  <si>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</si>
  <si>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</si>
  <si>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</si>
  <si>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</si>
  <si>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</si>
  <si>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</si>
  <si>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</si>
  <si>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</si>
  <si>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</si>
  <si>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</si>
  <si>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</si>
  <si>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</si>
  <si>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</si>
  <si>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</si>
  <si>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</si>
  <si>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</si>
  <si>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</si>
  <si>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</si>
  <si>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</si>
  <si>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</si>
  <si>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</si>
  <si>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</si>
  <si>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</si>
  <si>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</si>
  <si>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</si>
  <si>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</si>
  <si>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</si>
  <si>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</si>
  <si>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</si>
  <si>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</si>
  <si>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</si>
  <si>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</si>
  <si>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</si>
  <si>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</si>
  <si>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</si>
  <si>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</si>
  <si>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</si>
  <si>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</si>
  <si>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</si>
  <si>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</si>
  <si>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</si>
  <si>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</si>
  <si>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</si>
  <si>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</si>
  <si>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</si>
  <si>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</si>
  <si>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</si>
  <si>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</si>
  <si>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</si>
  <si>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</si>
  <si>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</si>
  <si>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</si>
  <si>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</si>
  <si>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</si>
  <si>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</si>
  <si>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</si>
  <si>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</si>
  <si>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</si>
  <si>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</si>
  <si>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</si>
  <si>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</si>
  <si>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</si>
  <si>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</si>
  <si>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</si>
  <si>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</si>
  <si>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</si>
  <si>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</si>
  <si>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</si>
  <si>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</si>
  <si>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</si>
  <si>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</si>
  <si>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</si>
  <si>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</si>
  <si>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</si>
  <si>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</si>
  <si>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</si>
  <si>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</si>
  <si>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</si>
  <si>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</si>
  <si>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</si>
  <si>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</si>
  <si>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</si>
  <si>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</si>
  <si>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</si>
  <si>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</si>
  <si>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</si>
  <si>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</si>
  <si>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</si>
  <si>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</si>
  <si>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</si>
  <si>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</si>
  <si>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</si>
  <si>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</si>
  <si>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</si>
  <si>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</si>
  <si>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</si>
  <si>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</si>
  <si>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</si>
  <si>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</si>
  <si>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</si>
  <si>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</si>
  <si>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</si>
  <si>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</si>
  <si>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</si>
  <si>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</si>
  <si>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</si>
  <si>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</si>
  <si>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</si>
  <si>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</si>
  <si>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</si>
  <si>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</si>
  <si>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</si>
  <si>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</si>
  <si>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</si>
  <si>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</si>
  <si>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</si>
  <si>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</si>
  <si>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</si>
  <si>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</si>
  <si>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</si>
  <si>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</si>
  <si>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</si>
  <si>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</si>
  <si>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</si>
  <si>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</si>
  <si>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</si>
  <si>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</si>
  <si>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</si>
  <si>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</si>
  <si>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</si>
  <si>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</si>
  <si>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</si>
  <si>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</si>
  <si>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</si>
  <si>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</si>
  <si>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</si>
  <si>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</si>
  <si>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</si>
  <si>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</si>
  <si>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</si>
  <si>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</si>
  <si>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</si>
  <si>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</si>
  <si>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</si>
  <si>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</si>
  <si>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</si>
  <si>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</si>
  <si>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</si>
  <si>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</si>
  <si>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</si>
  <si>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</si>
  <si>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</si>
  <si>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</si>
  <si>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</si>
  <si>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</si>
  <si>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</si>
  <si>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</si>
  <si>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</si>
  <si>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</si>
  <si>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</si>
  <si>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</si>
  <si>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</si>
  <si>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</si>
  <si>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</si>
  <si>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</si>
  <si>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</si>
  <si>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</si>
  <si>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</si>
  <si>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</si>
  <si>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</si>
  <si>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</si>
  <si>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</si>
  <si>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</si>
  <si>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</si>
  <si>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</si>
  <si>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</si>
  <si>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</si>
  <si>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</si>
  <si>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</si>
  <si>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</si>
  <si>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</si>
  <si>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</si>
  <si>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</si>
  <si>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</si>
  <si>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</si>
  <si>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</si>
  <si>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</si>
  <si>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</si>
  <si>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</si>
  <si>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</si>
  <si>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</si>
  <si>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</si>
  <si>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</si>
  <si>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</si>
  <si>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</si>
  <si>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</si>
  <si>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</si>
  <si>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</si>
  <si>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</si>
  <si>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</si>
  <si>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</si>
  <si>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</si>
  <si>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</si>
  <si>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</si>
  <si>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</si>
  <si>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</si>
  <si>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</si>
  <si>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</si>
  <si>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</si>
  <si>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</si>
  <si>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</si>
  <si>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</si>
  <si>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</si>
  <si>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</si>
  <si>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</si>
  <si>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</si>
  <si>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</si>
  <si>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</si>
  <si>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</si>
  <si>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</si>
  <si>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</si>
  <si>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</si>
  <si>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</si>
  <si>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</si>
  <si>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</si>
  <si>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</si>
  <si>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</si>
  <si>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</si>
  <si>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</si>
  <si>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</si>
  <si>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</si>
  <si>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</si>
  <si>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</si>
  <si>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</si>
  <si>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</si>
  <si>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</si>
  <si>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</si>
  <si>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</si>
  <si>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</si>
  <si>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</si>
  <si>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</si>
  <si>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</si>
  <si>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</si>
  <si>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</si>
  <si>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</si>
  <si>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</si>
  <si>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</si>
  <si>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</si>
  <si>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</si>
  <si>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</si>
  <si>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</si>
  <si>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</si>
  <si>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</si>
  <si>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</si>
  <si>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</si>
  <si>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</si>
  <si>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</si>
  <si>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</si>
  <si>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</si>
  <si>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</si>
  <si>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</si>
  <si>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</si>
  <si>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</si>
  <si>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</si>
  <si>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</si>
  <si>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</si>
  <si>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</si>
  <si>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</si>
  <si>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</si>
  <si>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</si>
  <si>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</si>
  <si>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</si>
  <si>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</si>
  <si>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</si>
  <si>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</si>
  <si>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</si>
  <si>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</si>
  <si>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</si>
  <si>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</si>
  <si>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</si>
  <si>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</si>
  <si>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</si>
  <si>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</si>
  <si>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</si>
  <si>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</si>
  <si>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</si>
  <si>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</si>
  <si>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</si>
  <si>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</si>
  <si>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</si>
  <si>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</si>
  <si>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</si>
  <si>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</si>
  <si>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</si>
  <si>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</si>
  <si>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</si>
  <si>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</si>
  <si>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</si>
  <si>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</si>
  <si>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</si>
  <si>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</si>
  <si>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</si>
  <si>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</si>
  <si>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</si>
  <si>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</si>
  <si>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</si>
  <si>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</si>
  <si>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</si>
  <si>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</si>
  <si>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</si>
  <si>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</si>
  <si>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</si>
  <si>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</si>
  <si>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</si>
  <si>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</si>
  <si>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</si>
  <si>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</si>
  <si>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</si>
  <si>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</si>
  <si>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</si>
  <si>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</si>
  <si>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</si>
  <si>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</si>
  <si>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</si>
  <si>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</si>
  <si>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</si>
  <si>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</si>
  <si>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</si>
  <si>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</si>
  <si>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</si>
  <si>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</si>
  <si>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</si>
  <si>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</si>
  <si>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</si>
  <si>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</si>
  <si>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</si>
  <si>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</si>
  <si>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</si>
  <si>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</si>
  <si>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</si>
  <si>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</si>
  <si>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</si>
  <si>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</si>
  <si>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</si>
  <si>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</si>
  <si>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</si>
  <si>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</si>
  <si>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</si>
  <si>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</si>
  <si>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</si>
  <si>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</si>
  <si>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</si>
  <si>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</si>
  <si>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</si>
  <si>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</si>
  <si>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</si>
  <si>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</si>
  <si>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</si>
  <si>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</si>
  <si>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</si>
  <si>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</si>
  <si>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</si>
  <si>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</si>
  <si>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</si>
  <si>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</si>
  <si>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</si>
  <si>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</si>
  <si>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</si>
  <si>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</si>
  <si>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</si>
  <si>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</si>
  <si>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</si>
  <si>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</si>
  <si>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</si>
  <si>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</si>
  <si>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</si>
  <si>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</si>
  <si>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</si>
  <si>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</si>
  <si>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</si>
  <si>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</si>
  <si>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</si>
  <si>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</si>
  <si>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</si>
  <si>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</si>
  <si>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</si>
  <si>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</si>
  <si>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</si>
  <si>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</si>
  <si>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</si>
  <si>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</si>
  <si>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</si>
  <si>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</si>
  <si>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</si>
  <si>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</si>
  <si>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</si>
  <si>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</si>
  <si>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</si>
  <si>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</si>
  <si>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</si>
  <si>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</si>
  <si>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</si>
  <si>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</si>
  <si>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</si>
  <si>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</si>
  <si>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</si>
  <si>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</si>
  <si>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</si>
  <si>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</si>
  <si>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</si>
  <si>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</si>
  <si>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</si>
  <si>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</si>
  <si>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</si>
  <si>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</si>
  <si>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</si>
  <si>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</si>
  <si>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</si>
  <si>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</si>
  <si>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</si>
  <si>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</si>
  <si>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</si>
  <si>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</si>
  <si>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</si>
  <si>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</si>
  <si>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</si>
  <si>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</si>
  <si>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</si>
  <si>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</si>
  <si>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</si>
  <si>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</si>
  <si>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</si>
  <si>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</si>
  <si>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</si>
  <si>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</si>
  <si>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</si>
  <si>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</si>
  <si>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</si>
  <si>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</si>
  <si>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</si>
  <si>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</si>
  <si>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</si>
  <si>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</si>
  <si>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</si>
  <si>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</si>
  <si>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</si>
  <si>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</si>
  <si>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</si>
  <si>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</si>
  <si>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</si>
  <si>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</si>
  <si>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</si>
  <si>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</si>
  <si>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</si>
  <si>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</si>
  <si>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</si>
  <si>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</si>
  <si>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</si>
  <si>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</si>
  <si>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</si>
  <si>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</si>
  <si>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</si>
  <si>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</si>
  <si>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</si>
  <si>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</si>
  <si>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</si>
  <si>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</si>
  <si>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</si>
  <si>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</si>
  <si>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</si>
  <si>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</si>
  <si>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</si>
  <si>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</si>
  <si>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</si>
  <si>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</si>
  <si>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</si>
  <si>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</si>
  <si>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</si>
  <si>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</si>
  <si>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</si>
  <si>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</si>
  <si>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</si>
  <si>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</si>
  <si>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</si>
  <si>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</si>
  <si>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</si>
  <si>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</si>
  <si>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</si>
  <si>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</si>
  <si>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</si>
  <si>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</si>
  <si>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</si>
  <si>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</si>
  <si>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</si>
  <si>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</si>
  <si>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</si>
  <si>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</si>
  <si>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</si>
  <si>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</si>
  <si>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</si>
  <si>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</si>
  <si>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</si>
  <si>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</si>
  <si>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</si>
  <si>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</si>
  <si>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</si>
  <si>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</si>
  <si>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</si>
  <si>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</si>
  <si>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</si>
  <si>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</si>
  <si>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</si>
  <si>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</si>
  <si>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</si>
  <si>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</si>
  <si>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</si>
  <si>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</si>
  <si>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</si>
  <si>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</si>
  <si>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</si>
  <si>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</si>
  <si>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</si>
  <si>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</si>
  <si>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</si>
  <si>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</si>
  <si>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</si>
  <si>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</si>
  <si>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</si>
  <si>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</si>
  <si>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</si>
  <si>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</si>
  <si>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</si>
  <si>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</si>
  <si>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</si>
  <si>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</si>
  <si>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</si>
  <si>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</si>
  <si>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</si>
  <si>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</si>
  <si>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</si>
  <si>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</si>
  <si>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</si>
  <si>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</si>
  <si>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</si>
  <si>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</si>
  <si>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</si>
  <si>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</si>
  <si>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</si>
  <si>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</si>
  <si>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</si>
  <si>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</si>
  <si>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</si>
  <si>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</si>
  <si>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</si>
  <si>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</si>
  <si>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</si>
  <si>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</si>
  <si>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</si>
  <si>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</si>
  <si>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</si>
  <si>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</si>
  <si>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</si>
  <si>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</si>
  <si>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</si>
  <si>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</si>
  <si>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</si>
  <si>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</si>
  <si>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</si>
  <si>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</si>
  <si>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</si>
  <si>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</si>
  <si>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</si>
  <si>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</si>
  <si>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</si>
  <si>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</si>
  <si>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</si>
  <si>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</si>
  <si>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</si>
  <si>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</si>
  <si>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</si>
  <si>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</si>
  <si>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</si>
  <si>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</si>
  <si>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</si>
  <si>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</si>
  <si>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</si>
  <si>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</si>
  <si>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</si>
  <si>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</si>
  <si>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</si>
  <si>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</si>
  <si>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</si>
  <si>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</si>
  <si>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</si>
  <si>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</si>
  <si>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</si>
  <si>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</si>
  <si>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</si>
  <si>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</si>
  <si>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</si>
  <si>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</si>
  <si>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</si>
  <si>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</si>
  <si>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</si>
  <si>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</si>
  <si>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</si>
  <si>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</si>
  <si>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</si>
  <si>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</si>
  <si>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</si>
  <si>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</si>
  <si>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</si>
  <si>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</si>
  <si>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</si>
  <si>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</si>
  <si>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</si>
  <si>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</si>
  <si>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</si>
  <si>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</si>
  <si>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</si>
  <si>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</si>
  <si>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</si>
  <si>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</si>
  <si>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</si>
  <si>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</si>
  <si>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</si>
  <si>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</si>
  <si>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</si>
  <si>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</si>
  <si>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</si>
  <si>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</si>
  <si>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</si>
  <si>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</si>
  <si>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</si>
  <si>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</si>
  <si>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</si>
  <si>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</si>
  <si>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</si>
  <si>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</si>
  <si>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</si>
  <si>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</si>
  <si>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</si>
  <si>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</si>
  <si>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</si>
  <si>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</si>
  <si>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</si>
  <si>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</si>
  <si>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</si>
  <si>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</si>
  <si>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</si>
  <si>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</si>
  <si>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</si>
  <si>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</si>
  <si>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</si>
  <si>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</si>
  <si>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</si>
  <si>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</si>
  <si>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</si>
  <si>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</si>
  <si>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</si>
  <si>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</si>
  <si>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</si>
  <si>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</si>
  <si>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</si>
  <si>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</si>
  <si>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</si>
  <si>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</si>
  <si>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</si>
  <si>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</si>
  <si>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</si>
  <si>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</si>
  <si>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</si>
  <si>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</si>
  <si>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</si>
  <si>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</si>
  <si>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</si>
  <si>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</si>
  <si>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2 doz gross myriad spans</t>
    <phoneticPr fontId="1"/>
  </si>
  <si>
    <t>1 doz gross myriad spans</t>
    <phoneticPr fontId="1"/>
  </si>
  <si>
    <t>terno day</t>
    <phoneticPr fontId="1"/>
  </si>
  <si>
    <t>terno clock</t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</si>
  <si>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day</t>
    </r>
    <phoneticPr fontId="1"/>
  </si>
  <si>
    <t xml:space="preserve">'clock' </t>
    <phoneticPr fontId="1"/>
  </si>
  <si>
    <t>clock</t>
    <phoneticPr fontId="1"/>
  </si>
  <si>
    <t>terno sub clock</t>
    <phoneticPr fontId="1"/>
  </si>
  <si>
    <r>
      <t>d (terno day</t>
    </r>
    <r>
      <rPr>
        <sz val="9"/>
        <color rgb="FF000000"/>
        <rFont val="Yu Gothic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td)</t>
    </r>
    <phoneticPr fontId="1"/>
  </si>
  <si>
    <t>c (terno clock → tc)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</si>
</sst>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  <font>
      <sz val="9"/>
      <color rgb="FF000000"/>
      <name val="Yu Gothic"/>
      <family val="1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186" fontId="41" fillId="0" borderId="90" xfId="2" applyNumberFormat="1" applyFont="1" applyBorder="1" applyAlignment="1">
      <alignment horizontal="left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200" fontId="41" fillId="0" borderId="90" xfId="2" applyNumberFormat="1" applyFont="1" applyBorder="1" applyAlignment="1">
      <alignment horizontal="left" vertical="center"/>
    </xf>
    <xf numFmtId="0" fontId="44" fillId="0" borderId="0" xfId="2" quotePrefix="1" applyFont="1" applyAlignment="1">
      <alignment horizontal="left" vertical="center"/>
    </xf>
    <xf numFmtId="188" fontId="41" fillId="0" borderId="90" xfId="2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G47" sqref="G47"/>
    </sheetView>
  </sheetViews>
  <sheetFormatPr defaultColWidth="9" defaultRowHeight="11.6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>
      <c r="A1" s="532" t="s">
        <v>357</v>
      </c>
      <c r="B1" s="533"/>
      <c r="C1" s="327" t="s">
        <v>356</v>
      </c>
      <c r="D1" s="328" t="s">
        <v>355</v>
      </c>
      <c r="E1" s="327" t="s">
        <v>354</v>
      </c>
      <c r="F1" s="327" t="s">
        <v>353</v>
      </c>
      <c r="G1" s="329" t="s">
        <v>352</v>
      </c>
      <c r="H1" s="329" t="s">
        <v>351</v>
      </c>
      <c r="I1" s="329" t="s">
        <v>350</v>
      </c>
      <c r="J1" s="329" t="s">
        <v>349</v>
      </c>
      <c r="K1" s="329" t="s">
        <v>1429</v>
      </c>
      <c r="L1" s="501" t="s">
        <v>1430</v>
      </c>
      <c r="M1" s="330" t="s">
        <v>348</v>
      </c>
    </row>
    <row r="2" spans="1:13" ht="13.5" customHeight="1">
      <c r="A2" s="536" t="s">
        <v>661</v>
      </c>
      <c r="B2" s="537"/>
      <c r="C2" s="540" t="s">
        <v>344</v>
      </c>
      <c r="D2" s="331" t="s">
        <v>343</v>
      </c>
      <c r="E2" s="482" t="s">
        <v>342</v>
      </c>
      <c r="F2" s="331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332"/>
    </row>
    <row r="3" spans="1:13" ht="13.5" customHeight="1">
      <c r="A3" s="536"/>
      <c r="B3" s="537"/>
      <c r="C3" s="541"/>
      <c r="D3" s="331" t="s">
        <v>1082</v>
      </c>
      <c r="E3" s="343" t="s">
        <v>1355</v>
      </c>
      <c r="F3" s="331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333"/>
    </row>
    <row r="4" spans="1:13" ht="13.5" customHeight="1">
      <c r="A4" s="536"/>
      <c r="B4" s="537"/>
      <c r="C4" s="334" t="s">
        <v>347</v>
      </c>
      <c r="D4" s="335" t="s">
        <v>346</v>
      </c>
      <c r="E4" s="336" t="s">
        <v>345</v>
      </c>
      <c r="F4" s="334" t="s">
        <v>345</v>
      </c>
      <c r="G4" s="122" t="s">
        <v>1081</v>
      </c>
      <c r="H4" s="122" t="s">
        <v>1081</v>
      </c>
      <c r="I4" s="122" t="s">
        <v>1078</v>
      </c>
      <c r="J4" s="122"/>
      <c r="K4" s="122"/>
      <c r="L4" s="122"/>
      <c r="M4" s="333"/>
    </row>
    <row r="5" spans="1:13" ht="36" customHeight="1">
      <c r="A5" s="536"/>
      <c r="B5" s="537"/>
      <c r="C5" s="540" t="s">
        <v>1356</v>
      </c>
      <c r="D5" s="337" t="s">
        <v>1083</v>
      </c>
      <c r="E5" s="338" t="s">
        <v>1084</v>
      </c>
      <c r="F5" s="331" t="s">
        <v>1085</v>
      </c>
      <c r="G5" s="562" t="s">
        <v>1081</v>
      </c>
      <c r="H5" s="562" t="s">
        <v>1081</v>
      </c>
      <c r="I5" s="562" t="s">
        <v>1078</v>
      </c>
      <c r="J5" s="562"/>
      <c r="K5" s="562"/>
      <c r="L5" s="562"/>
      <c r="M5" s="560" t="s">
        <v>1649</v>
      </c>
    </row>
    <row r="6" spans="1:13" ht="18" customHeight="1">
      <c r="A6" s="536"/>
      <c r="B6" s="537"/>
      <c r="C6" s="541"/>
      <c r="D6" s="339" t="s">
        <v>339</v>
      </c>
      <c r="E6" s="340" t="s">
        <v>1086</v>
      </c>
      <c r="F6" s="341" t="s">
        <v>338</v>
      </c>
      <c r="G6" s="563"/>
      <c r="H6" s="563"/>
      <c r="I6" s="563"/>
      <c r="J6" s="563"/>
      <c r="K6" s="563"/>
      <c r="L6" s="563"/>
      <c r="M6" s="561"/>
    </row>
    <row r="7" spans="1:13" ht="13.5" customHeight="1">
      <c r="A7" s="536"/>
      <c r="B7" s="537"/>
      <c r="C7" s="331" t="s">
        <v>340</v>
      </c>
      <c r="D7" s="342" t="s">
        <v>1357</v>
      </c>
      <c r="E7" s="343" t="s">
        <v>1424</v>
      </c>
      <c r="F7" s="331" t="s">
        <v>1425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344"/>
    </row>
    <row r="8" spans="1:13" ht="89.25" customHeight="1">
      <c r="A8" s="534" t="s">
        <v>337</v>
      </c>
      <c r="B8" s="535"/>
      <c r="C8" s="341" t="s">
        <v>336</v>
      </c>
      <c r="D8" s="345" t="s">
        <v>738</v>
      </c>
      <c r="E8" s="340" t="s">
        <v>1420</v>
      </c>
      <c r="F8" s="341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344" t="s">
        <v>1216</v>
      </c>
    </row>
    <row r="9" spans="1:13" ht="13.5" customHeight="1">
      <c r="A9" s="536"/>
      <c r="B9" s="537"/>
      <c r="C9" s="341" t="s">
        <v>335</v>
      </c>
      <c r="D9" s="345" t="s">
        <v>1463</v>
      </c>
      <c r="E9" s="340" t="s">
        <v>1421</v>
      </c>
      <c r="F9" s="341" t="s">
        <v>1422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344"/>
    </row>
    <row r="10" spans="1:13" ht="40.5" customHeight="1">
      <c r="A10" s="536"/>
      <c r="B10" s="537"/>
      <c r="C10" s="341" t="s">
        <v>334</v>
      </c>
      <c r="D10" s="345" t="s">
        <v>333</v>
      </c>
      <c r="E10" s="340" t="s">
        <v>1087</v>
      </c>
      <c r="F10" s="341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344" t="s">
        <v>1639</v>
      </c>
    </row>
    <row r="11" spans="1:13" ht="13.5" customHeight="1">
      <c r="A11" s="538"/>
      <c r="B11" s="539"/>
      <c r="C11" s="331" t="s">
        <v>1088</v>
      </c>
      <c r="D11" s="346" t="s">
        <v>331</v>
      </c>
      <c r="E11" s="343" t="s">
        <v>1089</v>
      </c>
      <c r="F11" s="331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344"/>
    </row>
    <row r="12" spans="1:13" ht="13.5" customHeight="1">
      <c r="A12" s="534" t="s">
        <v>329</v>
      </c>
      <c r="B12" s="535"/>
      <c r="C12" s="331" t="s">
        <v>328</v>
      </c>
      <c r="D12" s="346" t="s">
        <v>739</v>
      </c>
      <c r="E12" s="343" t="s">
        <v>1874</v>
      </c>
      <c r="F12" s="331" t="s">
        <v>1875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344"/>
    </row>
    <row r="13" spans="1:13" ht="30.75" customHeight="1">
      <c r="A13" s="536"/>
      <c r="B13" s="537"/>
      <c r="C13" s="331" t="s">
        <v>327</v>
      </c>
      <c r="D13" s="346" t="s">
        <v>326</v>
      </c>
      <c r="E13" s="343" t="s">
        <v>1090</v>
      </c>
      <c r="F13" s="331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344" t="s">
        <v>1640</v>
      </c>
    </row>
    <row r="14" spans="1:13" ht="13.5" customHeight="1">
      <c r="A14" s="536"/>
      <c r="B14" s="537"/>
      <c r="C14" s="341" t="s">
        <v>324</v>
      </c>
      <c r="D14" s="345" t="s">
        <v>323</v>
      </c>
      <c r="E14" s="340" t="s">
        <v>1091</v>
      </c>
      <c r="F14" s="341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344"/>
    </row>
    <row r="15" spans="1:13" ht="27" customHeight="1">
      <c r="A15" s="536"/>
      <c r="B15" s="537"/>
      <c r="C15" s="341" t="s">
        <v>321</v>
      </c>
      <c r="D15" s="345" t="s">
        <v>320</v>
      </c>
      <c r="E15" s="340" t="s">
        <v>1092</v>
      </c>
      <c r="F15" s="341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344" t="s">
        <v>1657</v>
      </c>
    </row>
    <row r="16" spans="1:13" ht="27" customHeight="1">
      <c r="A16" s="534" t="s">
        <v>318</v>
      </c>
      <c r="B16" s="535"/>
      <c r="C16" s="331" t="s">
        <v>317</v>
      </c>
      <c r="D16" s="346" t="s">
        <v>316</v>
      </c>
      <c r="E16" s="343" t="s">
        <v>1093</v>
      </c>
      <c r="F16" s="331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344" t="s">
        <v>314</v>
      </c>
    </row>
    <row r="17" spans="1:13" ht="13.5" customHeight="1">
      <c r="A17" s="536"/>
      <c r="B17" s="537"/>
      <c r="C17" s="331" t="s">
        <v>313</v>
      </c>
      <c r="D17" s="346" t="s">
        <v>312</v>
      </c>
      <c r="E17" s="343" t="s">
        <v>1094</v>
      </c>
      <c r="F17" s="331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344"/>
    </row>
    <row r="18" spans="1:13" ht="13.5" customHeight="1">
      <c r="A18" s="536"/>
      <c r="B18" s="537"/>
      <c r="C18" s="341" t="s">
        <v>796</v>
      </c>
      <c r="D18" s="345" t="s">
        <v>797</v>
      </c>
      <c r="E18" s="340" t="s">
        <v>1095</v>
      </c>
      <c r="F18" s="341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344"/>
    </row>
    <row r="19" spans="1:13" ht="13.5" customHeight="1">
      <c r="A19" s="538"/>
      <c r="B19" s="539"/>
      <c r="C19" s="331" t="s">
        <v>1220</v>
      </c>
      <c r="D19" s="346" t="s">
        <v>1221</v>
      </c>
      <c r="E19" s="343" t="s">
        <v>1096</v>
      </c>
      <c r="F19" s="331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344"/>
    </row>
    <row r="20" spans="1:13" ht="13.5" customHeight="1">
      <c r="A20" s="536" t="s">
        <v>308</v>
      </c>
      <c r="B20" s="537"/>
      <c r="C20" s="334" t="s">
        <v>307</v>
      </c>
      <c r="D20" s="342" t="s">
        <v>306</v>
      </c>
      <c r="E20" s="347" t="s">
        <v>305</v>
      </c>
      <c r="F20" s="334" t="s">
        <v>304</v>
      </c>
      <c r="G20" s="36" t="s">
        <v>1078</v>
      </c>
      <c r="H20" s="36"/>
      <c r="I20" s="36"/>
      <c r="J20" s="36"/>
      <c r="K20" s="36"/>
      <c r="L20" s="36"/>
      <c r="M20" s="344"/>
    </row>
    <row r="21" spans="1:13" ht="13.5" customHeight="1">
      <c r="A21" s="536"/>
      <c r="B21" s="537"/>
      <c r="C21" s="341" t="s">
        <v>303</v>
      </c>
      <c r="D21" s="342" t="s">
        <v>302</v>
      </c>
      <c r="E21" s="348" t="s">
        <v>1097</v>
      </c>
      <c r="F21" s="341" t="s">
        <v>301</v>
      </c>
      <c r="G21" s="36" t="s">
        <v>1078</v>
      </c>
      <c r="H21" s="36"/>
      <c r="I21" s="36"/>
      <c r="J21" s="36"/>
      <c r="K21" s="36"/>
      <c r="L21" s="36"/>
      <c r="M21" s="344"/>
    </row>
    <row r="22" spans="1:13" ht="13.5" customHeight="1">
      <c r="A22" s="536"/>
      <c r="B22" s="537"/>
      <c r="C22" s="341" t="s">
        <v>300</v>
      </c>
      <c r="D22" s="342" t="s">
        <v>299</v>
      </c>
      <c r="E22" s="348" t="s">
        <v>1079</v>
      </c>
      <c r="F22" s="341" t="s">
        <v>298</v>
      </c>
      <c r="G22" s="36" t="s">
        <v>1080</v>
      </c>
      <c r="H22" s="36"/>
      <c r="I22" s="36"/>
      <c r="J22" s="36"/>
      <c r="K22" s="36"/>
      <c r="L22" s="36"/>
      <c r="M22" s="344"/>
    </row>
    <row r="23" spans="1:13" ht="13.5" customHeight="1">
      <c r="A23" s="536"/>
      <c r="B23" s="537"/>
      <c r="C23" s="331" t="s">
        <v>1358</v>
      </c>
      <c r="D23" s="342" t="s">
        <v>1359</v>
      </c>
      <c r="E23" s="349" t="s">
        <v>1098</v>
      </c>
      <c r="F23" s="331" t="s">
        <v>297</v>
      </c>
      <c r="G23" s="36" t="s">
        <v>289</v>
      </c>
      <c r="H23" s="36"/>
      <c r="I23" s="36"/>
      <c r="J23" s="36"/>
      <c r="K23" s="36"/>
      <c r="L23" s="36"/>
      <c r="M23" s="344"/>
    </row>
    <row r="24" spans="1:13" ht="13.5" customHeight="1">
      <c r="A24" s="534" t="s">
        <v>662</v>
      </c>
      <c r="B24" s="535"/>
      <c r="C24" s="540" t="s">
        <v>295</v>
      </c>
      <c r="D24" s="331" t="s">
        <v>1467</v>
      </c>
      <c r="E24" s="340" t="s">
        <v>1468</v>
      </c>
      <c r="F24" s="331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480"/>
    </row>
    <row r="25" spans="1:13" ht="13.5" customHeight="1">
      <c r="A25" s="536"/>
      <c r="B25" s="537"/>
      <c r="C25" s="541"/>
      <c r="D25" s="331" t="s">
        <v>1099</v>
      </c>
      <c r="E25" s="340" t="s">
        <v>1325</v>
      </c>
      <c r="F25" s="331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333"/>
    </row>
    <row r="26" spans="1:13" ht="13.5" customHeight="1">
      <c r="A26" s="536"/>
      <c r="B26" s="537"/>
      <c r="C26" s="540" t="s">
        <v>296</v>
      </c>
      <c r="D26" s="331" t="s">
        <v>1443</v>
      </c>
      <c r="E26" s="547" t="s">
        <v>1438</v>
      </c>
      <c r="F26" s="331" t="s">
        <v>1439</v>
      </c>
      <c r="G26" s="36" t="s">
        <v>289</v>
      </c>
      <c r="H26" s="36"/>
      <c r="I26" s="36"/>
      <c r="J26" s="36"/>
      <c r="K26" s="36"/>
      <c r="L26" s="36"/>
      <c r="M26" s="332"/>
    </row>
    <row r="27" spans="1:13" ht="13.5" customHeight="1">
      <c r="A27" s="536"/>
      <c r="B27" s="537"/>
      <c r="C27" s="546"/>
      <c r="D27" s="331" t="s">
        <v>1444</v>
      </c>
      <c r="E27" s="548"/>
      <c r="F27" s="331" t="s">
        <v>1440</v>
      </c>
      <c r="G27" s="36" t="s">
        <v>289</v>
      </c>
      <c r="H27" s="36"/>
      <c r="I27" s="36"/>
      <c r="J27" s="36"/>
      <c r="K27" s="36"/>
      <c r="L27" s="36"/>
      <c r="M27" s="350"/>
    </row>
    <row r="28" spans="1:13" ht="13.5" customHeight="1">
      <c r="A28" s="536"/>
      <c r="B28" s="537"/>
      <c r="C28" s="546"/>
      <c r="D28" s="331" t="s">
        <v>1445</v>
      </c>
      <c r="E28" s="548"/>
      <c r="F28" s="331" t="s">
        <v>1441</v>
      </c>
      <c r="G28" s="36"/>
      <c r="H28" s="36"/>
      <c r="I28" s="36"/>
      <c r="J28" s="36"/>
      <c r="K28" s="36"/>
      <c r="L28" s="36"/>
      <c r="M28" s="350"/>
    </row>
    <row r="29" spans="1:13" ht="13.5" customHeight="1">
      <c r="A29" s="536"/>
      <c r="B29" s="537"/>
      <c r="C29" s="541"/>
      <c r="D29" s="331" t="s">
        <v>1446</v>
      </c>
      <c r="E29" s="548"/>
      <c r="F29" s="331" t="s">
        <v>1442</v>
      </c>
      <c r="G29" s="36"/>
      <c r="H29" s="36"/>
      <c r="I29" s="36"/>
      <c r="J29" s="36"/>
      <c r="K29" s="36"/>
      <c r="L29" s="36"/>
      <c r="M29" s="333"/>
    </row>
    <row r="30" spans="1:13" ht="28" customHeight="1">
      <c r="A30" s="536"/>
      <c r="B30" s="537"/>
      <c r="C30" s="341" t="s">
        <v>288</v>
      </c>
      <c r="D30" s="345" t="s">
        <v>1100</v>
      </c>
      <c r="E30" s="340" t="s">
        <v>1101</v>
      </c>
      <c r="F30" s="341" t="s">
        <v>1102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>
      <c r="A31" s="549"/>
      <c r="B31" s="550"/>
      <c r="C31" s="331" t="s">
        <v>292</v>
      </c>
      <c r="D31" s="342" t="s">
        <v>291</v>
      </c>
      <c r="E31" s="349" t="s">
        <v>290</v>
      </c>
      <c r="F31" s="331" t="s">
        <v>290</v>
      </c>
      <c r="G31" s="36" t="s">
        <v>289</v>
      </c>
      <c r="H31" s="36"/>
      <c r="I31" s="36"/>
      <c r="J31" s="36"/>
      <c r="K31" s="36"/>
      <c r="L31" s="36"/>
      <c r="M31" s="344"/>
    </row>
    <row r="32" spans="1:13" ht="13.5" customHeight="1">
      <c r="A32" s="536" t="s">
        <v>1652</v>
      </c>
      <c r="B32" s="537"/>
      <c r="C32" s="331" t="s">
        <v>1175</v>
      </c>
      <c r="D32" s="346" t="s">
        <v>1176</v>
      </c>
      <c r="E32" s="352" t="s">
        <v>1177</v>
      </c>
      <c r="F32" s="24" t="s">
        <v>1178</v>
      </c>
      <c r="G32" s="36"/>
      <c r="H32" s="36"/>
      <c r="I32" s="36"/>
      <c r="J32" s="36"/>
      <c r="K32" s="36"/>
      <c r="L32" s="36"/>
      <c r="M32" s="531"/>
    </row>
    <row r="33" spans="1:13" ht="27" customHeight="1">
      <c r="A33" s="538"/>
      <c r="B33" s="539"/>
      <c r="C33" s="331" t="s">
        <v>1103</v>
      </c>
      <c r="D33" s="346" t="s">
        <v>1653</v>
      </c>
      <c r="E33" s="353" t="s">
        <v>1655</v>
      </c>
      <c r="F33" s="342" t="s">
        <v>1650</v>
      </c>
      <c r="G33" s="36"/>
      <c r="H33" s="36"/>
      <c r="I33" s="36"/>
      <c r="J33" s="36"/>
      <c r="K33" s="36"/>
      <c r="L33" s="36"/>
      <c r="M33" s="344" t="s">
        <v>734</v>
      </c>
    </row>
    <row r="34" spans="1:13" ht="24.45" customHeight="1">
      <c r="A34" s="534" t="s">
        <v>1330</v>
      </c>
      <c r="B34" s="535"/>
      <c r="C34" s="341" t="s">
        <v>1464</v>
      </c>
      <c r="D34" s="345" t="s">
        <v>1465</v>
      </c>
      <c r="E34" s="352" t="s">
        <v>1466</v>
      </c>
      <c r="F34" s="24" t="s">
        <v>1466</v>
      </c>
      <c r="G34" s="36"/>
      <c r="H34" s="36"/>
      <c r="I34" s="36"/>
      <c r="J34" s="36"/>
      <c r="K34" s="36"/>
      <c r="L34" s="36"/>
      <c r="M34" s="344" t="s">
        <v>1658</v>
      </c>
    </row>
    <row r="35" spans="1:13" ht="13.5" customHeight="1">
      <c r="A35" s="536"/>
      <c r="B35" s="537"/>
      <c r="C35" s="331" t="s">
        <v>1179</v>
      </c>
      <c r="D35" s="346" t="s">
        <v>1334</v>
      </c>
      <c r="E35" s="352" t="s">
        <v>1180</v>
      </c>
      <c r="F35" s="24" t="s">
        <v>1180</v>
      </c>
      <c r="G35" s="36"/>
      <c r="H35" s="36"/>
      <c r="I35" s="36"/>
      <c r="J35" s="36"/>
      <c r="K35" s="36"/>
      <c r="L35" s="36"/>
      <c r="M35" s="344"/>
    </row>
    <row r="36" spans="1:13" ht="30" customHeight="1">
      <c r="A36" s="538"/>
      <c r="B36" s="539"/>
      <c r="C36" s="331" t="s">
        <v>1104</v>
      </c>
      <c r="D36" s="346" t="s">
        <v>1654</v>
      </c>
      <c r="E36" s="354" t="s">
        <v>1292</v>
      </c>
      <c r="F36" s="342" t="s">
        <v>1651</v>
      </c>
      <c r="G36" s="36"/>
      <c r="H36" s="36"/>
      <c r="I36" s="36"/>
      <c r="J36" s="36"/>
      <c r="K36" s="36"/>
      <c r="L36" s="36"/>
      <c r="M36" s="344" t="s">
        <v>735</v>
      </c>
    </row>
    <row r="37" spans="1:13" ht="13.5" customHeight="1">
      <c r="A37" s="534" t="s">
        <v>1331</v>
      </c>
      <c r="B37" s="535"/>
      <c r="C37" s="341" t="s">
        <v>287</v>
      </c>
      <c r="D37" s="345" t="s">
        <v>1568</v>
      </c>
      <c r="E37" s="353" t="s">
        <v>736</v>
      </c>
      <c r="F37" s="342" t="s">
        <v>737</v>
      </c>
      <c r="G37" s="36"/>
      <c r="H37" s="36"/>
      <c r="I37" s="36"/>
      <c r="J37" s="36"/>
      <c r="K37" s="36"/>
      <c r="L37" s="36"/>
      <c r="M37" s="355"/>
    </row>
    <row r="38" spans="1:13" ht="13.5" customHeight="1">
      <c r="A38" s="536"/>
      <c r="B38" s="537"/>
      <c r="C38" s="331" t="s">
        <v>286</v>
      </c>
      <c r="D38" s="346" t="s">
        <v>1656</v>
      </c>
      <c r="E38" s="353" t="s">
        <v>285</v>
      </c>
      <c r="F38" s="342" t="s">
        <v>285</v>
      </c>
      <c r="G38" s="36"/>
      <c r="H38" s="36"/>
      <c r="I38" s="36"/>
      <c r="J38" s="36"/>
      <c r="K38" s="36"/>
      <c r="L38" s="36"/>
      <c r="M38" s="344"/>
    </row>
    <row r="39" spans="1:13" ht="13.5" customHeight="1">
      <c r="A39" s="536"/>
      <c r="B39" s="537"/>
      <c r="C39" s="331" t="s">
        <v>284</v>
      </c>
      <c r="D39" s="346" t="s">
        <v>1569</v>
      </c>
      <c r="E39" s="353" t="s">
        <v>283</v>
      </c>
      <c r="F39" s="342" t="s">
        <v>283</v>
      </c>
      <c r="G39" s="36"/>
      <c r="H39" s="36"/>
      <c r="I39" s="36"/>
      <c r="J39" s="36"/>
      <c r="K39" s="36"/>
      <c r="L39" s="36"/>
      <c r="M39" s="344"/>
    </row>
    <row r="40" spans="1:13" ht="13.5" customHeight="1">
      <c r="A40" s="536"/>
      <c r="B40" s="537"/>
      <c r="C40" s="331" t="s">
        <v>282</v>
      </c>
      <c r="D40" s="346" t="s">
        <v>1570</v>
      </c>
      <c r="E40" s="353" t="s">
        <v>281</v>
      </c>
      <c r="F40" s="342" t="s">
        <v>281</v>
      </c>
      <c r="G40" s="36"/>
      <c r="H40" s="36"/>
      <c r="I40" s="36"/>
      <c r="J40" s="36"/>
      <c r="K40" s="36"/>
      <c r="L40" s="36"/>
      <c r="M40" s="344"/>
    </row>
    <row r="41" spans="1:13" ht="13.5" customHeight="1">
      <c r="A41" s="536"/>
      <c r="B41" s="537"/>
      <c r="C41" s="331" t="s">
        <v>1559</v>
      </c>
      <c r="D41" s="346" t="s">
        <v>1571</v>
      </c>
      <c r="E41" s="353" t="s">
        <v>1561</v>
      </c>
      <c r="F41" s="342" t="s">
        <v>1561</v>
      </c>
      <c r="G41" s="36"/>
      <c r="H41" s="36"/>
      <c r="I41" s="36"/>
      <c r="J41" s="36"/>
      <c r="K41" s="36"/>
      <c r="L41" s="36"/>
      <c r="M41" s="344"/>
    </row>
    <row r="42" spans="1:13" ht="13.5" customHeight="1">
      <c r="A42" s="538"/>
      <c r="B42" s="539"/>
      <c r="C42" s="331" t="s">
        <v>1560</v>
      </c>
      <c r="D42" s="346" t="s">
        <v>1572</v>
      </c>
      <c r="E42" s="353" t="s">
        <v>1562</v>
      </c>
      <c r="F42" s="342" t="s">
        <v>1562</v>
      </c>
      <c r="G42" s="36"/>
      <c r="H42" s="36"/>
      <c r="I42" s="36"/>
      <c r="J42" s="36"/>
      <c r="K42" s="36"/>
      <c r="L42" s="36"/>
      <c r="M42" s="344"/>
    </row>
    <row r="43" spans="1:13" ht="13.5" customHeight="1">
      <c r="A43" s="542" t="s">
        <v>365</v>
      </c>
      <c r="B43" s="543"/>
      <c r="C43" s="356" t="s">
        <v>280</v>
      </c>
      <c r="D43" s="357" t="s">
        <v>279</v>
      </c>
      <c r="E43" s="358" t="s">
        <v>1105</v>
      </c>
      <c r="F43" s="356" t="s">
        <v>1333</v>
      </c>
      <c r="G43" s="359"/>
      <c r="H43" s="359"/>
      <c r="I43" s="359"/>
      <c r="J43" s="359"/>
      <c r="K43" s="359"/>
      <c r="L43" s="504" t="s">
        <v>1078</v>
      </c>
      <c r="M43" s="564" t="s">
        <v>278</v>
      </c>
    </row>
    <row r="44" spans="1:13" ht="13.5" customHeight="1">
      <c r="A44" s="542"/>
      <c r="B44" s="543"/>
      <c r="C44" s="360" t="s">
        <v>277</v>
      </c>
      <c r="D44" s="361" t="s">
        <v>276</v>
      </c>
      <c r="E44" s="544" t="s">
        <v>1106</v>
      </c>
      <c r="F44" s="565" t="s">
        <v>1332</v>
      </c>
      <c r="G44" s="362"/>
      <c r="H44" s="362"/>
      <c r="I44" s="362"/>
      <c r="J44" s="362"/>
      <c r="K44" s="362"/>
      <c r="L44" s="503"/>
      <c r="M44" s="564"/>
    </row>
    <row r="45" spans="1:13" ht="13.5" customHeight="1">
      <c r="A45" s="542"/>
      <c r="B45" s="543"/>
      <c r="C45" s="363" t="s">
        <v>275</v>
      </c>
      <c r="D45" s="364"/>
      <c r="E45" s="545"/>
      <c r="F45" s="566"/>
      <c r="G45" s="359"/>
      <c r="H45" s="359"/>
      <c r="I45" s="359"/>
      <c r="J45" s="359"/>
      <c r="K45" s="359"/>
      <c r="L45" s="504"/>
      <c r="M45" s="564"/>
    </row>
    <row r="46" spans="1:13" ht="13.5" customHeight="1">
      <c r="A46" s="542"/>
      <c r="B46" s="543"/>
      <c r="C46" s="360" t="s">
        <v>274</v>
      </c>
      <c r="D46" s="365" t="s">
        <v>1347</v>
      </c>
      <c r="E46" s="366" t="s">
        <v>1107</v>
      </c>
      <c r="F46" s="360" t="s">
        <v>1348</v>
      </c>
      <c r="G46" s="367"/>
      <c r="H46" s="367"/>
      <c r="I46" s="367"/>
      <c r="J46" s="367"/>
      <c r="K46" s="367"/>
      <c r="L46" s="502"/>
      <c r="M46" s="564"/>
    </row>
    <row r="47" spans="1:13" ht="42" customHeight="1">
      <c r="A47" s="368"/>
      <c r="B47" s="551" t="s">
        <v>271</v>
      </c>
      <c r="C47" s="369" t="s">
        <v>1566</v>
      </c>
      <c r="D47" s="365" t="s">
        <v>273</v>
      </c>
      <c r="E47" s="370" t="s">
        <v>364</v>
      </c>
      <c r="F47" s="369" t="s">
        <v>625</v>
      </c>
      <c r="G47" s="367"/>
      <c r="H47" s="367"/>
      <c r="I47" s="367"/>
      <c r="J47" s="367"/>
      <c r="K47" s="502" t="s">
        <v>1078</v>
      </c>
      <c r="L47" s="502"/>
      <c r="M47" s="564"/>
    </row>
    <row r="48" spans="1:13" ht="13.5" customHeight="1">
      <c r="A48" s="567" t="s">
        <v>272</v>
      </c>
      <c r="B48" s="552"/>
      <c r="C48" s="369" t="s">
        <v>1108</v>
      </c>
      <c r="D48" s="365" t="s">
        <v>1876</v>
      </c>
      <c r="E48" s="370" t="s">
        <v>1222</v>
      </c>
      <c r="F48" s="369" t="s">
        <v>1223</v>
      </c>
      <c r="G48" s="367"/>
      <c r="H48" s="367"/>
      <c r="I48" s="367"/>
      <c r="J48" s="367"/>
      <c r="K48" s="367"/>
      <c r="L48" s="502" t="s">
        <v>1078</v>
      </c>
      <c r="M48" s="564"/>
    </row>
    <row r="49" spans="1:13" ht="13.5" customHeight="1">
      <c r="A49" s="542"/>
      <c r="B49" s="552"/>
      <c r="C49" s="369" t="s">
        <v>270</v>
      </c>
      <c r="D49" s="365" t="s">
        <v>269</v>
      </c>
      <c r="E49" s="370" t="s">
        <v>1109</v>
      </c>
      <c r="F49" s="369" t="s">
        <v>675</v>
      </c>
      <c r="G49" s="367"/>
      <c r="H49" s="367"/>
      <c r="I49" s="367"/>
      <c r="J49" s="367"/>
      <c r="K49" s="367"/>
      <c r="L49" s="502" t="s">
        <v>1078</v>
      </c>
      <c r="M49" s="564"/>
    </row>
    <row r="50" spans="1:13" ht="13.5" customHeight="1">
      <c r="A50" s="542"/>
      <c r="B50" s="552"/>
      <c r="C50" s="360" t="s">
        <v>1469</v>
      </c>
      <c r="D50" s="479" t="s">
        <v>1470</v>
      </c>
      <c r="E50" s="366" t="s">
        <v>1471</v>
      </c>
      <c r="F50" s="360" t="s">
        <v>1885</v>
      </c>
      <c r="G50" s="502" t="s">
        <v>289</v>
      </c>
      <c r="H50" s="362"/>
      <c r="I50" s="362"/>
      <c r="J50" s="362"/>
      <c r="K50" s="362"/>
      <c r="L50" s="502" t="s">
        <v>289</v>
      </c>
      <c r="M50" s="564"/>
    </row>
    <row r="51" spans="1:13" ht="13.5" customHeight="1" thickBot="1">
      <c r="A51" s="542"/>
      <c r="B51" s="553"/>
      <c r="C51" s="360" t="s">
        <v>1881</v>
      </c>
      <c r="D51" s="507" t="s">
        <v>1882</v>
      </c>
      <c r="E51" s="508" t="s">
        <v>1883</v>
      </c>
      <c r="F51" s="509" t="s">
        <v>1886</v>
      </c>
      <c r="G51" s="362"/>
      <c r="H51" s="362"/>
      <c r="I51" s="362"/>
      <c r="J51" s="362"/>
      <c r="K51" s="362"/>
      <c r="L51" s="502" t="s">
        <v>289</v>
      </c>
      <c r="M51" s="564"/>
    </row>
    <row r="52" spans="1:13" ht="25.5" customHeight="1">
      <c r="A52" s="554" t="s">
        <v>1459</v>
      </c>
      <c r="B52" s="555"/>
      <c r="C52" s="510" t="s">
        <v>1457</v>
      </c>
      <c r="D52" s="511" t="s">
        <v>1448</v>
      </c>
      <c r="E52" s="510" t="s">
        <v>1462</v>
      </c>
      <c r="F52" s="510" t="s">
        <v>1458</v>
      </c>
      <c r="G52" s="512"/>
      <c r="H52" s="512"/>
      <c r="I52" s="512"/>
      <c r="J52" s="512"/>
      <c r="K52" s="512"/>
      <c r="L52" s="512"/>
      <c r="M52" s="520" t="s">
        <v>1447</v>
      </c>
    </row>
    <row r="53" spans="1:13" ht="13.75">
      <c r="A53" s="556"/>
      <c r="B53" s="557"/>
      <c r="C53" s="513" t="s">
        <v>1449</v>
      </c>
      <c r="D53" s="514" t="s">
        <v>1452</v>
      </c>
      <c r="E53" s="523" t="s">
        <v>1450</v>
      </c>
      <c r="F53" s="513" t="s">
        <v>1450</v>
      </c>
      <c r="G53" s="515"/>
      <c r="H53" s="515"/>
      <c r="I53" s="515"/>
      <c r="J53" s="515"/>
      <c r="K53" s="515"/>
      <c r="L53" s="528" t="s">
        <v>1479</v>
      </c>
      <c r="M53" s="521"/>
    </row>
    <row r="54" spans="1:13" ht="13.75">
      <c r="A54" s="556"/>
      <c r="B54" s="557"/>
      <c r="C54" s="513" t="s">
        <v>1451</v>
      </c>
      <c r="D54" s="514" t="s">
        <v>1453</v>
      </c>
      <c r="E54" s="523" t="s">
        <v>1454</v>
      </c>
      <c r="F54" s="513" t="s">
        <v>1454</v>
      </c>
      <c r="G54" s="515"/>
      <c r="H54" s="515"/>
      <c r="I54" s="515"/>
      <c r="J54" s="515"/>
      <c r="K54" s="515"/>
      <c r="L54" s="528" t="s">
        <v>1479</v>
      </c>
      <c r="M54" s="521" t="s">
        <v>1473</v>
      </c>
    </row>
    <row r="55" spans="1:13" ht="17.25" customHeight="1" thickBot="1">
      <c r="A55" s="558"/>
      <c r="B55" s="559"/>
      <c r="C55" s="516" t="s">
        <v>1456</v>
      </c>
      <c r="D55" s="517" t="s">
        <v>1455</v>
      </c>
      <c r="E55" s="524" t="s">
        <v>1460</v>
      </c>
      <c r="F55" s="518" t="s">
        <v>1460</v>
      </c>
      <c r="G55" s="519"/>
      <c r="H55" s="525" t="s">
        <v>1472</v>
      </c>
      <c r="I55" s="519"/>
      <c r="J55" s="525" t="s">
        <v>1472</v>
      </c>
      <c r="K55" s="519"/>
      <c r="L55" s="525" t="s">
        <v>1472</v>
      </c>
      <c r="M55" s="522" t="s">
        <v>1461</v>
      </c>
    </row>
    <row r="56" spans="1:13" ht="12" thickTop="1"/>
  </sheetData>
  <mergeCells count="29"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A1:B1"/>
    <mergeCell ref="A8:B11"/>
    <mergeCell ref="A12:B15"/>
    <mergeCell ref="A16:B19"/>
    <mergeCell ref="A2:B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>
      <c r="J1" s="486"/>
    </row>
    <row r="2" spans="1:10" ht="13" customHeight="1">
      <c r="A2" s="492"/>
      <c r="B2" s="492"/>
      <c r="C2" s="492"/>
      <c r="D2" s="492"/>
      <c r="E2" s="492"/>
      <c r="F2" s="614">
        <v>2</v>
      </c>
      <c r="G2" s="491"/>
      <c r="H2" s="490"/>
      <c r="I2" s="490"/>
      <c r="J2" s="486"/>
    </row>
    <row r="3" spans="1:10" ht="13" customHeight="1" thickBot="1">
      <c r="F3" s="615"/>
      <c r="G3" s="493"/>
      <c r="H3" s="613">
        <f>Gravitic!C123*2</f>
        <v>1.004737463173361</v>
      </c>
      <c r="I3" s="613"/>
      <c r="J3" s="618" t="s">
        <v>1372</v>
      </c>
    </row>
    <row r="4" spans="1:10" ht="13" customHeight="1">
      <c r="E4" s="492"/>
      <c r="F4" s="492"/>
      <c r="G4" s="492"/>
      <c r="H4" s="490"/>
      <c r="I4" s="490"/>
      <c r="J4" s="618"/>
    </row>
    <row r="5" spans="1:10" ht="13" customHeight="1">
      <c r="D5" s="617" t="s">
        <v>1360</v>
      </c>
      <c r="F5" s="616">
        <v>3</v>
      </c>
      <c r="G5" s="493"/>
      <c r="J5" s="486"/>
    </row>
    <row r="6" spans="1:10" ht="13" customHeight="1">
      <c r="D6" s="616"/>
      <c r="F6" s="616"/>
      <c r="G6" s="493"/>
      <c r="J6" s="486"/>
    </row>
    <row r="7" spans="1:10" ht="13" customHeight="1" thickBot="1">
      <c r="E7" s="489"/>
      <c r="F7" s="489"/>
      <c r="G7" s="489"/>
      <c r="H7" s="613">
        <f>Gravitic!C122/2</f>
        <v>1.0049349490154456</v>
      </c>
      <c r="I7" s="613"/>
      <c r="J7" s="618" t="s">
        <v>1371</v>
      </c>
    </row>
    <row r="8" spans="1:10" ht="13" customHeight="1">
      <c r="F8" s="614">
        <v>2</v>
      </c>
      <c r="G8" s="493"/>
      <c r="J8" s="618"/>
    </row>
    <row r="9" spans="1:10" ht="13" customHeight="1" thickBot="1">
      <c r="C9" s="489"/>
      <c r="D9" s="489"/>
      <c r="E9" s="489"/>
      <c r="F9" s="615"/>
      <c r="G9" s="488"/>
      <c r="H9" s="487"/>
      <c r="I9" s="487"/>
      <c r="J9" s="486"/>
    </row>
    <row r="10" spans="1:10" ht="13" customHeight="1">
      <c r="F10" s="493"/>
      <c r="G10" s="493"/>
      <c r="J10" s="486"/>
    </row>
    <row r="11" spans="1:10" ht="13" customHeight="1">
      <c r="D11" s="617" t="s">
        <v>1370</v>
      </c>
      <c r="F11" s="493"/>
      <c r="G11" s="493"/>
      <c r="J11" s="486"/>
    </row>
    <row r="12" spans="1:10" ht="13" customHeight="1">
      <c r="D12" s="616"/>
      <c r="F12" s="493"/>
      <c r="G12" s="493"/>
      <c r="J12" s="486"/>
    </row>
    <row r="13" spans="1:10" ht="13" customHeight="1" thickBot="1">
      <c r="D13" s="493"/>
      <c r="H13" s="620">
        <f>H27*(365+31/128)/364.5</f>
        <v>1.0020358844075885</v>
      </c>
      <c r="I13" s="620"/>
      <c r="J13" s="618" t="s">
        <v>1369</v>
      </c>
    </row>
    <row r="14" spans="1:10" ht="13" customHeight="1">
      <c r="C14" s="492"/>
      <c r="D14" s="492"/>
      <c r="E14" s="492"/>
      <c r="F14" s="492"/>
      <c r="G14" s="492"/>
      <c r="H14" s="490"/>
      <c r="I14" s="490"/>
      <c r="J14" s="618"/>
    </row>
    <row r="15" spans="1:10" ht="13" customHeight="1">
      <c r="F15" s="617" t="s">
        <v>1365</v>
      </c>
      <c r="G15" s="494"/>
      <c r="J15" s="486"/>
    </row>
    <row r="16" spans="1:10" ht="13" customHeight="1">
      <c r="F16" s="616"/>
      <c r="G16" s="493"/>
      <c r="J16" s="486"/>
    </row>
    <row r="17" spans="2:10" ht="13" customHeight="1" thickBot="1">
      <c r="J17" s="618" t="s">
        <v>1368</v>
      </c>
    </row>
    <row r="18" spans="2:10" ht="13" customHeight="1">
      <c r="E18" s="492"/>
      <c r="F18" s="492"/>
      <c r="G18" s="492"/>
      <c r="H18" s="490"/>
      <c r="I18" s="490"/>
      <c r="J18" s="618"/>
    </row>
    <row r="19" spans="2:10" ht="13" customHeight="1">
      <c r="J19" s="486"/>
    </row>
    <row r="20" spans="2:10" ht="13" customHeight="1">
      <c r="D20" s="621" t="s">
        <v>1367</v>
      </c>
      <c r="F20" s="621" t="s">
        <v>1378</v>
      </c>
      <c r="G20" s="621"/>
      <c r="H20" s="621"/>
      <c r="J20" s="486"/>
    </row>
    <row r="21" spans="2:10" ht="13" customHeight="1" thickBot="1">
      <c r="C21" s="498"/>
      <c r="D21" s="621"/>
      <c r="F21" s="621"/>
      <c r="G21" s="621"/>
      <c r="H21" s="621"/>
      <c r="J21" s="618" t="s">
        <v>1366</v>
      </c>
    </row>
    <row r="22" spans="2:10" ht="13" customHeight="1">
      <c r="C22" s="498"/>
      <c r="D22" s="495"/>
      <c r="F22" s="498"/>
      <c r="G22" s="498"/>
      <c r="H22" s="490"/>
      <c r="I22" s="614">
        <v>2</v>
      </c>
      <c r="J22" s="618"/>
    </row>
    <row r="23" spans="2:10" ht="13" customHeight="1" thickBot="1">
      <c r="I23" s="615"/>
      <c r="J23" s="618" t="s">
        <v>1377</v>
      </c>
    </row>
    <row r="24" spans="2:10" ht="13" customHeight="1">
      <c r="F24" s="492"/>
      <c r="G24" s="492"/>
      <c r="H24" s="490"/>
      <c r="I24" s="490"/>
      <c r="J24" s="618"/>
    </row>
    <row r="25" spans="2:10" ht="13" customHeight="1">
      <c r="B25" s="621" t="s">
        <v>1376</v>
      </c>
      <c r="C25" s="621"/>
      <c r="F25" s="617" t="s">
        <v>1365</v>
      </c>
      <c r="G25" s="494"/>
      <c r="J25" s="486"/>
    </row>
    <row r="26" spans="2:10" ht="13" customHeight="1">
      <c r="B26" s="621"/>
      <c r="C26" s="621"/>
      <c r="F26" s="616"/>
      <c r="G26" s="493"/>
      <c r="J26" s="619" t="s">
        <v>1364</v>
      </c>
    </row>
    <row r="27" spans="2:10" ht="13" customHeight="1" thickBot="1">
      <c r="C27" s="489"/>
      <c r="D27" s="489"/>
      <c r="E27" s="489"/>
      <c r="F27" s="489"/>
      <c r="G27" s="489"/>
      <c r="H27" s="620">
        <f>50/128/Clock_by_Rydberg!F4</f>
        <v>0.99999970530941473</v>
      </c>
      <c r="I27" s="620"/>
      <c r="J27" s="619"/>
    </row>
    <row r="28" spans="2:10" ht="13" customHeight="1">
      <c r="J28" s="619"/>
    </row>
    <row r="29" spans="2:10" ht="13" customHeight="1">
      <c r="J29" s="619"/>
    </row>
    <row r="30" spans="2:10" ht="13" customHeight="1">
      <c r="F30" s="617" t="s">
        <v>1428</v>
      </c>
      <c r="J30" s="486"/>
    </row>
    <row r="31" spans="2:10" ht="13" customHeight="1">
      <c r="F31" s="616"/>
      <c r="J31" s="496"/>
    </row>
    <row r="32" spans="2:10" ht="13" customHeight="1">
      <c r="D32" s="617" t="s">
        <v>1363</v>
      </c>
      <c r="J32" s="619" t="s">
        <v>1373</v>
      </c>
    </row>
    <row r="33" spans="3:10" ht="13" customHeight="1" thickBot="1">
      <c r="D33" s="616"/>
      <c r="H33" s="620">
        <f>1/Clock_by_Rydberg!K34</f>
        <v>0.99908455793784623</v>
      </c>
      <c r="I33" s="620"/>
      <c r="J33" s="619"/>
    </row>
    <row r="34" spans="3:10" ht="13" customHeight="1">
      <c r="D34" s="493"/>
      <c r="E34" s="492"/>
      <c r="F34" s="492"/>
      <c r="G34" s="492"/>
      <c r="H34" s="490"/>
      <c r="I34" s="490"/>
      <c r="J34" s="619"/>
    </row>
    <row r="35" spans="3:10" ht="13" customHeight="1">
      <c r="D35" s="493"/>
      <c r="F35" s="497" t="s">
        <v>1374</v>
      </c>
      <c r="J35" s="619"/>
    </row>
    <row r="36" spans="3:10" ht="13" customHeight="1">
      <c r="D36" s="493"/>
      <c r="F36" s="497" t="s">
        <v>1375</v>
      </c>
      <c r="J36" s="619" t="s">
        <v>1437</v>
      </c>
    </row>
    <row r="37" spans="3:10" ht="13" customHeight="1" thickBot="1">
      <c r="H37" s="620">
        <f>Clock_by_Rydberg!K40</f>
        <v>1.0025394011358613</v>
      </c>
      <c r="I37" s="620"/>
      <c r="J37" s="619"/>
    </row>
    <row r="38" spans="3:10" ht="13" customHeight="1">
      <c r="C38" s="492"/>
      <c r="D38" s="492"/>
      <c r="E38" s="492"/>
      <c r="F38" s="492"/>
      <c r="G38" s="492"/>
      <c r="H38" s="490"/>
      <c r="I38" s="490"/>
      <c r="J38" s="619"/>
    </row>
    <row r="39" spans="3:10" ht="13" customHeight="1">
      <c r="J39" s="619"/>
    </row>
    <row r="40" spans="3:10" ht="13" customHeight="1">
      <c r="D40" s="617" t="s">
        <v>1362</v>
      </c>
      <c r="J40" s="496"/>
    </row>
    <row r="41" spans="3:10" ht="13" customHeight="1">
      <c r="D41" s="616"/>
      <c r="J41" s="486"/>
    </row>
    <row r="42" spans="3:10" ht="13" customHeight="1">
      <c r="D42" s="493"/>
      <c r="J42" s="486"/>
    </row>
    <row r="43" spans="3:10" ht="13" customHeight="1" thickBot="1">
      <c r="C43" s="489"/>
      <c r="D43" s="489"/>
      <c r="E43" s="489"/>
      <c r="F43" s="489"/>
      <c r="G43" s="489"/>
      <c r="H43" s="622">
        <f>Clock_by_Rydberg!K46</f>
        <v>1.0000563665533584</v>
      </c>
      <c r="I43" s="622"/>
      <c r="J43" s="618" t="s">
        <v>1361</v>
      </c>
    </row>
    <row r="44" spans="3:10" ht="13" customHeight="1">
      <c r="J44" s="618"/>
    </row>
    <row r="45" spans="3:10" ht="13" customHeight="1">
      <c r="F45" s="617"/>
      <c r="G45" s="494"/>
      <c r="J45" s="486"/>
    </row>
    <row r="46" spans="3:10" ht="13" customHeight="1">
      <c r="D46" s="617" t="s">
        <v>1360</v>
      </c>
      <c r="F46" s="616"/>
      <c r="G46" s="493"/>
      <c r="J46" s="486"/>
    </row>
    <row r="47" spans="3:10" ht="13" customHeight="1" thickBot="1">
      <c r="D47" s="616"/>
      <c r="H47" s="622">
        <f>Clock_by_Rydberg!K47/2</f>
        <v>1.0142422717930941</v>
      </c>
      <c r="I47" s="622"/>
      <c r="J47" s="618" t="s">
        <v>1423</v>
      </c>
    </row>
    <row r="48" spans="3:10" ht="13" customHeight="1">
      <c r="E48" s="492"/>
      <c r="F48" s="614">
        <v>2</v>
      </c>
      <c r="G48" s="491"/>
      <c r="H48" s="490"/>
      <c r="I48" s="490"/>
      <c r="J48" s="618"/>
    </row>
    <row r="49" spans="1:10" ht="13" customHeight="1" thickBot="1">
      <c r="A49" s="489"/>
      <c r="B49" s="489"/>
      <c r="C49" s="489"/>
      <c r="D49" s="489"/>
      <c r="E49" s="489"/>
      <c r="F49" s="615"/>
      <c r="G49" s="488"/>
      <c r="H49" s="487"/>
      <c r="I49" s="487"/>
      <c r="J49" s="486"/>
    </row>
    <row r="50" spans="1:10" ht="13" customHeight="1"/>
  </sheetData>
  <mergeCells count="36">
    <mergeCell ref="B25:C26"/>
    <mergeCell ref="F25:F26"/>
    <mergeCell ref="D46:D47"/>
    <mergeCell ref="D40:D41"/>
    <mergeCell ref="D32:D33"/>
    <mergeCell ref="F30:F31"/>
    <mergeCell ref="F48:F49"/>
    <mergeCell ref="J43:J44"/>
    <mergeCell ref="J47:J48"/>
    <mergeCell ref="F45:F46"/>
    <mergeCell ref="J36:J39"/>
    <mergeCell ref="H47:I47"/>
    <mergeCell ref="H43:I43"/>
    <mergeCell ref="H37:I37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J3:J4"/>
    <mergeCell ref="J7:J8"/>
    <mergeCell ref="J13:J14"/>
    <mergeCell ref="J17:J18"/>
    <mergeCell ref="J21:J22"/>
    <mergeCell ref="H3:I3"/>
    <mergeCell ref="F2:F3"/>
    <mergeCell ref="F5:F6"/>
    <mergeCell ref="F8:F9"/>
    <mergeCell ref="F15:F16"/>
    <mergeCell ref="H7:I7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H3" sqref="H3"/>
    </sheetView>
  </sheetViews>
  <sheetFormatPr defaultColWidth="9" defaultRowHeight="11.6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>
      <c r="A1" s="54" t="s">
        <v>377</v>
      </c>
      <c r="B1" s="54" t="s">
        <v>378</v>
      </c>
      <c r="C1" s="14" t="s">
        <v>556</v>
      </c>
      <c r="D1" s="14" t="s">
        <v>557</v>
      </c>
      <c r="F1" s="138"/>
      <c r="G1" s="633" t="s">
        <v>1435</v>
      </c>
      <c r="H1" s="633"/>
      <c r="I1" s="633"/>
      <c r="J1" s="633"/>
    </row>
    <row r="2" spans="1:10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1884</v>
      </c>
      <c r="I2" s="14" t="s">
        <v>1434</v>
      </c>
    </row>
    <row r="3" spans="1:10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>
      <c r="A4" s="138" t="s">
        <v>368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>
      <c r="A5" s="138" t="s">
        <v>369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1880</v>
      </c>
      <c r="I6" s="14" t="s">
        <v>1551</v>
      </c>
    </row>
    <row r="7" spans="1:10">
      <c r="A7" s="138" t="s">
        <v>370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>
      <c r="A8" s="138" t="s">
        <v>371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1879</v>
      </c>
      <c r="I9" s="14" t="s">
        <v>1552</v>
      </c>
    </row>
    <row r="10" spans="1:10">
      <c r="A10" s="138" t="s">
        <v>372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>
      <c r="A11" s="138" t="s">
        <v>373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1433</v>
      </c>
      <c r="I11" s="14" t="s">
        <v>1553</v>
      </c>
    </row>
    <row r="12" spans="1:10">
      <c r="A12" s="138" t="s">
        <v>374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1431</v>
      </c>
      <c r="I12" s="14" t="s">
        <v>1878</v>
      </c>
    </row>
    <row r="13" spans="1:10">
      <c r="A13" s="138" t="s">
        <v>379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380</v>
      </c>
      <c r="G13" s="14">
        <v>24</v>
      </c>
      <c r="H13" s="209" t="s">
        <v>1432</v>
      </c>
      <c r="I13" s="14" t="s">
        <v>1877</v>
      </c>
    </row>
    <row r="14" spans="1:10">
      <c r="A14" s="138" t="s">
        <v>376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381</v>
      </c>
      <c r="H14" s="138" t="s">
        <v>559</v>
      </c>
    </row>
    <row r="15" spans="1:10">
      <c r="A15" s="138" t="s">
        <v>375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560</v>
      </c>
    </row>
    <row r="16" spans="1:10" ht="12" thickBot="1">
      <c r="A16" s="138"/>
      <c r="B16" s="139"/>
      <c r="F16" s="138"/>
    </row>
    <row r="17" spans="1:37">
      <c r="A17" s="90" t="s">
        <v>550</v>
      </c>
      <c r="B17" s="17" t="s">
        <v>551</v>
      </c>
      <c r="C17" s="17" t="s">
        <v>552</v>
      </c>
      <c r="D17" s="17" t="s">
        <v>553</v>
      </c>
      <c r="E17" s="17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568" t="s">
        <v>80</v>
      </c>
      <c r="K17" s="602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>
      <c r="A18" s="631" t="s">
        <v>382</v>
      </c>
      <c r="B18" s="624"/>
      <c r="C18" s="624"/>
      <c r="D18" s="624"/>
      <c r="E18" s="625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634" t="s">
        <v>383</v>
      </c>
      <c r="B19" s="623" t="s">
        <v>384</v>
      </c>
      <c r="C19" s="624"/>
      <c r="D19" s="624"/>
      <c r="E19" s="625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635"/>
      <c r="B20" s="623" t="s">
        <v>385</v>
      </c>
      <c r="C20" s="624"/>
      <c r="D20" s="624"/>
      <c r="E20" s="625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635"/>
      <c r="B21" s="623" t="s">
        <v>386</v>
      </c>
      <c r="C21" s="624"/>
      <c r="D21" s="624"/>
      <c r="E21" s="625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636"/>
      <c r="B22" s="623" t="s">
        <v>387</v>
      </c>
      <c r="C22" s="624"/>
      <c r="D22" s="624"/>
      <c r="E22" s="625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634" t="s">
        <v>388</v>
      </c>
      <c r="B23" s="628" t="s">
        <v>389</v>
      </c>
      <c r="C23" s="623" t="s">
        <v>390</v>
      </c>
      <c r="D23" s="624"/>
      <c r="E23" s="625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635"/>
      <c r="B24" s="629"/>
      <c r="C24" s="623" t="s">
        <v>391</v>
      </c>
      <c r="D24" s="624"/>
      <c r="E24" s="625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635"/>
      <c r="B25" s="629"/>
      <c r="C25" s="623" t="s">
        <v>392</v>
      </c>
      <c r="D25" s="624"/>
      <c r="E25" s="625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635"/>
      <c r="B26" s="630"/>
      <c r="C26" s="623" t="s">
        <v>393</v>
      </c>
      <c r="D26" s="624"/>
      <c r="E26" s="625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635"/>
      <c r="B27" s="628" t="s">
        <v>394</v>
      </c>
      <c r="C27" s="623" t="s">
        <v>395</v>
      </c>
      <c r="D27" s="624"/>
      <c r="E27" s="625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635"/>
      <c r="B28" s="629"/>
      <c r="C28" s="623" t="s">
        <v>396</v>
      </c>
      <c r="D28" s="624"/>
      <c r="E28" s="625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635"/>
      <c r="B29" s="630"/>
      <c r="C29" s="623" t="s">
        <v>397</v>
      </c>
      <c r="D29" s="624"/>
      <c r="E29" s="625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635"/>
      <c r="B30" s="628" t="s">
        <v>398</v>
      </c>
      <c r="C30" s="623" t="s">
        <v>399</v>
      </c>
      <c r="D30" s="624"/>
      <c r="E30" s="625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635"/>
      <c r="B31" s="629"/>
      <c r="C31" s="623" t="s">
        <v>401</v>
      </c>
      <c r="D31" s="624"/>
      <c r="E31" s="625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636"/>
      <c r="B32" s="630"/>
      <c r="C32" s="623" t="s">
        <v>400</v>
      </c>
      <c r="D32" s="624"/>
      <c r="E32" s="625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634" t="s">
        <v>402</v>
      </c>
      <c r="B33" s="628" t="s">
        <v>403</v>
      </c>
      <c r="C33" s="628" t="s">
        <v>404</v>
      </c>
      <c r="D33" s="628" t="s">
        <v>405</v>
      </c>
      <c r="E33" s="499" t="s">
        <v>406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635"/>
      <c r="B34" s="629"/>
      <c r="C34" s="629"/>
      <c r="D34" s="630"/>
      <c r="E34" s="499" t="s">
        <v>407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635"/>
      <c r="B35" s="629"/>
      <c r="C35" s="629"/>
      <c r="D35" s="628" t="s">
        <v>408</v>
      </c>
      <c r="E35" s="499" t="s">
        <v>409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635"/>
      <c r="B36" s="629"/>
      <c r="C36" s="629"/>
      <c r="D36" s="630"/>
      <c r="E36" s="499" t="s">
        <v>410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635"/>
      <c r="B37" s="629"/>
      <c r="C37" s="629"/>
      <c r="D37" s="628" t="s">
        <v>411</v>
      </c>
      <c r="E37" s="499" t="s">
        <v>412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635"/>
      <c r="B38" s="629"/>
      <c r="C38" s="629"/>
      <c r="D38" s="629"/>
      <c r="E38" s="499" t="s">
        <v>413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635"/>
      <c r="B39" s="629"/>
      <c r="C39" s="629"/>
      <c r="D39" s="630"/>
      <c r="E39" s="499" t="s">
        <v>414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635"/>
      <c r="B40" s="629"/>
      <c r="C40" s="629"/>
      <c r="D40" s="628" t="s">
        <v>415</v>
      </c>
      <c r="E40" s="499" t="s">
        <v>416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635"/>
      <c r="B41" s="629"/>
      <c r="C41" s="629"/>
      <c r="D41" s="629"/>
      <c r="E41" s="499" t="s">
        <v>417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635"/>
      <c r="B42" s="629"/>
      <c r="C42" s="630"/>
      <c r="D42" s="630"/>
      <c r="E42" s="499" t="s">
        <v>418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635"/>
      <c r="B43" s="629"/>
      <c r="C43" s="628" t="s">
        <v>419</v>
      </c>
      <c r="D43" s="628" t="s">
        <v>420</v>
      </c>
      <c r="E43" s="499" t="s">
        <v>421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635"/>
      <c r="B44" s="629"/>
      <c r="C44" s="629"/>
      <c r="D44" s="630"/>
      <c r="E44" s="499" t="s">
        <v>422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635"/>
      <c r="B45" s="629"/>
      <c r="C45" s="629"/>
      <c r="D45" s="628" t="s">
        <v>423</v>
      </c>
      <c r="E45" s="499" t="s">
        <v>424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635"/>
      <c r="B46" s="629"/>
      <c r="C46" s="629"/>
      <c r="D46" s="630"/>
      <c r="E46" s="499" t="s">
        <v>425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635"/>
      <c r="B47" s="629"/>
      <c r="C47" s="629"/>
      <c r="D47" s="628" t="s">
        <v>426</v>
      </c>
      <c r="E47" s="499" t="s">
        <v>427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635"/>
      <c r="B48" s="629"/>
      <c r="C48" s="629"/>
      <c r="D48" s="629"/>
      <c r="E48" s="499" t="s">
        <v>428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635"/>
      <c r="B49" s="629"/>
      <c r="C49" s="630"/>
      <c r="D49" s="630"/>
      <c r="E49" s="499" t="s">
        <v>429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635"/>
      <c r="B50" s="629"/>
      <c r="C50" s="628" t="s">
        <v>430</v>
      </c>
      <c r="D50" s="628" t="s">
        <v>431</v>
      </c>
      <c r="E50" s="499" t="s">
        <v>432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635"/>
      <c r="B51" s="629"/>
      <c r="C51" s="629"/>
      <c r="D51" s="629"/>
      <c r="E51" s="499" t="s">
        <v>433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635"/>
      <c r="B52" s="629"/>
      <c r="C52" s="629"/>
      <c r="D52" s="630"/>
      <c r="E52" s="499" t="s">
        <v>434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635"/>
      <c r="B53" s="629"/>
      <c r="C53" s="629"/>
      <c r="D53" s="628" t="s">
        <v>435</v>
      </c>
      <c r="E53" s="499" t="s">
        <v>436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635"/>
      <c r="B54" s="629"/>
      <c r="C54" s="629"/>
      <c r="D54" s="630"/>
      <c r="E54" s="499" t="s">
        <v>437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635"/>
      <c r="B55" s="629"/>
      <c r="C55" s="629"/>
      <c r="D55" s="628" t="s">
        <v>438</v>
      </c>
      <c r="E55" s="499" t="s">
        <v>439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635"/>
      <c r="B56" s="629"/>
      <c r="C56" s="629"/>
      <c r="D56" s="630"/>
      <c r="E56" s="499" t="s">
        <v>440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635"/>
      <c r="B57" s="629"/>
      <c r="C57" s="630"/>
      <c r="D57" s="623" t="s">
        <v>441</v>
      </c>
      <c r="E57" s="625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635"/>
      <c r="B58" s="629"/>
      <c r="C58" s="628" t="s">
        <v>442</v>
      </c>
      <c r="D58" s="628" t="s">
        <v>443</v>
      </c>
      <c r="E58" s="499" t="s">
        <v>444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635"/>
      <c r="B59" s="629"/>
      <c r="C59" s="629"/>
      <c r="D59" s="629"/>
      <c r="E59" s="499" t="s">
        <v>445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635"/>
      <c r="B60" s="629"/>
      <c r="C60" s="629"/>
      <c r="D60" s="630"/>
      <c r="E60" s="499" t="s">
        <v>446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635"/>
      <c r="B61" s="629"/>
      <c r="C61" s="629"/>
      <c r="D61" s="628" t="s">
        <v>447</v>
      </c>
      <c r="E61" s="499" t="s">
        <v>448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635"/>
      <c r="B62" s="629"/>
      <c r="C62" s="629"/>
      <c r="D62" s="630"/>
      <c r="E62" s="499" t="s">
        <v>449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635"/>
      <c r="B63" s="629"/>
      <c r="C63" s="629"/>
      <c r="D63" s="628" t="s">
        <v>450</v>
      </c>
      <c r="E63" s="499" t="s">
        <v>451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635"/>
      <c r="B64" s="629"/>
      <c r="C64" s="630"/>
      <c r="D64" s="630"/>
      <c r="E64" s="499" t="s">
        <v>452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635"/>
      <c r="B65" s="629"/>
      <c r="C65" s="628" t="s">
        <v>453</v>
      </c>
      <c r="D65" s="628" t="s">
        <v>454</v>
      </c>
      <c r="E65" s="499" t="s">
        <v>455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635"/>
      <c r="B66" s="629"/>
      <c r="C66" s="629"/>
      <c r="D66" s="629"/>
      <c r="E66" s="499" t="s">
        <v>456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635"/>
      <c r="B67" s="629"/>
      <c r="C67" s="629"/>
      <c r="D67" s="630"/>
      <c r="E67" s="499" t="s">
        <v>457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635"/>
      <c r="B68" s="629"/>
      <c r="C68" s="629"/>
      <c r="D68" s="628" t="s">
        <v>458</v>
      </c>
      <c r="E68" s="499" t="s">
        <v>459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635"/>
      <c r="B69" s="629"/>
      <c r="C69" s="629"/>
      <c r="D69" s="629"/>
      <c r="E69" s="499" t="s">
        <v>460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635"/>
      <c r="B70" s="629"/>
      <c r="C70" s="629"/>
      <c r="D70" s="629"/>
      <c r="E70" s="499" t="s">
        <v>461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635"/>
      <c r="B71" s="629"/>
      <c r="C71" s="630"/>
      <c r="D71" s="630"/>
      <c r="E71" s="499" t="s">
        <v>462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635"/>
      <c r="B72" s="629"/>
      <c r="C72" s="628" t="s">
        <v>463</v>
      </c>
      <c r="D72" s="628" t="s">
        <v>464</v>
      </c>
      <c r="E72" s="499" t="s">
        <v>465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635"/>
      <c r="B73" s="629"/>
      <c r="C73" s="629"/>
      <c r="D73" s="629"/>
      <c r="E73" s="499" t="s">
        <v>466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635"/>
      <c r="B74" s="629"/>
      <c r="C74" s="629"/>
      <c r="D74" s="629"/>
      <c r="E74" s="499" t="s">
        <v>467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635"/>
      <c r="B75" s="629"/>
      <c r="C75" s="629"/>
      <c r="D75" s="630"/>
      <c r="E75" s="499" t="s">
        <v>468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635"/>
      <c r="B76" s="629"/>
      <c r="C76" s="629"/>
      <c r="D76" s="628" t="s">
        <v>469</v>
      </c>
      <c r="E76" s="499" t="s">
        <v>470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635"/>
      <c r="B77" s="629"/>
      <c r="C77" s="629"/>
      <c r="D77" s="629"/>
      <c r="E77" s="499" t="s">
        <v>471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635"/>
      <c r="B78" s="629"/>
      <c r="C78" s="629"/>
      <c r="D78" s="630"/>
      <c r="E78" s="499" t="s">
        <v>472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635"/>
      <c r="B79" s="629"/>
      <c r="C79" s="629"/>
      <c r="D79" s="628" t="s">
        <v>473</v>
      </c>
      <c r="E79" s="499" t="s">
        <v>474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635"/>
      <c r="B80" s="630"/>
      <c r="C80" s="630"/>
      <c r="D80" s="630"/>
      <c r="E80" s="499" t="s">
        <v>475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635"/>
      <c r="B81" s="628" t="s">
        <v>476</v>
      </c>
      <c r="C81" s="628" t="s">
        <v>477</v>
      </c>
      <c r="D81" s="628" t="s">
        <v>478</v>
      </c>
      <c r="E81" s="499" t="s">
        <v>479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635"/>
      <c r="B82" s="629"/>
      <c r="C82" s="629"/>
      <c r="D82" s="630"/>
      <c r="E82" s="499" t="s">
        <v>480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635"/>
      <c r="B83" s="629"/>
      <c r="C83" s="629"/>
      <c r="D83" s="628" t="s">
        <v>481</v>
      </c>
      <c r="E83" s="499" t="s">
        <v>482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635"/>
      <c r="B84" s="629"/>
      <c r="C84" s="629"/>
      <c r="D84" s="630"/>
      <c r="E84" s="499" t="s">
        <v>483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635"/>
      <c r="B85" s="629"/>
      <c r="C85" s="629"/>
      <c r="D85" s="628" t="s">
        <v>484</v>
      </c>
      <c r="E85" s="499" t="s">
        <v>485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635"/>
      <c r="B86" s="629"/>
      <c r="C86" s="629"/>
      <c r="D86" s="629"/>
      <c r="E86" s="499" t="s">
        <v>486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635"/>
      <c r="B87" s="629"/>
      <c r="C87" s="630"/>
      <c r="D87" s="630"/>
      <c r="E87" s="499" t="s">
        <v>487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635"/>
      <c r="B88" s="629"/>
      <c r="C88" s="628" t="s">
        <v>488</v>
      </c>
      <c r="D88" s="628" t="s">
        <v>489</v>
      </c>
      <c r="E88" s="499" t="s">
        <v>490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635"/>
      <c r="B89" s="629"/>
      <c r="C89" s="629"/>
      <c r="D89" s="629"/>
      <c r="E89" s="499" t="s">
        <v>491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635"/>
      <c r="B90" s="629"/>
      <c r="C90" s="629"/>
      <c r="D90" s="629"/>
      <c r="E90" s="499" t="s">
        <v>492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635"/>
      <c r="B91" s="629"/>
      <c r="C91" s="629"/>
      <c r="D91" s="630"/>
      <c r="E91" s="499" t="s">
        <v>493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635"/>
      <c r="B92" s="629"/>
      <c r="C92" s="629"/>
      <c r="D92" s="628" t="s">
        <v>494</v>
      </c>
      <c r="E92" s="499" t="s">
        <v>495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635"/>
      <c r="B93" s="629"/>
      <c r="C93" s="629"/>
      <c r="D93" s="629"/>
      <c r="E93" s="499" t="s">
        <v>496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635"/>
      <c r="B94" s="629"/>
      <c r="C94" s="629"/>
      <c r="D94" s="629"/>
      <c r="E94" s="499" t="s">
        <v>497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635"/>
      <c r="B95" s="629"/>
      <c r="C95" s="629"/>
      <c r="D95" s="630"/>
      <c r="E95" s="499" t="s">
        <v>498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635"/>
      <c r="B96" s="629"/>
      <c r="C96" s="629"/>
      <c r="D96" s="628" t="s">
        <v>499</v>
      </c>
      <c r="E96" s="499" t="s">
        <v>500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635"/>
      <c r="B97" s="629"/>
      <c r="C97" s="629"/>
      <c r="D97" s="629"/>
      <c r="E97" s="499" t="s">
        <v>501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635"/>
      <c r="B98" s="629"/>
      <c r="C98" s="630"/>
      <c r="D98" s="630"/>
      <c r="E98" s="499" t="s">
        <v>502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635"/>
      <c r="B99" s="629"/>
      <c r="C99" s="628" t="s">
        <v>503</v>
      </c>
      <c r="D99" s="628" t="s">
        <v>504</v>
      </c>
      <c r="E99" s="499" t="s">
        <v>505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635"/>
      <c r="B100" s="629"/>
      <c r="C100" s="629"/>
      <c r="D100" s="629"/>
      <c r="E100" s="499" t="s">
        <v>506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635"/>
      <c r="B101" s="629"/>
      <c r="C101" s="629"/>
      <c r="D101" s="629"/>
      <c r="E101" s="499" t="s">
        <v>507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635"/>
      <c r="B102" s="629"/>
      <c r="C102" s="629"/>
      <c r="D102" s="629"/>
      <c r="E102" s="499" t="s">
        <v>508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635"/>
      <c r="B103" s="629"/>
      <c r="C103" s="629"/>
      <c r="D103" s="629"/>
      <c r="E103" s="499" t="s">
        <v>509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635"/>
      <c r="B104" s="629"/>
      <c r="C104" s="629"/>
      <c r="D104" s="630"/>
      <c r="E104" s="499" t="s">
        <v>510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635"/>
      <c r="B105" s="629"/>
      <c r="C105" s="629"/>
      <c r="D105" s="628" t="s">
        <v>511</v>
      </c>
      <c r="E105" s="499" t="s">
        <v>512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635"/>
      <c r="B106" s="629"/>
      <c r="C106" s="629"/>
      <c r="D106" s="629"/>
      <c r="E106" s="499" t="s">
        <v>513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635"/>
      <c r="B107" s="629"/>
      <c r="C107" s="629"/>
      <c r="D107" s="629"/>
      <c r="E107" s="499" t="s">
        <v>514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635"/>
      <c r="B108" s="629"/>
      <c r="C108" s="629"/>
      <c r="D108" s="629"/>
      <c r="E108" s="499" t="s">
        <v>515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635"/>
      <c r="B109" s="629"/>
      <c r="C109" s="629"/>
      <c r="D109" s="629"/>
      <c r="E109" s="499" t="s">
        <v>516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635"/>
      <c r="B110" s="630"/>
      <c r="C110" s="630"/>
      <c r="D110" s="630"/>
      <c r="E110" s="499" t="s">
        <v>517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635"/>
      <c r="B111" s="628" t="s">
        <v>518</v>
      </c>
      <c r="C111" s="628" t="s">
        <v>519</v>
      </c>
      <c r="D111" s="628" t="s">
        <v>520</v>
      </c>
      <c r="E111" s="499" t="s">
        <v>521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635"/>
      <c r="B112" s="629"/>
      <c r="C112" s="629"/>
      <c r="D112" s="629"/>
      <c r="E112" s="499" t="s">
        <v>522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635"/>
      <c r="B113" s="629"/>
      <c r="C113" s="629"/>
      <c r="D113" s="630"/>
      <c r="E113" s="499" t="s">
        <v>523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635"/>
      <c r="B114" s="629"/>
      <c r="C114" s="629"/>
      <c r="D114" s="628" t="s">
        <v>524</v>
      </c>
      <c r="E114" s="499" t="s">
        <v>525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635"/>
      <c r="B115" s="629"/>
      <c r="C115" s="629"/>
      <c r="D115" s="629"/>
      <c r="E115" s="499" t="s">
        <v>526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635"/>
      <c r="B116" s="629"/>
      <c r="C116" s="629"/>
      <c r="D116" s="629"/>
      <c r="E116" s="499" t="s">
        <v>527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635"/>
      <c r="B117" s="629"/>
      <c r="C117" s="629"/>
      <c r="D117" s="630"/>
      <c r="E117" s="499" t="s">
        <v>528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635"/>
      <c r="B118" s="629"/>
      <c r="C118" s="629"/>
      <c r="D118" s="628" t="s">
        <v>529</v>
      </c>
      <c r="E118" s="499" t="s">
        <v>530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635"/>
      <c r="B119" s="629"/>
      <c r="C119" s="630"/>
      <c r="D119" s="630"/>
      <c r="E119" s="499" t="s">
        <v>531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635"/>
      <c r="B120" s="629"/>
      <c r="C120" s="628" t="s">
        <v>532</v>
      </c>
      <c r="D120" s="628" t="s">
        <v>533</v>
      </c>
      <c r="E120" s="499" t="s">
        <v>534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635"/>
      <c r="B121" s="629"/>
      <c r="C121" s="629"/>
      <c r="D121" s="629"/>
      <c r="E121" s="499" t="s">
        <v>535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635"/>
      <c r="B122" s="629"/>
      <c r="C122" s="629"/>
      <c r="D122" s="629"/>
      <c r="E122" s="499" t="s">
        <v>536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635"/>
      <c r="B123" s="629"/>
      <c r="C123" s="629"/>
      <c r="D123" s="629"/>
      <c r="E123" s="499" t="s">
        <v>537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635"/>
      <c r="B124" s="629"/>
      <c r="C124" s="629"/>
      <c r="D124" s="629"/>
      <c r="E124" s="499" t="s">
        <v>538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635"/>
      <c r="B125" s="629"/>
      <c r="C125" s="629"/>
      <c r="D125" s="630"/>
      <c r="E125" s="499" t="s">
        <v>539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635"/>
      <c r="B126" s="629"/>
      <c r="C126" s="629"/>
      <c r="D126" s="628" t="s">
        <v>540</v>
      </c>
      <c r="E126" s="499" t="s">
        <v>541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635"/>
      <c r="B127" s="629"/>
      <c r="C127" s="630"/>
      <c r="D127" s="630"/>
      <c r="E127" s="499" t="s">
        <v>542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635"/>
      <c r="B128" s="629"/>
      <c r="C128" s="628" t="s">
        <v>543</v>
      </c>
      <c r="D128" s="628" t="s">
        <v>544</v>
      </c>
      <c r="E128" s="499" t="s">
        <v>545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635"/>
      <c r="B129" s="629"/>
      <c r="C129" s="629"/>
      <c r="D129" s="629"/>
      <c r="E129" s="499" t="s">
        <v>546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635"/>
      <c r="B130" s="629"/>
      <c r="C130" s="629"/>
      <c r="D130" s="629"/>
      <c r="E130" s="499" t="s">
        <v>547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635"/>
      <c r="B131" s="629"/>
      <c r="C131" s="629"/>
      <c r="D131" s="630"/>
      <c r="E131" s="499" t="s">
        <v>548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637"/>
      <c r="B132" s="632"/>
      <c r="C132" s="632"/>
      <c r="D132" s="626" t="s">
        <v>549</v>
      </c>
      <c r="E132" s="627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>
      <c r="F134" s="54" t="s">
        <v>672</v>
      </c>
    </row>
    <row r="135" spans="1:37">
      <c r="D135" s="14" t="s">
        <v>674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445" t="s">
        <v>1379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445" t="s">
        <v>1380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445" t="s">
        <v>1381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445" t="s">
        <v>1382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445" t="s">
        <v>1383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445" t="s">
        <v>1384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445" t="s">
        <v>1385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445" t="s">
        <v>1386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445" t="s">
        <v>1387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445" t="s">
        <v>1388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445" t="s">
        <v>1389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445" t="s">
        <v>1390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445" t="s">
        <v>1391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445" t="s">
        <v>1392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445" t="s">
        <v>1393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445" t="s">
        <v>1394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445" t="s">
        <v>1395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445" t="s">
        <v>1396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445" t="s">
        <v>1397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445" t="s">
        <v>1398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445" t="s">
        <v>1399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445" t="s">
        <v>1400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445" t="s">
        <v>1401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445" t="s">
        <v>1402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445" t="s">
        <v>1403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445" t="s">
        <v>1404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445" t="s">
        <v>1405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445" t="s">
        <v>1406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445" t="s">
        <v>1407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445" t="s">
        <v>1408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445" t="s">
        <v>1409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445" t="s">
        <v>1410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445" t="s">
        <v>1411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445" t="s">
        <v>1412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445" t="s">
        <v>1413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445" t="s">
        <v>1414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445" t="s">
        <v>1415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445" t="s">
        <v>1416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445" t="s">
        <v>1417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445" t="s">
        <v>1418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>
      <c r="E187" s="445" t="s">
        <v>1419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C88:C98"/>
    <mergeCell ref="C99:C110"/>
    <mergeCell ref="C111:C119"/>
    <mergeCell ref="C120:C127"/>
    <mergeCell ref="C128:C13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A18:E18"/>
    <mergeCell ref="B19:E19"/>
    <mergeCell ref="B20:E20"/>
    <mergeCell ref="B21:E21"/>
    <mergeCell ref="B22:E22"/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>
      <c r="K2" s="14" t="s">
        <v>1036</v>
      </c>
      <c r="M2" s="308">
        <v>1</v>
      </c>
    </row>
    <row r="3" spans="1:36">
      <c r="K3" s="14" t="s">
        <v>1037</v>
      </c>
      <c r="M3" s="308">
        <f>Rydberg!K$39</f>
        <v>1.0004360634131053</v>
      </c>
      <c r="O3" s="14" t="s">
        <v>1049</v>
      </c>
    </row>
    <row r="4" spans="1:36">
      <c r="K4" s="14" t="s">
        <v>1045</v>
      </c>
      <c r="M4" s="308">
        <f>Bohr!K$39</f>
        <v>1.0038955801289535</v>
      </c>
    </row>
    <row r="5" spans="1:36">
      <c r="K5" s="14" t="s">
        <v>1038</v>
      </c>
      <c r="M5" s="308">
        <f>Clock!K$39</f>
        <v>1.0013524487446377</v>
      </c>
      <c r="O5" s="14" t="s">
        <v>1050</v>
      </c>
    </row>
    <row r="6" spans="1:36">
      <c r="K6" s="14" t="s">
        <v>264</v>
      </c>
      <c r="M6" s="308">
        <f>Clock_by_Rydberg!K$39</f>
        <v>1.0013527438338639</v>
      </c>
      <c r="O6" s="14" t="s">
        <v>1048</v>
      </c>
    </row>
    <row r="7" spans="1:36" ht="12" thickBot="1">
      <c r="A7" s="138" t="s">
        <v>1051</v>
      </c>
      <c r="B7" s="325" t="s">
        <v>1052</v>
      </c>
      <c r="D7" s="638" t="s">
        <v>1036</v>
      </c>
      <c r="E7" s="638"/>
      <c r="F7" s="326" t="s">
        <v>1053</v>
      </c>
      <c r="G7" s="324">
        <v>1.0013527423362005</v>
      </c>
      <c r="M7" s="308"/>
    </row>
    <row r="8" spans="1:36" ht="14.25" customHeight="1">
      <c r="A8" s="642" t="s">
        <v>1043</v>
      </c>
      <c r="B8" s="644" t="s">
        <v>1046</v>
      </c>
      <c r="C8" s="644" t="s">
        <v>1047</v>
      </c>
      <c r="D8" s="640" t="s">
        <v>1039</v>
      </c>
      <c r="E8" s="641"/>
      <c r="F8" s="309"/>
      <c r="G8" s="309"/>
      <c r="H8" s="309"/>
      <c r="I8" s="311"/>
      <c r="J8" s="312"/>
      <c r="K8" s="310"/>
    </row>
    <row r="9" spans="1:36">
      <c r="A9" s="643"/>
      <c r="B9" s="645"/>
      <c r="C9" s="645"/>
      <c r="D9" s="313" t="s">
        <v>1041</v>
      </c>
      <c r="E9" s="313" t="s">
        <v>1042</v>
      </c>
      <c r="F9" s="52" t="s">
        <v>54</v>
      </c>
      <c r="G9" s="34" t="s">
        <v>1040</v>
      </c>
      <c r="H9" s="34" t="s">
        <v>45</v>
      </c>
      <c r="I9" s="576" t="s">
        <v>80</v>
      </c>
      <c r="J9" s="639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>
      <c r="A10" s="314" t="s">
        <v>799</v>
      </c>
      <c r="B10" s="315">
        <v>1</v>
      </c>
      <c r="C10" s="316" t="s">
        <v>798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14" t="s">
        <v>801</v>
      </c>
      <c r="B12" s="315"/>
      <c r="C12" s="316" t="s">
        <v>800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14" t="s">
        <v>803</v>
      </c>
      <c r="B13" s="315">
        <v>2</v>
      </c>
      <c r="C13" s="316" t="s">
        <v>802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14" t="s">
        <v>805</v>
      </c>
      <c r="B15" s="315">
        <v>3</v>
      </c>
      <c r="C15" s="316" t="s">
        <v>804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14" t="s">
        <v>807</v>
      </c>
      <c r="B17" s="315">
        <v>4</v>
      </c>
      <c r="C17" s="316" t="s">
        <v>806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14" t="s">
        <v>809</v>
      </c>
      <c r="B19" s="315">
        <v>5</v>
      </c>
      <c r="C19" s="316" t="s">
        <v>808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14" t="s">
        <v>811</v>
      </c>
      <c r="B21" s="315">
        <v>6</v>
      </c>
      <c r="C21" s="316" t="s">
        <v>810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14" t="s">
        <v>813</v>
      </c>
      <c r="B23" s="315"/>
      <c r="C23" s="316" t="s">
        <v>812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14" t="s">
        <v>815</v>
      </c>
      <c r="B24" s="315">
        <v>7</v>
      </c>
      <c r="C24" s="316" t="s">
        <v>814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14" t="s">
        <v>817</v>
      </c>
      <c r="B26" s="315"/>
      <c r="C26" s="316" t="s">
        <v>816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14" t="s">
        <v>819</v>
      </c>
      <c r="B27" s="315">
        <v>8</v>
      </c>
      <c r="C27" s="316" t="s">
        <v>818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14" t="s">
        <v>821</v>
      </c>
      <c r="B29" s="315">
        <v>9</v>
      </c>
      <c r="C29" s="316" t="s">
        <v>820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14" t="s">
        <v>823</v>
      </c>
      <c r="B31" s="315">
        <v>10</v>
      </c>
      <c r="C31" s="316" t="s">
        <v>822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14" t="s">
        <v>825</v>
      </c>
      <c r="B33" s="315">
        <v>11</v>
      </c>
      <c r="C33" s="316" t="s">
        <v>824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14" t="s">
        <v>827</v>
      </c>
      <c r="B35" s="315">
        <v>12</v>
      </c>
      <c r="C35" s="316" t="s">
        <v>826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14" t="s">
        <v>829</v>
      </c>
      <c r="B37" s="315">
        <v>13</v>
      </c>
      <c r="C37" s="316" t="s">
        <v>828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14" t="s">
        <v>831</v>
      </c>
      <c r="B39" s="315">
        <v>14</v>
      </c>
      <c r="C39" s="316" t="s">
        <v>830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14" t="s">
        <v>833</v>
      </c>
      <c r="B41" s="315">
        <v>15</v>
      </c>
      <c r="C41" s="316" t="s">
        <v>832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14" t="s">
        <v>835</v>
      </c>
      <c r="B43" s="315">
        <v>16</v>
      </c>
      <c r="C43" s="316" t="s">
        <v>834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14" t="s">
        <v>837</v>
      </c>
      <c r="B45" s="315">
        <v>17</v>
      </c>
      <c r="C45" s="316" t="s">
        <v>836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14" t="s">
        <v>839</v>
      </c>
      <c r="B47" s="315">
        <v>18</v>
      </c>
      <c r="C47" s="316" t="s">
        <v>838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14" t="s">
        <v>840</v>
      </c>
      <c r="B49" s="315">
        <v>19</v>
      </c>
      <c r="C49" s="316" t="s">
        <v>583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14" t="s">
        <v>842</v>
      </c>
      <c r="B51" s="315">
        <v>20</v>
      </c>
      <c r="C51" s="316" t="s">
        <v>841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14" t="s">
        <v>844</v>
      </c>
      <c r="B53" s="315">
        <v>21</v>
      </c>
      <c r="C53" s="316" t="s">
        <v>843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14" t="s">
        <v>846</v>
      </c>
      <c r="B55" s="315">
        <v>22</v>
      </c>
      <c r="C55" s="316" t="s">
        <v>845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14" t="s">
        <v>848</v>
      </c>
      <c r="B57" s="315">
        <v>23</v>
      </c>
      <c r="C57" s="316" t="s">
        <v>847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14" t="s">
        <v>850</v>
      </c>
      <c r="B59" s="315">
        <v>24</v>
      </c>
      <c r="C59" s="316" t="s">
        <v>849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14" t="s">
        <v>852</v>
      </c>
      <c r="B61" s="315">
        <v>25</v>
      </c>
      <c r="C61" s="316" t="s">
        <v>851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14" t="s">
        <v>854</v>
      </c>
      <c r="B63" s="315">
        <v>26</v>
      </c>
      <c r="C63" s="316" t="s">
        <v>853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14" t="s">
        <v>856</v>
      </c>
      <c r="B65" s="315">
        <v>27</v>
      </c>
      <c r="C65" s="316" t="s">
        <v>855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14" t="s">
        <v>858</v>
      </c>
      <c r="B67" s="315">
        <v>28</v>
      </c>
      <c r="C67" s="316" t="s">
        <v>857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14" t="s">
        <v>860</v>
      </c>
      <c r="B69" s="315">
        <v>29</v>
      </c>
      <c r="C69" s="316" t="s">
        <v>859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14" t="s">
        <v>862</v>
      </c>
      <c r="B71" s="315">
        <v>30</v>
      </c>
      <c r="C71" s="316" t="s">
        <v>861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14" t="s">
        <v>864</v>
      </c>
      <c r="B73" s="315">
        <v>31</v>
      </c>
      <c r="C73" s="316" t="s">
        <v>863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14" t="s">
        <v>866</v>
      </c>
      <c r="B75" s="315">
        <v>32</v>
      </c>
      <c r="C75" s="316" t="s">
        <v>865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14" t="s">
        <v>868</v>
      </c>
      <c r="B77" s="315">
        <v>33</v>
      </c>
      <c r="C77" s="316" t="s">
        <v>867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14" t="s">
        <v>870</v>
      </c>
      <c r="B79" s="315">
        <v>34</v>
      </c>
      <c r="C79" s="316" t="s">
        <v>869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14" t="s">
        <v>872</v>
      </c>
      <c r="B81" s="315">
        <v>35</v>
      </c>
      <c r="C81" s="316" t="s">
        <v>871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14" t="s">
        <v>874</v>
      </c>
      <c r="B83" s="315">
        <v>36</v>
      </c>
      <c r="C83" s="316" t="s">
        <v>873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14" t="s">
        <v>876</v>
      </c>
      <c r="B85" s="315">
        <v>37</v>
      </c>
      <c r="C85" s="316" t="s">
        <v>875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14" t="s">
        <v>878</v>
      </c>
      <c r="B87" s="315">
        <v>38</v>
      </c>
      <c r="C87" s="316" t="s">
        <v>877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14" t="s">
        <v>880</v>
      </c>
      <c r="B89" s="315">
        <v>39</v>
      </c>
      <c r="C89" s="316" t="s">
        <v>879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14" t="s">
        <v>882</v>
      </c>
      <c r="B91" s="315">
        <v>40</v>
      </c>
      <c r="C91" s="316" t="s">
        <v>881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14" t="s">
        <v>884</v>
      </c>
      <c r="B93" s="315">
        <v>41</v>
      </c>
      <c r="C93" s="316" t="s">
        <v>883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14" t="s">
        <v>886</v>
      </c>
      <c r="B95" s="315">
        <v>42</v>
      </c>
      <c r="C95" s="316" t="s">
        <v>885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14" t="s">
        <v>888</v>
      </c>
      <c r="B97" s="315">
        <v>43</v>
      </c>
      <c r="C97" s="316" t="s">
        <v>887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14" t="s">
        <v>890</v>
      </c>
      <c r="B99" s="315">
        <v>44</v>
      </c>
      <c r="C99" s="316" t="s">
        <v>889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14" t="s">
        <v>892</v>
      </c>
      <c r="B101" s="315">
        <v>45</v>
      </c>
      <c r="C101" s="316" t="s">
        <v>891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14" t="s">
        <v>894</v>
      </c>
      <c r="B103" s="315">
        <v>46</v>
      </c>
      <c r="C103" s="316" t="s">
        <v>893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14" t="s">
        <v>896</v>
      </c>
      <c r="B105" s="315">
        <v>47</v>
      </c>
      <c r="C105" s="316" t="s">
        <v>895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14" t="s">
        <v>898</v>
      </c>
      <c r="B107" s="315">
        <v>48</v>
      </c>
      <c r="C107" s="316" t="s">
        <v>897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14" t="s">
        <v>900</v>
      </c>
      <c r="B109" s="315">
        <v>49</v>
      </c>
      <c r="C109" s="316" t="s">
        <v>899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14" t="s">
        <v>902</v>
      </c>
      <c r="B111" s="315">
        <v>50</v>
      </c>
      <c r="C111" s="316" t="s">
        <v>901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14" t="s">
        <v>904</v>
      </c>
      <c r="B113" s="315">
        <v>51</v>
      </c>
      <c r="C113" s="316" t="s">
        <v>903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14" t="s">
        <v>906</v>
      </c>
      <c r="B115" s="315">
        <v>52</v>
      </c>
      <c r="C115" s="316" t="s">
        <v>905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14" t="s">
        <v>908</v>
      </c>
      <c r="B117" s="315">
        <v>53</v>
      </c>
      <c r="C117" s="316" t="s">
        <v>907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14" t="s">
        <v>910</v>
      </c>
      <c r="B119" s="315">
        <v>54</v>
      </c>
      <c r="C119" s="316" t="s">
        <v>909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14" t="s">
        <v>912</v>
      </c>
      <c r="B121" s="315">
        <v>55</v>
      </c>
      <c r="C121" s="316" t="s">
        <v>911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14" t="s">
        <v>914</v>
      </c>
      <c r="B123" s="315">
        <v>56</v>
      </c>
      <c r="C123" s="316" t="s">
        <v>913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14" t="s">
        <v>916</v>
      </c>
      <c r="B125" s="315">
        <v>57</v>
      </c>
      <c r="C125" s="316" t="s">
        <v>915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14" t="s">
        <v>918</v>
      </c>
      <c r="B127" s="315">
        <v>58</v>
      </c>
      <c r="C127" s="316" t="s">
        <v>917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14" t="s">
        <v>920</v>
      </c>
      <c r="B129" s="315">
        <v>59</v>
      </c>
      <c r="C129" s="316" t="s">
        <v>919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14" t="s">
        <v>922</v>
      </c>
      <c r="B131" s="315">
        <v>60</v>
      </c>
      <c r="C131" s="316" t="s">
        <v>921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14" t="s">
        <v>924</v>
      </c>
      <c r="B133" s="315">
        <v>61</v>
      </c>
      <c r="C133" s="316" t="s">
        <v>923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14" t="s">
        <v>926</v>
      </c>
      <c r="B135" s="315">
        <v>62</v>
      </c>
      <c r="C135" s="316" t="s">
        <v>925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14" t="s">
        <v>928</v>
      </c>
      <c r="B137" s="315">
        <v>63</v>
      </c>
      <c r="C137" s="316" t="s">
        <v>927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14" t="s">
        <v>930</v>
      </c>
      <c r="B139" s="315">
        <v>64</v>
      </c>
      <c r="C139" s="316" t="s">
        <v>929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14" t="s">
        <v>932</v>
      </c>
      <c r="B141" s="315">
        <v>65</v>
      </c>
      <c r="C141" s="316" t="s">
        <v>931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14" t="s">
        <v>934</v>
      </c>
      <c r="B143" s="315">
        <v>66</v>
      </c>
      <c r="C143" s="316" t="s">
        <v>933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14" t="s">
        <v>936</v>
      </c>
      <c r="B145" s="315">
        <v>67</v>
      </c>
      <c r="C145" s="316" t="s">
        <v>935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14" t="s">
        <v>938</v>
      </c>
      <c r="B147" s="315">
        <v>68</v>
      </c>
      <c r="C147" s="316" t="s">
        <v>937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14" t="s">
        <v>940</v>
      </c>
      <c r="B149" s="315">
        <v>69</v>
      </c>
      <c r="C149" s="316" t="s">
        <v>939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14" t="s">
        <v>942</v>
      </c>
      <c r="B151" s="315">
        <v>70</v>
      </c>
      <c r="C151" s="316" t="s">
        <v>941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14" t="s">
        <v>944</v>
      </c>
      <c r="B153" s="315">
        <v>71</v>
      </c>
      <c r="C153" s="316" t="s">
        <v>943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14" t="s">
        <v>946</v>
      </c>
      <c r="B155" s="315">
        <v>72</v>
      </c>
      <c r="C155" s="316" t="s">
        <v>945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14" t="s">
        <v>948</v>
      </c>
      <c r="B157" s="315">
        <v>73</v>
      </c>
      <c r="C157" s="316" t="s">
        <v>947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14" t="s">
        <v>1044</v>
      </c>
      <c r="B159" s="315">
        <v>74</v>
      </c>
      <c r="C159" s="316" t="s">
        <v>949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14" t="s">
        <v>951</v>
      </c>
      <c r="B161" s="315">
        <v>75</v>
      </c>
      <c r="C161" s="316" t="s">
        <v>950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14" t="s">
        <v>953</v>
      </c>
      <c r="B163" s="315">
        <v>76</v>
      </c>
      <c r="C163" s="316" t="s">
        <v>952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14" t="s">
        <v>955</v>
      </c>
      <c r="B165" s="315">
        <v>77</v>
      </c>
      <c r="C165" s="316" t="s">
        <v>954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14" t="s">
        <v>957</v>
      </c>
      <c r="B167" s="315">
        <v>78</v>
      </c>
      <c r="C167" s="316" t="s">
        <v>956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14" t="s">
        <v>959</v>
      </c>
      <c r="B169" s="315">
        <v>79</v>
      </c>
      <c r="C169" s="316" t="s">
        <v>958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14" t="s">
        <v>961</v>
      </c>
      <c r="B171" s="315">
        <v>80</v>
      </c>
      <c r="C171" s="316" t="s">
        <v>960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14" t="s">
        <v>963</v>
      </c>
      <c r="B173" s="315">
        <v>81</v>
      </c>
      <c r="C173" s="316" t="s">
        <v>962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14" t="s">
        <v>965</v>
      </c>
      <c r="B175" s="315">
        <v>82</v>
      </c>
      <c r="C175" s="316" t="s">
        <v>964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14" t="s">
        <v>967</v>
      </c>
      <c r="B177" s="315">
        <v>83</v>
      </c>
      <c r="C177" s="316" t="s">
        <v>966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14" t="s">
        <v>969</v>
      </c>
      <c r="B179" s="315">
        <v>84</v>
      </c>
      <c r="C179" s="316" t="s">
        <v>968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14" t="s">
        <v>971</v>
      </c>
      <c r="B181" s="315">
        <v>85</v>
      </c>
      <c r="C181" s="316" t="s">
        <v>970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14" t="s">
        <v>973</v>
      </c>
      <c r="B183" s="315">
        <v>86</v>
      </c>
      <c r="C183" s="316" t="s">
        <v>972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14" t="s">
        <v>975</v>
      </c>
      <c r="B185" s="315">
        <v>87</v>
      </c>
      <c r="C185" s="316" t="s">
        <v>974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14" t="s">
        <v>977</v>
      </c>
      <c r="B187" s="315">
        <v>88</v>
      </c>
      <c r="C187" s="316" t="s">
        <v>976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14" t="s">
        <v>979</v>
      </c>
      <c r="B189" s="315">
        <v>89</v>
      </c>
      <c r="C189" s="316" t="s">
        <v>978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14" t="s">
        <v>981</v>
      </c>
      <c r="B191" s="315">
        <v>90</v>
      </c>
      <c r="C191" s="316" t="s">
        <v>980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14" t="s">
        <v>983</v>
      </c>
      <c r="B193" s="315">
        <v>91</v>
      </c>
      <c r="C193" s="316" t="s">
        <v>982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14" t="s">
        <v>985</v>
      </c>
      <c r="B194" s="315">
        <v>92</v>
      </c>
      <c r="C194" s="316" t="s">
        <v>984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14" t="s">
        <v>987</v>
      </c>
      <c r="B196" s="315">
        <v>93</v>
      </c>
      <c r="C196" s="316" t="s">
        <v>986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14" t="s">
        <v>989</v>
      </c>
      <c r="B198" s="315">
        <v>94</v>
      </c>
      <c r="C198" s="316" t="s">
        <v>988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14" t="s">
        <v>991</v>
      </c>
      <c r="B200" s="315">
        <v>95</v>
      </c>
      <c r="C200" s="316" t="s">
        <v>990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14" t="s">
        <v>993</v>
      </c>
      <c r="B202" s="315">
        <v>96</v>
      </c>
      <c r="C202" s="316" t="s">
        <v>992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14" t="s">
        <v>995</v>
      </c>
      <c r="B204" s="315">
        <v>97</v>
      </c>
      <c r="C204" s="316" t="s">
        <v>994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14" t="s">
        <v>997</v>
      </c>
      <c r="B206" s="315">
        <v>98</v>
      </c>
      <c r="C206" s="316" t="s">
        <v>996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14" t="s">
        <v>999</v>
      </c>
      <c r="B208" s="315">
        <v>99</v>
      </c>
      <c r="C208" s="316" t="s">
        <v>998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14" t="s">
        <v>1001</v>
      </c>
      <c r="B210" s="315">
        <v>100</v>
      </c>
      <c r="C210" s="316" t="s">
        <v>1000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14" t="s">
        <v>1003</v>
      </c>
      <c r="B212" s="315">
        <v>101</v>
      </c>
      <c r="C212" s="316" t="s">
        <v>1002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14" t="s">
        <v>1005</v>
      </c>
      <c r="B214" s="315">
        <v>102</v>
      </c>
      <c r="C214" s="316" t="s">
        <v>1004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14" t="s">
        <v>1007</v>
      </c>
      <c r="B216" s="315">
        <v>103</v>
      </c>
      <c r="C216" s="316" t="s">
        <v>1006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14" t="s">
        <v>1009</v>
      </c>
      <c r="B218" s="315">
        <v>104</v>
      </c>
      <c r="C218" s="316" t="s">
        <v>1008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14" t="s">
        <v>1011</v>
      </c>
      <c r="B220" s="315">
        <v>105</v>
      </c>
      <c r="C220" s="316" t="s">
        <v>1010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14" t="s">
        <v>1013</v>
      </c>
      <c r="B222" s="315">
        <v>106</v>
      </c>
      <c r="C222" s="316" t="s">
        <v>1012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14" t="s">
        <v>1015</v>
      </c>
      <c r="B224" s="315">
        <v>107</v>
      </c>
      <c r="C224" s="316" t="s">
        <v>1014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14" t="s">
        <v>1017</v>
      </c>
      <c r="B226" s="315">
        <v>108</v>
      </c>
      <c r="C226" s="316" t="s">
        <v>1016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14" t="s">
        <v>1019</v>
      </c>
      <c r="B227" s="315">
        <v>109</v>
      </c>
      <c r="C227" s="316" t="s">
        <v>1018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14" t="s">
        <v>1021</v>
      </c>
      <c r="B229" s="315">
        <v>110</v>
      </c>
      <c r="C229" s="316" t="s">
        <v>1020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14" t="s">
        <v>1024</v>
      </c>
      <c r="B231" s="315">
        <v>111</v>
      </c>
      <c r="C231" s="316" t="s">
        <v>1022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14" t="s">
        <v>1026</v>
      </c>
      <c r="B232" s="315">
        <v>112</v>
      </c>
      <c r="C232" s="316" t="s">
        <v>1023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14" t="s">
        <v>1028</v>
      </c>
      <c r="B233" s="315">
        <v>113</v>
      </c>
      <c r="C233" s="316" t="s">
        <v>1025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14" t="s">
        <v>1030</v>
      </c>
      <c r="B234" s="315">
        <v>114</v>
      </c>
      <c r="C234" s="316" t="s">
        <v>1027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14" t="s">
        <v>1032</v>
      </c>
      <c r="B235" s="315">
        <v>115</v>
      </c>
      <c r="C235" s="316" t="s">
        <v>1029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14" t="s">
        <v>1034</v>
      </c>
      <c r="B236" s="315">
        <v>116</v>
      </c>
      <c r="C236" s="316" t="s">
        <v>1031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>
      <c r="A237" s="319" t="s">
        <v>1035</v>
      </c>
      <c r="B237" s="320">
        <v>118</v>
      </c>
      <c r="C237" s="321" t="s">
        <v>1033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>
      <c r="A1" s="646" t="s">
        <v>1554</v>
      </c>
      <c r="B1" s="646"/>
      <c r="C1" s="646"/>
      <c r="D1" s="646"/>
      <c r="E1" s="54" t="s">
        <v>1173</v>
      </c>
      <c r="F1" s="633" t="s">
        <v>1171</v>
      </c>
      <c r="G1" s="633"/>
      <c r="H1" s="54" t="s">
        <v>1174</v>
      </c>
      <c r="K1" s="633" t="s">
        <v>1172</v>
      </c>
      <c r="L1" s="633"/>
      <c r="M1" s="633"/>
      <c r="N1" s="633"/>
      <c r="O1" s="633"/>
    </row>
    <row r="2" spans="1:15">
      <c r="A2" s="434" t="s">
        <v>1200</v>
      </c>
      <c r="B2" s="434" t="s">
        <v>1201</v>
      </c>
      <c r="C2" s="434" t="s">
        <v>1202</v>
      </c>
      <c r="D2" s="438" t="s">
        <v>1211</v>
      </c>
      <c r="E2" s="54">
        <v>-32</v>
      </c>
      <c r="F2" s="432" t="s">
        <v>1181</v>
      </c>
      <c r="G2" s="14" t="s">
        <v>1771</v>
      </c>
      <c r="H2" s="14" t="str">
        <f>IF($H$1="I", I2,IF($H$1="J",J2,K2))</f>
        <v>tetra-atomic</v>
      </c>
      <c r="I2" s="14" t="s">
        <v>1588</v>
      </c>
      <c r="J2" s="14" t="s">
        <v>1588</v>
      </c>
      <c r="K2" s="14" t="s">
        <v>1588</v>
      </c>
    </row>
    <row r="3" spans="1:15">
      <c r="A3" s="436" t="s">
        <v>1542</v>
      </c>
      <c r="B3" s="443" t="s">
        <v>1846</v>
      </c>
      <c r="C3" s="437" t="s">
        <v>1659</v>
      </c>
      <c r="D3" s="437" t="s">
        <v>1686</v>
      </c>
      <c r="E3" s="54">
        <v>-31</v>
      </c>
      <c r="F3" s="432"/>
      <c r="G3" s="14" t="s">
        <v>1772</v>
      </c>
      <c r="H3" s="14" t="str">
        <f t="shared" ref="H3:H33" si="0">IF($H$1="I", I3,IF($H$1="J",J3,K3))</f>
        <v>dozen tetra-atomic</v>
      </c>
      <c r="I3" s="14" t="s">
        <v>1718</v>
      </c>
      <c r="J3" s="14" t="s">
        <v>1589</v>
      </c>
      <c r="K3" s="14" t="s">
        <v>1590</v>
      </c>
    </row>
    <row r="4" spans="1:15">
      <c r="A4" s="436" t="s">
        <v>1543</v>
      </c>
      <c r="B4" s="443" t="s">
        <v>1847</v>
      </c>
      <c r="C4" s="437" t="s">
        <v>1660</v>
      </c>
      <c r="D4" s="437" t="s">
        <v>1214</v>
      </c>
      <c r="E4" s="54">
        <v>-30</v>
      </c>
      <c r="F4" s="432"/>
      <c r="G4" s="14" t="s">
        <v>1773</v>
      </c>
      <c r="H4" s="14" t="str">
        <f t="shared" si="0"/>
        <v>gross tetra-atomic</v>
      </c>
      <c r="I4" s="14" t="s">
        <v>1719</v>
      </c>
      <c r="J4" s="14" t="s">
        <v>1591</v>
      </c>
      <c r="K4" s="14" t="s">
        <v>1592</v>
      </c>
    </row>
    <row r="5" spans="1:15">
      <c r="A5" s="435" t="s">
        <v>1536</v>
      </c>
      <c r="B5" s="441" t="s">
        <v>1848</v>
      </c>
      <c r="C5" s="442" t="s">
        <v>1685</v>
      </c>
      <c r="D5" s="442" t="s">
        <v>1686</v>
      </c>
      <c r="E5" s="54">
        <v>-29</v>
      </c>
      <c r="F5" s="432"/>
      <c r="G5" s="14" t="s">
        <v>1774</v>
      </c>
      <c r="H5" s="14" t="str">
        <f t="shared" si="0"/>
        <v>doz gross tetra-atomic</v>
      </c>
      <c r="I5" s="14" t="s">
        <v>1720</v>
      </c>
      <c r="J5" s="14" t="s">
        <v>1593</v>
      </c>
      <c r="K5" s="14" t="s">
        <v>1594</v>
      </c>
    </row>
    <row r="6" spans="1:15">
      <c r="A6" s="435" t="s">
        <v>1537</v>
      </c>
      <c r="B6" s="441" t="s">
        <v>1849</v>
      </c>
      <c r="C6" s="442" t="s">
        <v>1661</v>
      </c>
      <c r="D6" s="442" t="s">
        <v>1686</v>
      </c>
      <c r="E6" s="54">
        <v>-28</v>
      </c>
      <c r="F6" s="432" t="s">
        <v>1182</v>
      </c>
      <c r="G6" s="14" t="s">
        <v>1775</v>
      </c>
      <c r="H6" s="14" t="str">
        <f t="shared" si="0"/>
        <v>ter-atomic sub</v>
      </c>
      <c r="I6" s="14" t="s">
        <v>1687</v>
      </c>
      <c r="J6" s="14" t="s">
        <v>1687</v>
      </c>
      <c r="K6" s="14" t="s">
        <v>1688</v>
      </c>
    </row>
    <row r="7" spans="1:15">
      <c r="A7" s="435" t="s">
        <v>1538</v>
      </c>
      <c r="B7" s="441" t="s">
        <v>1850</v>
      </c>
      <c r="C7" s="442" t="s">
        <v>1662</v>
      </c>
      <c r="D7" s="442" t="s">
        <v>1686</v>
      </c>
      <c r="E7" s="54">
        <v>-27</v>
      </c>
      <c r="F7" s="432"/>
      <c r="G7" s="14" t="s">
        <v>1776</v>
      </c>
      <c r="H7" s="14" t="str">
        <f t="shared" si="0"/>
        <v>terno ter-atomic</v>
      </c>
      <c r="I7" s="14" t="s">
        <v>1721</v>
      </c>
      <c r="J7" s="14" t="s">
        <v>1689</v>
      </c>
      <c r="K7" s="14" t="s">
        <v>1690</v>
      </c>
    </row>
    <row r="8" spans="1:15">
      <c r="A8" s="435" t="s">
        <v>1539</v>
      </c>
      <c r="B8" s="441" t="s">
        <v>1851</v>
      </c>
      <c r="C8" s="442" t="s">
        <v>1663</v>
      </c>
      <c r="D8" s="442" t="s">
        <v>1686</v>
      </c>
      <c r="E8" s="54">
        <v>-26</v>
      </c>
      <c r="F8" s="432"/>
      <c r="G8" s="14" t="s">
        <v>1777</v>
      </c>
      <c r="H8" s="14" t="str">
        <f t="shared" si="0"/>
        <v>dino ter-atomic</v>
      </c>
      <c r="I8" s="14" t="s">
        <v>1722</v>
      </c>
      <c r="J8" s="14" t="s">
        <v>1691</v>
      </c>
      <c r="K8" s="14" t="s">
        <v>1692</v>
      </c>
    </row>
    <row r="9" spans="1:15">
      <c r="A9" s="435" t="s">
        <v>1540</v>
      </c>
      <c r="B9" s="441" t="s">
        <v>1852</v>
      </c>
      <c r="C9" s="442" t="s">
        <v>1664</v>
      </c>
      <c r="D9" s="442" t="s">
        <v>1214</v>
      </c>
      <c r="E9" s="54">
        <v>-25</v>
      </c>
      <c r="F9" s="432"/>
      <c r="G9" s="14" t="s">
        <v>1778</v>
      </c>
      <c r="H9" s="14" t="str">
        <f t="shared" si="0"/>
        <v>unino ter-atomic</v>
      </c>
      <c r="I9" s="14" t="s">
        <v>1723</v>
      </c>
      <c r="J9" s="14" t="s">
        <v>1693</v>
      </c>
      <c r="K9" s="14" t="s">
        <v>1694</v>
      </c>
    </row>
    <row r="10" spans="1:15">
      <c r="A10" s="435" t="s">
        <v>1541</v>
      </c>
      <c r="B10" s="441" t="s">
        <v>1853</v>
      </c>
      <c r="C10" s="442" t="s">
        <v>1665</v>
      </c>
      <c r="D10" s="442" t="s">
        <v>1686</v>
      </c>
      <c r="E10" s="54">
        <v>-24</v>
      </c>
      <c r="F10" s="432" t="s">
        <v>1183</v>
      </c>
      <c r="G10" s="14" t="s">
        <v>1779</v>
      </c>
      <c r="H10" s="14" t="str">
        <f t="shared" si="0"/>
        <v>ter-atomic</v>
      </c>
      <c r="I10" s="14" t="s">
        <v>1695</v>
      </c>
      <c r="J10" s="14" t="s">
        <v>1695</v>
      </c>
      <c r="K10" s="14" t="s">
        <v>1695</v>
      </c>
    </row>
    <row r="11" spans="1:15">
      <c r="A11" s="435" t="s">
        <v>1535</v>
      </c>
      <c r="B11" s="441" t="s">
        <v>1854</v>
      </c>
      <c r="C11" s="442" t="s">
        <v>1666</v>
      </c>
      <c r="D11" s="442" t="s">
        <v>1214</v>
      </c>
      <c r="E11" s="54">
        <v>-23</v>
      </c>
      <c r="F11" s="432"/>
      <c r="G11" s="14" t="s">
        <v>1780</v>
      </c>
      <c r="H11" s="14" t="str">
        <f t="shared" si="0"/>
        <v>dozen ter-atomic</v>
      </c>
      <c r="I11" s="14" t="s">
        <v>1724</v>
      </c>
      <c r="J11" s="14" t="s">
        <v>1696</v>
      </c>
      <c r="K11" s="14" t="s">
        <v>1697</v>
      </c>
    </row>
    <row r="12" spans="1:15">
      <c r="A12" s="436" t="s">
        <v>1534</v>
      </c>
      <c r="B12" s="443" t="s">
        <v>1855</v>
      </c>
      <c r="C12" s="437" t="s">
        <v>1684</v>
      </c>
      <c r="D12" s="437"/>
      <c r="E12" s="54">
        <v>-22</v>
      </c>
      <c r="F12" s="432"/>
      <c r="G12" s="14" t="s">
        <v>1781</v>
      </c>
      <c r="H12" s="14" t="str">
        <f t="shared" si="0"/>
        <v>gross ter-atomic</v>
      </c>
      <c r="I12" s="14" t="s">
        <v>1725</v>
      </c>
      <c r="J12" s="14" t="s">
        <v>1698</v>
      </c>
      <c r="K12" s="14" t="s">
        <v>1699</v>
      </c>
    </row>
    <row r="13" spans="1:15">
      <c r="A13" s="436" t="s">
        <v>1533</v>
      </c>
      <c r="B13" s="443" t="s">
        <v>1856</v>
      </c>
      <c r="C13" s="437" t="s">
        <v>1667</v>
      </c>
      <c r="D13" s="438"/>
      <c r="E13" s="54">
        <v>-21</v>
      </c>
      <c r="F13" s="432"/>
      <c r="G13" s="14" t="s">
        <v>1782</v>
      </c>
      <c r="H13" s="14" t="str">
        <f t="shared" si="0"/>
        <v>doz gross ter-atomic</v>
      </c>
      <c r="I13" s="14" t="s">
        <v>1726</v>
      </c>
      <c r="J13" s="14" t="s">
        <v>1700</v>
      </c>
      <c r="K13" s="14" t="s">
        <v>1701</v>
      </c>
    </row>
    <row r="14" spans="1:15">
      <c r="A14" s="436" t="s">
        <v>1532</v>
      </c>
      <c r="B14" s="443" t="s">
        <v>1857</v>
      </c>
      <c r="C14" s="437" t="s">
        <v>1668</v>
      </c>
      <c r="D14" s="438"/>
      <c r="E14" s="54">
        <v>-20</v>
      </c>
      <c r="F14" s="432" t="s">
        <v>1184</v>
      </c>
      <c r="G14" s="14" t="s">
        <v>1783</v>
      </c>
      <c r="H14" s="14" t="str">
        <f t="shared" si="0"/>
        <v>di-atomic sub</v>
      </c>
      <c r="I14" s="14" t="s">
        <v>1573</v>
      </c>
      <c r="J14" s="14" t="s">
        <v>1573</v>
      </c>
      <c r="K14" s="14" t="s">
        <v>1574</v>
      </c>
    </row>
    <row r="15" spans="1:15">
      <c r="A15" s="436" t="s">
        <v>1531</v>
      </c>
      <c r="B15" s="443" t="s">
        <v>1858</v>
      </c>
      <c r="C15" s="437" t="s">
        <v>1669</v>
      </c>
      <c r="D15" s="438"/>
      <c r="E15" s="54">
        <v>-19</v>
      </c>
      <c r="F15" s="432"/>
      <c r="G15" s="14" t="s">
        <v>1784</v>
      </c>
      <c r="H15" s="14" t="str">
        <f t="shared" si="0"/>
        <v>terno di-atomic</v>
      </c>
      <c r="I15" s="14" t="s">
        <v>1727</v>
      </c>
      <c r="J15" s="14" t="s">
        <v>1575</v>
      </c>
      <c r="K15" s="14" t="s">
        <v>1576</v>
      </c>
    </row>
    <row r="16" spans="1:15">
      <c r="A16" s="436" t="s">
        <v>1530</v>
      </c>
      <c r="B16" s="443" t="s">
        <v>1859</v>
      </c>
      <c r="C16" s="437" t="s">
        <v>1670</v>
      </c>
      <c r="D16" s="438"/>
      <c r="E16" s="54">
        <v>-18</v>
      </c>
      <c r="F16" s="432"/>
      <c r="G16" s="14" t="s">
        <v>1785</v>
      </c>
      <c r="H16" s="14" t="str">
        <f t="shared" si="0"/>
        <v>dino di-atomic</v>
      </c>
      <c r="I16" s="14" t="s">
        <v>1728</v>
      </c>
      <c r="J16" s="14" t="s">
        <v>1577</v>
      </c>
      <c r="K16" s="14" t="s">
        <v>1578</v>
      </c>
    </row>
    <row r="17" spans="1:15">
      <c r="A17" s="436" t="s">
        <v>1529</v>
      </c>
      <c r="B17" s="443" t="s">
        <v>1860</v>
      </c>
      <c r="C17" s="437" t="s">
        <v>1671</v>
      </c>
      <c r="D17" s="438"/>
      <c r="E17" s="54">
        <v>-17</v>
      </c>
      <c r="F17" s="432"/>
      <c r="G17" s="14" t="s">
        <v>1786</v>
      </c>
      <c r="H17" s="14" t="str">
        <f t="shared" si="0"/>
        <v>unino di-atomic</v>
      </c>
      <c r="I17" s="14" t="s">
        <v>1729</v>
      </c>
      <c r="J17" s="14" t="s">
        <v>1579</v>
      </c>
      <c r="K17" s="14" t="s">
        <v>1580</v>
      </c>
    </row>
    <row r="18" spans="1:15">
      <c r="A18" s="436" t="s">
        <v>1528</v>
      </c>
      <c r="B18" s="443" t="s">
        <v>1861</v>
      </c>
      <c r="C18" s="437" t="s">
        <v>1672</v>
      </c>
      <c r="D18" s="438"/>
      <c r="E18" s="54">
        <v>-16</v>
      </c>
      <c r="F18" s="432" t="s">
        <v>1185</v>
      </c>
      <c r="G18" s="14" t="s">
        <v>1787</v>
      </c>
      <c r="H18" s="14" t="str">
        <f t="shared" si="0"/>
        <v>di-atomic</v>
      </c>
      <c r="I18" s="14" t="s">
        <v>1581</v>
      </c>
      <c r="J18" s="14" t="s">
        <v>1581</v>
      </c>
      <c r="K18" s="14" t="s">
        <v>1581</v>
      </c>
    </row>
    <row r="19" spans="1:15">
      <c r="A19" s="435" t="s">
        <v>1203</v>
      </c>
      <c r="B19" s="441">
        <v>1</v>
      </c>
      <c r="C19" s="442" t="s">
        <v>1224</v>
      </c>
      <c r="D19" s="442" t="s">
        <v>1215</v>
      </c>
      <c r="E19" s="54">
        <v>-15</v>
      </c>
      <c r="F19" s="432"/>
      <c r="G19" s="14" t="s">
        <v>1788</v>
      </c>
      <c r="H19" s="14" t="str">
        <f t="shared" si="0"/>
        <v>dozen di-atomic</v>
      </c>
      <c r="I19" s="14" t="s">
        <v>1730</v>
      </c>
      <c r="J19" s="14" t="s">
        <v>1582</v>
      </c>
      <c r="K19" s="14" t="s">
        <v>1583</v>
      </c>
    </row>
    <row r="20" spans="1:15">
      <c r="A20" s="436">
        <v>1</v>
      </c>
      <c r="B20" s="443" t="s">
        <v>1240</v>
      </c>
      <c r="C20" s="437" t="s">
        <v>1225</v>
      </c>
      <c r="D20" s="437" t="s">
        <v>1212</v>
      </c>
      <c r="E20" s="54">
        <v>-14</v>
      </c>
      <c r="F20" s="432"/>
      <c r="G20" s="14" t="s">
        <v>1789</v>
      </c>
      <c r="H20" s="14" t="str">
        <f t="shared" si="0"/>
        <v>gross di-atomic</v>
      </c>
      <c r="I20" s="14" t="s">
        <v>1731</v>
      </c>
      <c r="J20" s="14" t="s">
        <v>1584</v>
      </c>
      <c r="K20" s="14" t="s">
        <v>1585</v>
      </c>
    </row>
    <row r="21" spans="1:15">
      <c r="A21" s="436">
        <v>2</v>
      </c>
      <c r="B21" s="443" t="s">
        <v>1241</v>
      </c>
      <c r="C21" s="437" t="s">
        <v>1226</v>
      </c>
      <c r="D21" s="437" t="s">
        <v>1213</v>
      </c>
      <c r="E21" s="54">
        <v>-13</v>
      </c>
      <c r="F21" s="432"/>
      <c r="G21" s="14" t="s">
        <v>1790</v>
      </c>
      <c r="H21" s="14" t="str">
        <f t="shared" si="0"/>
        <v>doz gross di-atomic</v>
      </c>
      <c r="I21" s="14" t="s">
        <v>1732</v>
      </c>
      <c r="J21" s="14" t="s">
        <v>1586</v>
      </c>
      <c r="K21" s="14" t="s">
        <v>1587</v>
      </c>
    </row>
    <row r="22" spans="1:15">
      <c r="A22" s="436">
        <v>3</v>
      </c>
      <c r="B22" s="443" t="s">
        <v>1242</v>
      </c>
      <c r="C22" s="437" t="s">
        <v>1673</v>
      </c>
      <c r="D22" s="437"/>
      <c r="E22" s="54">
        <v>-12</v>
      </c>
      <c r="F22" s="432" t="s">
        <v>1186</v>
      </c>
      <c r="G22" s="14" t="s">
        <v>1791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>
      <c r="A23" s="436">
        <f>A21*2</f>
        <v>4</v>
      </c>
      <c r="B23" s="443" t="s">
        <v>1243</v>
      </c>
      <c r="C23" s="437" t="s">
        <v>1555</v>
      </c>
      <c r="D23" s="437" t="s">
        <v>1558</v>
      </c>
      <c r="E23" s="54">
        <v>-11</v>
      </c>
      <c r="F23" s="432"/>
      <c r="G23" s="14" t="s">
        <v>1792</v>
      </c>
      <c r="H23" s="14" t="str">
        <f t="shared" si="0"/>
        <v>terno atomic</v>
      </c>
      <c r="I23" s="14" t="s">
        <v>1733</v>
      </c>
      <c r="J23" s="14" t="s">
        <v>1204</v>
      </c>
      <c r="K23" s="14" t="s">
        <v>1066</v>
      </c>
    </row>
    <row r="24" spans="1:15">
      <c r="A24" s="436" t="s">
        <v>1518</v>
      </c>
      <c r="B24" s="443" t="s">
        <v>1521</v>
      </c>
      <c r="C24" s="437" t="s">
        <v>1556</v>
      </c>
      <c r="D24" s="437"/>
      <c r="E24" s="54">
        <v>-10</v>
      </c>
      <c r="F24" s="432"/>
      <c r="G24" s="14" t="s">
        <v>1793</v>
      </c>
      <c r="H24" s="14" t="str">
        <f t="shared" si="0"/>
        <v>dino atomic</v>
      </c>
      <c r="I24" s="14" t="s">
        <v>1734</v>
      </c>
      <c r="J24" s="14" t="s">
        <v>1207</v>
      </c>
      <c r="K24" s="14" t="s">
        <v>1065</v>
      </c>
    </row>
    <row r="25" spans="1:15">
      <c r="A25" s="436" t="s">
        <v>1519</v>
      </c>
      <c r="B25" s="443" t="s">
        <v>1522</v>
      </c>
      <c r="C25" s="437" t="s">
        <v>1557</v>
      </c>
      <c r="D25" s="437"/>
      <c r="E25" s="54">
        <v>-9</v>
      </c>
      <c r="F25" s="432"/>
      <c r="G25" s="14" t="s">
        <v>1794</v>
      </c>
      <c r="H25" s="14" t="str">
        <f t="shared" si="0"/>
        <v>unino atomic</v>
      </c>
      <c r="I25" s="14" t="s">
        <v>1735</v>
      </c>
      <c r="J25" s="14" t="s">
        <v>1327</v>
      </c>
      <c r="K25" s="14" t="s">
        <v>1064</v>
      </c>
    </row>
    <row r="26" spans="1:15">
      <c r="A26" s="436" t="s">
        <v>1520</v>
      </c>
      <c r="B26" s="443" t="s">
        <v>1523</v>
      </c>
      <c r="C26" s="437" t="s">
        <v>1674</v>
      </c>
      <c r="D26" s="437"/>
      <c r="E26" s="54">
        <v>-8</v>
      </c>
      <c r="F26" s="432" t="s">
        <v>1187</v>
      </c>
      <c r="G26" s="14" t="s">
        <v>1795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435">
        <f>A23*2</f>
        <v>8</v>
      </c>
      <c r="B27" s="441" t="s">
        <v>1862</v>
      </c>
      <c r="C27" s="442" t="s">
        <v>1675</v>
      </c>
      <c r="D27" s="442"/>
      <c r="E27" s="54">
        <v>-7</v>
      </c>
      <c r="F27" s="432"/>
      <c r="G27" s="14" t="s">
        <v>1796</v>
      </c>
      <c r="H27" s="14" t="str">
        <f t="shared" si="0"/>
        <v>dozen atomic</v>
      </c>
      <c r="I27" s="14" t="s">
        <v>1736</v>
      </c>
      <c r="J27" s="14" t="s">
        <v>1481</v>
      </c>
      <c r="K27" s="14" t="s">
        <v>1063</v>
      </c>
    </row>
    <row r="28" spans="1:15">
      <c r="A28" s="435">
        <f t="shared" ref="A28:A35" si="1">A27*2</f>
        <v>16</v>
      </c>
      <c r="B28" s="441" t="s">
        <v>1863</v>
      </c>
      <c r="C28" s="442" t="s">
        <v>1676</v>
      </c>
      <c r="D28" s="442"/>
      <c r="E28" s="54">
        <v>-6</v>
      </c>
      <c r="F28" s="432"/>
      <c r="G28" s="14" t="s">
        <v>1797</v>
      </c>
      <c r="H28" s="14" t="str">
        <f t="shared" si="0"/>
        <v>gross atomic</v>
      </c>
      <c r="I28" s="14" t="s">
        <v>1737</v>
      </c>
      <c r="J28" s="14" t="s">
        <v>1335</v>
      </c>
      <c r="K28" s="14" t="s">
        <v>1062</v>
      </c>
    </row>
    <row r="29" spans="1:15">
      <c r="A29" s="435" t="s">
        <v>1524</v>
      </c>
      <c r="B29" s="441" t="s">
        <v>1864</v>
      </c>
      <c r="C29" s="442" t="s">
        <v>1677</v>
      </c>
      <c r="D29" s="442"/>
      <c r="E29" s="54">
        <v>-5</v>
      </c>
      <c r="F29" s="432"/>
      <c r="G29" s="14" t="s">
        <v>1798</v>
      </c>
      <c r="H29" s="14" t="str">
        <f t="shared" si="0"/>
        <v>doz gross atomic</v>
      </c>
      <c r="I29" s="14" t="s">
        <v>1738</v>
      </c>
      <c r="J29" s="14" t="s">
        <v>1338</v>
      </c>
      <c r="K29" s="14" t="s">
        <v>1061</v>
      </c>
      <c r="N29" s="54" t="s">
        <v>1117</v>
      </c>
      <c r="O29" s="54" t="s">
        <v>1118</v>
      </c>
    </row>
    <row r="30" spans="1:15">
      <c r="A30" s="435">
        <f>A28*2</f>
        <v>32</v>
      </c>
      <c r="B30" s="441" t="s">
        <v>1865</v>
      </c>
      <c r="C30" s="442" t="s">
        <v>1678</v>
      </c>
      <c r="D30" s="442"/>
      <c r="E30" s="54">
        <v>-4</v>
      </c>
      <c r="F30" s="432" t="s">
        <v>1188</v>
      </c>
      <c r="G30" s="14" t="s">
        <v>1799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4">
        <v>4</v>
      </c>
      <c r="N30" s="54" t="s">
        <v>1057</v>
      </c>
      <c r="O30" s="54" t="s">
        <v>1110</v>
      </c>
    </row>
    <row r="31" spans="1:15">
      <c r="A31" s="435" t="s">
        <v>1525</v>
      </c>
      <c r="B31" s="441" t="s">
        <v>1866</v>
      </c>
      <c r="C31" s="442" t="s">
        <v>1679</v>
      </c>
      <c r="D31" s="442"/>
      <c r="E31" s="54">
        <v>-3</v>
      </c>
      <c r="F31" s="432"/>
      <c r="G31" s="14" t="s">
        <v>1800</v>
      </c>
      <c r="H31" s="14" t="str">
        <f t="shared" si="0"/>
        <v>terno</v>
      </c>
      <c r="I31" s="14" t="s">
        <v>1739</v>
      </c>
      <c r="J31" s="14" t="s">
        <v>1205</v>
      </c>
      <c r="K31" s="14" t="s">
        <v>1056</v>
      </c>
      <c r="L31" s="14" t="s">
        <v>100</v>
      </c>
      <c r="M31" s="54">
        <v>3</v>
      </c>
      <c r="N31" s="54" t="s">
        <v>1056</v>
      </c>
      <c r="O31" s="54" t="s">
        <v>1111</v>
      </c>
    </row>
    <row r="32" spans="1:15">
      <c r="A32" s="435" t="s">
        <v>1526</v>
      </c>
      <c r="B32" s="441" t="s">
        <v>1867</v>
      </c>
      <c r="C32" s="442" t="s">
        <v>1680</v>
      </c>
      <c r="D32" s="442"/>
      <c r="E32" s="54">
        <v>-2</v>
      </c>
      <c r="F32" s="432"/>
      <c r="G32" s="14" t="s">
        <v>1801</v>
      </c>
      <c r="H32" s="14" t="str">
        <f t="shared" si="0"/>
        <v>dino</v>
      </c>
      <c r="I32" s="14" t="s">
        <v>1740</v>
      </c>
      <c r="J32" s="14" t="s">
        <v>1208</v>
      </c>
      <c r="K32" s="14" t="s">
        <v>1055</v>
      </c>
      <c r="L32" s="14" t="s">
        <v>99</v>
      </c>
      <c r="M32" s="54">
        <v>2</v>
      </c>
      <c r="N32" s="54" t="s">
        <v>1055</v>
      </c>
      <c r="O32" s="54" t="s">
        <v>1112</v>
      </c>
    </row>
    <row r="33" spans="1:15">
      <c r="A33" s="435" t="s">
        <v>1527</v>
      </c>
      <c r="B33" s="441" t="s">
        <v>1868</v>
      </c>
      <c r="C33" s="442" t="s">
        <v>1681</v>
      </c>
      <c r="D33" s="442"/>
      <c r="E33" s="54">
        <v>-1</v>
      </c>
      <c r="F33" s="432"/>
      <c r="G33" s="14" t="s">
        <v>1802</v>
      </c>
      <c r="H33" s="14" t="str">
        <f t="shared" si="0"/>
        <v>unino</v>
      </c>
      <c r="I33" s="14" t="s">
        <v>1741</v>
      </c>
      <c r="J33" s="14" t="s">
        <v>1328</v>
      </c>
      <c r="K33" s="14" t="s">
        <v>1054</v>
      </c>
      <c r="L33" s="14" t="s">
        <v>1076</v>
      </c>
      <c r="M33" s="54">
        <v>1</v>
      </c>
      <c r="N33" s="54" t="s">
        <v>1054</v>
      </c>
      <c r="O33" s="54" t="s">
        <v>1113</v>
      </c>
    </row>
    <row r="34" spans="1:15">
      <c r="A34" s="436">
        <f>A30*2</f>
        <v>64</v>
      </c>
      <c r="B34" s="443" t="s">
        <v>1869</v>
      </c>
      <c r="C34" s="437" t="s">
        <v>1682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26" t="s">
        <v>1077</v>
      </c>
      <c r="O34" s="326" t="s">
        <v>1077</v>
      </c>
    </row>
    <row r="35" spans="1:15">
      <c r="A35" s="436">
        <f t="shared" si="1"/>
        <v>128</v>
      </c>
      <c r="B35" s="443" t="s">
        <v>1870</v>
      </c>
      <c r="C35" s="437" t="s">
        <v>1683</v>
      </c>
      <c r="D35" s="437"/>
      <c r="E35" s="54">
        <v>1</v>
      </c>
      <c r="F35" s="432"/>
      <c r="G35" s="14" t="s">
        <v>1803</v>
      </c>
      <c r="H35" s="14" t="str">
        <f t="shared" ref="H35:H75" si="2">IF($H$1="I", I35,IF($H$1="J",J35,K35))</f>
        <v>dozen</v>
      </c>
      <c r="I35" s="14" t="s">
        <v>1742</v>
      </c>
      <c r="J35" s="14" t="s">
        <v>1482</v>
      </c>
      <c r="K35" s="14" t="s">
        <v>1060</v>
      </c>
      <c r="L35" s="14" t="s">
        <v>98</v>
      </c>
      <c r="M35" s="54">
        <v>1</v>
      </c>
      <c r="N35" s="54" t="s">
        <v>1060</v>
      </c>
      <c r="O35" s="54" t="s">
        <v>1114</v>
      </c>
    </row>
    <row r="36" spans="1:15">
      <c r="A36" s="434"/>
      <c r="B36" s="439"/>
      <c r="C36" s="530" t="s">
        <v>1563</v>
      </c>
      <c r="D36" s="440"/>
      <c r="E36" s="54">
        <v>2</v>
      </c>
      <c r="F36" s="432"/>
      <c r="G36" s="14" t="s">
        <v>1804</v>
      </c>
      <c r="H36" s="14" t="str">
        <f t="shared" si="2"/>
        <v>gross</v>
      </c>
      <c r="I36" s="14" t="s">
        <v>1743</v>
      </c>
      <c r="J36" s="14" t="s">
        <v>1336</v>
      </c>
      <c r="K36" s="14" t="s">
        <v>1059</v>
      </c>
      <c r="L36" s="14" t="s">
        <v>103</v>
      </c>
      <c r="M36" s="54">
        <v>7</v>
      </c>
      <c r="N36" s="54" t="s">
        <v>1059</v>
      </c>
      <c r="O36" s="54" t="s">
        <v>1115</v>
      </c>
    </row>
    <row r="37" spans="1:15">
      <c r="A37" s="434"/>
      <c r="B37" s="439"/>
      <c r="C37" s="529"/>
      <c r="D37" s="440"/>
      <c r="E37" s="54">
        <v>3</v>
      </c>
      <c r="F37" s="432"/>
      <c r="G37" s="14" t="s">
        <v>1805</v>
      </c>
      <c r="H37" s="14" t="str">
        <f t="shared" si="2"/>
        <v>doz gross</v>
      </c>
      <c r="I37" s="14" t="s">
        <v>1673</v>
      </c>
      <c r="J37" s="14" t="s">
        <v>1345</v>
      </c>
      <c r="K37" s="14" t="s">
        <v>1346</v>
      </c>
      <c r="L37" s="14" t="s">
        <v>1342</v>
      </c>
      <c r="M37" s="54">
        <v>6</v>
      </c>
      <c r="N37" s="54" t="s">
        <v>1343</v>
      </c>
      <c r="O37" s="54" t="s">
        <v>1344</v>
      </c>
    </row>
    <row r="38" spans="1:15">
      <c r="A38" s="434"/>
      <c r="B38" s="439"/>
      <c r="C38" s="529"/>
      <c r="D38" s="440"/>
      <c r="E38" s="54">
        <v>4</v>
      </c>
      <c r="F38" s="432" t="s">
        <v>1189</v>
      </c>
      <c r="G38" s="14" t="s">
        <v>1806</v>
      </c>
      <c r="H38" s="14" t="str">
        <f t="shared" si="2"/>
        <v>super</v>
      </c>
      <c r="I38" s="14" t="s">
        <v>1340</v>
      </c>
      <c r="J38" s="14" t="s">
        <v>1340</v>
      </c>
      <c r="K38" s="14" t="s">
        <v>1058</v>
      </c>
      <c r="L38" s="14" t="s">
        <v>102</v>
      </c>
      <c r="M38" s="54">
        <v>5</v>
      </c>
      <c r="N38" s="54" t="s">
        <v>1058</v>
      </c>
      <c r="O38" s="54" t="s">
        <v>1116</v>
      </c>
    </row>
    <row r="39" spans="1:15">
      <c r="A39" s="445" t="s">
        <v>1248</v>
      </c>
      <c r="B39" s="138" t="s">
        <v>1249</v>
      </c>
      <c r="C39" s="647" t="s">
        <v>1257</v>
      </c>
      <c r="D39" s="647"/>
      <c r="E39" s="54">
        <v>5</v>
      </c>
      <c r="F39" s="432"/>
      <c r="G39" s="14" t="s">
        <v>1807</v>
      </c>
      <c r="H39" s="14" t="str">
        <f t="shared" si="2"/>
        <v>terno cosmic</v>
      </c>
      <c r="I39" s="14" t="s">
        <v>1744</v>
      </c>
      <c r="J39" s="14" t="s">
        <v>1206</v>
      </c>
      <c r="K39" s="14" t="s">
        <v>1068</v>
      </c>
    </row>
    <row r="40" spans="1:15">
      <c r="A40" s="445" t="s">
        <v>1246</v>
      </c>
      <c r="B40" s="138" t="s">
        <v>1247</v>
      </c>
      <c r="C40" s="647"/>
      <c r="D40" s="647"/>
      <c r="E40" s="54">
        <v>6</v>
      </c>
      <c r="F40" s="432"/>
      <c r="G40" s="14" t="s">
        <v>1808</v>
      </c>
      <c r="H40" s="14" t="str">
        <f t="shared" si="2"/>
        <v>dino cosmic</v>
      </c>
      <c r="I40" s="14" t="s">
        <v>1745</v>
      </c>
      <c r="J40" s="14" t="s">
        <v>1209</v>
      </c>
      <c r="K40" s="14" t="s">
        <v>1069</v>
      </c>
    </row>
    <row r="41" spans="1:15">
      <c r="A41" s="445" t="s">
        <v>1244</v>
      </c>
      <c r="B41" s="138" t="s">
        <v>1245</v>
      </c>
      <c r="C41" s="647"/>
      <c r="D41" s="647"/>
      <c r="E41" s="54">
        <v>7</v>
      </c>
      <c r="F41" s="432"/>
      <c r="G41" s="14" t="s">
        <v>1809</v>
      </c>
      <c r="H41" s="14" t="str">
        <f t="shared" si="2"/>
        <v>unino cosmic</v>
      </c>
      <c r="I41" s="14" t="s">
        <v>1746</v>
      </c>
      <c r="J41" s="14" t="s">
        <v>1329</v>
      </c>
      <c r="K41" s="14" t="s">
        <v>1070</v>
      </c>
    </row>
    <row r="42" spans="1:15">
      <c r="A42" s="445" t="s">
        <v>1254</v>
      </c>
      <c r="B42" s="138" t="s">
        <v>1250</v>
      </c>
      <c r="E42" s="54">
        <v>8</v>
      </c>
      <c r="F42" s="432" t="s">
        <v>1190</v>
      </c>
      <c r="G42" s="14" t="s">
        <v>1810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>
      <c r="A43" s="54" t="s">
        <v>1251</v>
      </c>
      <c r="B43" s="138" t="s">
        <v>1286</v>
      </c>
      <c r="C43" s="14" t="s">
        <v>1287</v>
      </c>
      <c r="E43" s="54">
        <v>9</v>
      </c>
      <c r="F43" s="432"/>
      <c r="G43" s="14" t="s">
        <v>1811</v>
      </c>
      <c r="H43" s="14" t="str">
        <f t="shared" si="2"/>
        <v>dozen cosmic</v>
      </c>
      <c r="I43" s="14" t="s">
        <v>1747</v>
      </c>
      <c r="J43" s="14" t="s">
        <v>1483</v>
      </c>
      <c r="K43" s="14" t="s">
        <v>1071</v>
      </c>
    </row>
    <row r="44" spans="1:15" ht="13.75">
      <c r="A44" s="54" t="s">
        <v>1252</v>
      </c>
      <c r="B44" s="138" t="s">
        <v>1299</v>
      </c>
      <c r="C44" s="14" t="s">
        <v>1255</v>
      </c>
      <c r="E44" s="54">
        <v>10</v>
      </c>
      <c r="F44" s="432"/>
      <c r="G44" s="14" t="s">
        <v>1812</v>
      </c>
      <c r="H44" s="14" t="str">
        <f t="shared" si="2"/>
        <v>gross cosmic</v>
      </c>
      <c r="I44" s="14" t="s">
        <v>1748</v>
      </c>
      <c r="J44" s="14" t="s">
        <v>1337</v>
      </c>
      <c r="K44" s="14" t="s">
        <v>1072</v>
      </c>
    </row>
    <row r="45" spans="1:15" ht="13.75">
      <c r="A45" s="326" t="s">
        <v>1253</v>
      </c>
      <c r="B45" s="138" t="s">
        <v>1300</v>
      </c>
      <c r="C45" s="14" t="s">
        <v>1256</v>
      </c>
      <c r="E45" s="54">
        <v>11</v>
      </c>
      <c r="F45" s="432"/>
      <c r="G45" s="14" t="s">
        <v>1813</v>
      </c>
      <c r="H45" s="14" t="str">
        <f t="shared" si="2"/>
        <v>doz gross cosmic</v>
      </c>
      <c r="I45" s="14" t="s">
        <v>1749</v>
      </c>
      <c r="J45" s="14" t="s">
        <v>1339</v>
      </c>
      <c r="K45" s="14" t="s">
        <v>1073</v>
      </c>
    </row>
    <row r="46" spans="1:15">
      <c r="A46" s="326" t="s">
        <v>1290</v>
      </c>
      <c r="B46" s="138" t="s">
        <v>1871</v>
      </c>
      <c r="E46" s="54">
        <v>12</v>
      </c>
      <c r="F46" s="432" t="s">
        <v>1191</v>
      </c>
      <c r="G46" s="14" t="s">
        <v>1814</v>
      </c>
      <c r="H46" s="14" t="str">
        <f t="shared" si="2"/>
        <v>cosmic super</v>
      </c>
      <c r="I46" s="14" t="s">
        <v>1341</v>
      </c>
      <c r="J46" s="14" t="s">
        <v>1341</v>
      </c>
      <c r="K46" s="14" t="s">
        <v>1074</v>
      </c>
    </row>
    <row r="47" spans="1:15">
      <c r="A47" s="326" t="s">
        <v>1291</v>
      </c>
      <c r="B47" s="138" t="s">
        <v>1294</v>
      </c>
      <c r="E47" s="54">
        <v>13</v>
      </c>
      <c r="F47" s="432"/>
      <c r="G47" s="14" t="s">
        <v>1815</v>
      </c>
      <c r="H47" s="14" t="str">
        <f t="shared" si="2"/>
        <v>terno di-cosmic</v>
      </c>
      <c r="I47" s="14" t="s">
        <v>1750</v>
      </c>
      <c r="J47" s="14" t="s">
        <v>1620</v>
      </c>
      <c r="K47" s="14" t="s">
        <v>1621</v>
      </c>
    </row>
    <row r="48" spans="1:15">
      <c r="A48" s="326" t="s">
        <v>1292</v>
      </c>
      <c r="B48" s="138" t="s">
        <v>1297</v>
      </c>
      <c r="C48" s="14" t="s">
        <v>1844</v>
      </c>
      <c r="E48" s="54">
        <v>14</v>
      </c>
      <c r="F48" s="432"/>
      <c r="G48" s="14" t="s">
        <v>1816</v>
      </c>
      <c r="H48" s="14" t="str">
        <f t="shared" si="2"/>
        <v>dino di-cosmic</v>
      </c>
      <c r="I48" s="14" t="s">
        <v>1751</v>
      </c>
      <c r="J48" s="14" t="s">
        <v>1622</v>
      </c>
      <c r="K48" s="14" t="s">
        <v>1623</v>
      </c>
    </row>
    <row r="49" spans="1:11">
      <c r="A49" s="326" t="s">
        <v>1293</v>
      </c>
      <c r="B49" s="138" t="s">
        <v>1298</v>
      </c>
      <c r="C49" s="14" t="s">
        <v>1845</v>
      </c>
      <c r="E49" s="54">
        <v>15</v>
      </c>
      <c r="F49" s="432"/>
      <c r="G49" s="14" t="s">
        <v>1817</v>
      </c>
      <c r="H49" s="14" t="str">
        <f t="shared" si="2"/>
        <v>unino di-cosmic</v>
      </c>
      <c r="I49" s="14" t="s">
        <v>1752</v>
      </c>
      <c r="J49" s="14" t="s">
        <v>1624</v>
      </c>
      <c r="K49" s="14" t="s">
        <v>1625</v>
      </c>
    </row>
    <row r="50" spans="1:11">
      <c r="A50" s="326" t="s">
        <v>1288</v>
      </c>
      <c r="B50" s="138" t="s">
        <v>1295</v>
      </c>
      <c r="C50" s="55" t="s">
        <v>1426</v>
      </c>
      <c r="E50" s="54">
        <v>16</v>
      </c>
      <c r="F50" s="432" t="s">
        <v>1192</v>
      </c>
      <c r="G50" s="14" t="s">
        <v>1818</v>
      </c>
      <c r="H50" s="14" t="str">
        <f t="shared" si="2"/>
        <v>di-cosmic</v>
      </c>
      <c r="I50" s="14" t="s">
        <v>1626</v>
      </c>
      <c r="J50" s="14" t="s">
        <v>1626</v>
      </c>
      <c r="K50" s="14" t="s">
        <v>1626</v>
      </c>
    </row>
    <row r="51" spans="1:11">
      <c r="A51" s="326" t="s">
        <v>1289</v>
      </c>
      <c r="B51" s="138" t="s">
        <v>1296</v>
      </c>
      <c r="C51" s="55" t="s">
        <v>1427</v>
      </c>
      <c r="E51" s="54">
        <v>17</v>
      </c>
      <c r="F51" s="432"/>
      <c r="G51" s="14" t="s">
        <v>1819</v>
      </c>
      <c r="H51" s="14" t="str">
        <f t="shared" si="2"/>
        <v>dozen di-cosmic</v>
      </c>
      <c r="I51" s="14" t="s">
        <v>1753</v>
      </c>
      <c r="J51" s="14" t="s">
        <v>1627</v>
      </c>
      <c r="K51" s="14" t="s">
        <v>1628</v>
      </c>
    </row>
    <row r="52" spans="1:11">
      <c r="E52" s="54">
        <v>18</v>
      </c>
      <c r="F52" s="432"/>
      <c r="G52" s="14" t="s">
        <v>1820</v>
      </c>
      <c r="H52" s="14" t="str">
        <f t="shared" si="2"/>
        <v>gross di-cosmic</v>
      </c>
      <c r="I52" s="14" t="s">
        <v>1754</v>
      </c>
      <c r="J52" s="14" t="s">
        <v>1629</v>
      </c>
      <c r="K52" s="14" t="s">
        <v>1630</v>
      </c>
    </row>
    <row r="53" spans="1:11">
      <c r="A53" s="326"/>
      <c r="B53" s="446" t="s">
        <v>1702</v>
      </c>
      <c r="E53" s="54">
        <v>19</v>
      </c>
      <c r="F53" s="432"/>
      <c r="G53" s="14" t="s">
        <v>1821</v>
      </c>
      <c r="H53" s="14" t="str">
        <f t="shared" si="2"/>
        <v>doz gross di-cosmic</v>
      </c>
      <c r="I53" s="14" t="s">
        <v>1755</v>
      </c>
      <c r="J53" s="14" t="s">
        <v>1631</v>
      </c>
      <c r="K53" s="14" t="s">
        <v>1632</v>
      </c>
    </row>
    <row r="54" spans="1:11">
      <c r="E54" s="54">
        <v>20</v>
      </c>
      <c r="F54" s="432" t="s">
        <v>1193</v>
      </c>
      <c r="G54" s="14" t="s">
        <v>1822</v>
      </c>
      <c r="H54" s="14" t="str">
        <f t="shared" si="2"/>
        <v>di-cosmic super</v>
      </c>
      <c r="I54" s="14" t="s">
        <v>1633</v>
      </c>
      <c r="J54" s="14" t="s">
        <v>1633</v>
      </c>
      <c r="K54" s="14" t="s">
        <v>1634</v>
      </c>
    </row>
    <row r="55" spans="1:11">
      <c r="E55" s="54">
        <v>21</v>
      </c>
      <c r="F55" s="432"/>
      <c r="G55" s="14" t="s">
        <v>1823</v>
      </c>
      <c r="H55" s="14" t="str">
        <f t="shared" si="2"/>
        <v>terno ter-cosmic</v>
      </c>
      <c r="I55" s="14" t="s">
        <v>1756</v>
      </c>
      <c r="J55" s="14" t="s">
        <v>1703</v>
      </c>
      <c r="K55" s="14" t="s">
        <v>1704</v>
      </c>
    </row>
    <row r="56" spans="1:11">
      <c r="E56" s="54">
        <v>22</v>
      </c>
      <c r="F56" s="432"/>
      <c r="G56" s="14" t="s">
        <v>1824</v>
      </c>
      <c r="H56" s="14" t="str">
        <f t="shared" si="2"/>
        <v>dino ter-cosmic</v>
      </c>
      <c r="I56" s="14" t="s">
        <v>1757</v>
      </c>
      <c r="J56" s="14" t="s">
        <v>1705</v>
      </c>
      <c r="K56" s="14" t="s">
        <v>1706</v>
      </c>
    </row>
    <row r="57" spans="1:11">
      <c r="E57" s="54">
        <v>23</v>
      </c>
      <c r="F57" s="432"/>
      <c r="G57" s="14" t="s">
        <v>1825</v>
      </c>
      <c r="H57" s="14" t="str">
        <f t="shared" si="2"/>
        <v>unino ter-cosmic</v>
      </c>
      <c r="I57" s="14" t="s">
        <v>1758</v>
      </c>
      <c r="J57" s="14" t="s">
        <v>1707</v>
      </c>
      <c r="K57" s="14" t="s">
        <v>1708</v>
      </c>
    </row>
    <row r="58" spans="1:11">
      <c r="E58" s="54">
        <v>24</v>
      </c>
      <c r="F58" s="432" t="s">
        <v>1194</v>
      </c>
      <c r="G58" s="14" t="s">
        <v>1826</v>
      </c>
      <c r="H58" s="14" t="str">
        <f t="shared" si="2"/>
        <v>ter-cosmic</v>
      </c>
      <c r="I58" s="14" t="s">
        <v>1709</v>
      </c>
      <c r="J58" s="14" t="s">
        <v>1709</v>
      </c>
      <c r="K58" s="14" t="s">
        <v>1709</v>
      </c>
    </row>
    <row r="59" spans="1:11">
      <c r="E59" s="54">
        <v>25</v>
      </c>
      <c r="F59" s="432"/>
      <c r="G59" s="14" t="s">
        <v>1827</v>
      </c>
      <c r="H59" s="14" t="str">
        <f t="shared" si="2"/>
        <v>dozen ter-cosmic</v>
      </c>
      <c r="I59" s="14" t="s">
        <v>1759</v>
      </c>
      <c r="J59" s="14" t="s">
        <v>1710</v>
      </c>
      <c r="K59" s="14" t="s">
        <v>1711</v>
      </c>
    </row>
    <row r="60" spans="1:11">
      <c r="E60" s="54">
        <v>26</v>
      </c>
      <c r="F60" s="432"/>
      <c r="G60" s="14" t="s">
        <v>1828</v>
      </c>
      <c r="H60" s="14" t="str">
        <f t="shared" si="2"/>
        <v>gross ter-cosmic</v>
      </c>
      <c r="I60" s="14" t="s">
        <v>1760</v>
      </c>
      <c r="J60" s="14" t="s">
        <v>1712</v>
      </c>
      <c r="K60" s="14" t="s">
        <v>1713</v>
      </c>
    </row>
    <row r="61" spans="1:11">
      <c r="E61" s="54">
        <v>27</v>
      </c>
      <c r="F61" s="432"/>
      <c r="G61" s="14" t="s">
        <v>1829</v>
      </c>
      <c r="H61" s="14" t="str">
        <f t="shared" si="2"/>
        <v>doz gross ter-cosmic</v>
      </c>
      <c r="I61" s="14" t="s">
        <v>1761</v>
      </c>
      <c r="J61" s="14" t="s">
        <v>1714</v>
      </c>
      <c r="K61" s="14" t="s">
        <v>1715</v>
      </c>
    </row>
    <row r="62" spans="1:11">
      <c r="E62" s="54">
        <v>28</v>
      </c>
      <c r="F62" s="432" t="s">
        <v>1195</v>
      </c>
      <c r="G62" s="14" t="s">
        <v>1830</v>
      </c>
      <c r="H62" s="14" t="str">
        <f t="shared" si="2"/>
        <v>ter-cosmic super</v>
      </c>
      <c r="I62" s="14" t="s">
        <v>1716</v>
      </c>
      <c r="J62" s="14" t="s">
        <v>1716</v>
      </c>
      <c r="K62" s="14" t="s">
        <v>1717</v>
      </c>
    </row>
    <row r="63" spans="1:11">
      <c r="E63" s="54">
        <v>29</v>
      </c>
      <c r="F63" s="432"/>
      <c r="G63" s="14" t="s">
        <v>1831</v>
      </c>
      <c r="H63" s="14" t="str">
        <f t="shared" si="2"/>
        <v>terno tetra-cosmic</v>
      </c>
      <c r="I63" s="14" t="s">
        <v>1762</v>
      </c>
      <c r="J63" s="14" t="s">
        <v>1604</v>
      </c>
      <c r="K63" s="14" t="s">
        <v>1605</v>
      </c>
    </row>
    <row r="64" spans="1:11">
      <c r="E64" s="54">
        <v>30</v>
      </c>
      <c r="F64" s="432"/>
      <c r="G64" s="14" t="s">
        <v>1832</v>
      </c>
      <c r="H64" s="14" t="str">
        <f t="shared" si="2"/>
        <v>dino tetra-cosmic</v>
      </c>
      <c r="I64" s="14" t="s">
        <v>1763</v>
      </c>
      <c r="J64" s="14" t="s">
        <v>1606</v>
      </c>
      <c r="K64" s="14" t="s">
        <v>1607</v>
      </c>
    </row>
    <row r="65" spans="5:11">
      <c r="E65" s="54">
        <v>31</v>
      </c>
      <c r="F65" s="432"/>
      <c r="G65" s="14" t="s">
        <v>1833</v>
      </c>
      <c r="H65" s="14" t="str">
        <f t="shared" si="2"/>
        <v>unino tetra-cosmic</v>
      </c>
      <c r="I65" s="14" t="s">
        <v>1764</v>
      </c>
      <c r="J65" s="14" t="s">
        <v>1608</v>
      </c>
      <c r="K65" s="14" t="s">
        <v>1609</v>
      </c>
    </row>
    <row r="66" spans="5:11">
      <c r="E66" s="54">
        <v>32</v>
      </c>
      <c r="F66" s="432" t="s">
        <v>1196</v>
      </c>
      <c r="G66" s="14" t="s">
        <v>1834</v>
      </c>
      <c r="H66" s="14" t="str">
        <f t="shared" si="2"/>
        <v>tetra-cosmic</v>
      </c>
      <c r="I66" s="14" t="s">
        <v>1610</v>
      </c>
      <c r="J66" s="14" t="s">
        <v>1610</v>
      </c>
      <c r="K66" s="14" t="s">
        <v>1610</v>
      </c>
    </row>
    <row r="67" spans="5:11">
      <c r="E67" s="54">
        <v>33</v>
      </c>
      <c r="F67" s="432"/>
      <c r="G67" s="14" t="s">
        <v>1835</v>
      </c>
      <c r="H67" s="14" t="str">
        <f t="shared" si="2"/>
        <v>dozen tetra-cosmic</v>
      </c>
      <c r="I67" s="14" t="s">
        <v>1765</v>
      </c>
      <c r="J67" s="14" t="s">
        <v>1611</v>
      </c>
      <c r="K67" s="14" t="s">
        <v>1612</v>
      </c>
    </row>
    <row r="68" spans="5:11">
      <c r="E68" s="54">
        <v>34</v>
      </c>
      <c r="F68" s="432"/>
      <c r="G68" s="14" t="s">
        <v>1836</v>
      </c>
      <c r="H68" s="14" t="str">
        <f t="shared" si="2"/>
        <v>gross tetra-cosmic</v>
      </c>
      <c r="I68" s="14" t="s">
        <v>1766</v>
      </c>
      <c r="J68" s="14" t="s">
        <v>1613</v>
      </c>
      <c r="K68" s="14" t="s">
        <v>1614</v>
      </c>
    </row>
    <row r="69" spans="5:11">
      <c r="E69" s="54">
        <v>35</v>
      </c>
      <c r="F69" s="432"/>
      <c r="G69" s="14" t="s">
        <v>1837</v>
      </c>
      <c r="H69" s="14" t="str">
        <f t="shared" si="2"/>
        <v>doz gross tetra-cosmic</v>
      </c>
      <c r="I69" s="14" t="s">
        <v>1767</v>
      </c>
      <c r="J69" s="14" t="s">
        <v>1615</v>
      </c>
      <c r="K69" s="14" t="s">
        <v>1616</v>
      </c>
    </row>
    <row r="70" spans="5:11">
      <c r="E70" s="54">
        <v>36</v>
      </c>
      <c r="F70" s="432" t="s">
        <v>1197</v>
      </c>
      <c r="G70" s="14" t="s">
        <v>1838</v>
      </c>
      <c r="H70" s="14" t="str">
        <f t="shared" si="2"/>
        <v>tetra-cosmic super</v>
      </c>
      <c r="I70" s="14" t="s">
        <v>1617</v>
      </c>
      <c r="J70" s="14" t="s">
        <v>1617</v>
      </c>
      <c r="K70" s="14" t="s">
        <v>1618</v>
      </c>
    </row>
    <row r="71" spans="5:11">
      <c r="E71" s="54">
        <v>37</v>
      </c>
      <c r="F71" s="432"/>
      <c r="G71" s="14" t="s">
        <v>1839</v>
      </c>
      <c r="H71" s="14" t="str">
        <f t="shared" si="2"/>
        <v>terno penta-cosmic</v>
      </c>
      <c r="I71" s="14" t="s">
        <v>1768</v>
      </c>
      <c r="J71" s="14" t="s">
        <v>1595</v>
      </c>
      <c r="K71" s="14" t="s">
        <v>1596</v>
      </c>
    </row>
    <row r="72" spans="5:11">
      <c r="E72" s="54">
        <v>38</v>
      </c>
      <c r="F72" s="432"/>
      <c r="G72" s="14" t="s">
        <v>1840</v>
      </c>
      <c r="H72" s="14" t="str">
        <f t="shared" si="2"/>
        <v>dino penta-cosmic</v>
      </c>
      <c r="I72" s="14" t="s">
        <v>1769</v>
      </c>
      <c r="J72" s="14" t="s">
        <v>1597</v>
      </c>
      <c r="K72" s="14" t="s">
        <v>1598</v>
      </c>
    </row>
    <row r="73" spans="5:11">
      <c r="E73" s="54">
        <v>39</v>
      </c>
      <c r="F73" s="432"/>
      <c r="G73" s="14" t="s">
        <v>1841</v>
      </c>
      <c r="H73" s="14" t="str">
        <f t="shared" si="2"/>
        <v>unino penta-cosmic</v>
      </c>
      <c r="I73" s="14" t="s">
        <v>1770</v>
      </c>
      <c r="J73" s="14" t="s">
        <v>1599</v>
      </c>
      <c r="K73" s="14" t="s">
        <v>1600</v>
      </c>
    </row>
    <row r="74" spans="5:11">
      <c r="E74" s="54">
        <v>40</v>
      </c>
      <c r="F74" s="432" t="s">
        <v>1198</v>
      </c>
      <c r="G74" s="14" t="s">
        <v>1842</v>
      </c>
      <c r="H74" s="14" t="str">
        <f t="shared" si="2"/>
        <v>penta-cosmic</v>
      </c>
      <c r="I74" s="14" t="s">
        <v>1872</v>
      </c>
      <c r="J74" s="14" t="s">
        <v>1601</v>
      </c>
      <c r="K74" s="14" t="s">
        <v>1601</v>
      </c>
    </row>
    <row r="75" spans="5:11">
      <c r="E75" s="54">
        <v>41</v>
      </c>
      <c r="F75" s="432" t="s">
        <v>1199</v>
      </c>
      <c r="G75" s="14" t="s">
        <v>1843</v>
      </c>
      <c r="H75" s="14" t="str">
        <f t="shared" si="2"/>
        <v>dozen penta-cosmic</v>
      </c>
      <c r="I75" s="14" t="s">
        <v>1873</v>
      </c>
      <c r="J75" s="14" t="s">
        <v>1602</v>
      </c>
      <c r="K75" s="14" t="s">
        <v>1603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608</v>
      </c>
    </row>
    <row r="2" spans="1: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609</v>
      </c>
    </row>
    <row r="4" spans="1:5" ht="23.1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610</v>
      </c>
    </row>
    <row r="5" spans="1:5" ht="24.75" customHeight="1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611</v>
      </c>
    </row>
    <row r="6" spans="1: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48" t="s">
        <v>1272</v>
      </c>
      <c r="G1" s="648"/>
    </row>
    <row r="2" spans="1:10" ht="11.6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1270</v>
      </c>
    </row>
    <row r="5" spans="1:10" ht="11.6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1270</v>
      </c>
      <c r="H5" s="462"/>
      <c r="I5" s="14">
        <f>-E5*12</f>
        <v>29.122303092862822</v>
      </c>
      <c r="J5" s="14">
        <f>(I5-7)*12</f>
        <v>265.46763711435386</v>
      </c>
    </row>
    <row r="6" spans="1:10" ht="11.6">
      <c r="A6" s="30" t="s">
        <v>1267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1271</v>
      </c>
      <c r="H6" s="648">
        <v>2014</v>
      </c>
      <c r="I6" s="14"/>
    </row>
    <row r="7" spans="1:10" ht="11.6">
      <c r="A7" s="468" t="s">
        <v>1268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1271</v>
      </c>
      <c r="H7" s="648"/>
      <c r="I7" s="14"/>
    </row>
    <row r="8" spans="1:10" ht="11.6">
      <c r="A8" s="45" t="s">
        <v>1269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1271</v>
      </c>
      <c r="H8" s="648"/>
      <c r="I8" s="14"/>
    </row>
    <row r="9" spans="1:10" ht="11.6">
      <c r="A9" s="30" t="s">
        <v>1267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1271</v>
      </c>
      <c r="H9" s="648">
        <v>2010</v>
      </c>
      <c r="I9" s="14"/>
    </row>
    <row r="10" spans="1:10" ht="11.6">
      <c r="A10" s="468" t="s">
        <v>1268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1271</v>
      </c>
      <c r="H10" s="648"/>
      <c r="I10" s="14"/>
    </row>
    <row r="11" spans="1:10" ht="11.6">
      <c r="A11" s="45" t="s">
        <v>1269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1271</v>
      </c>
      <c r="H11" s="648"/>
      <c r="I11" s="14"/>
    </row>
    <row r="12" spans="1:10" ht="11.6">
      <c r="A12" s="30" t="s">
        <v>1267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1274</v>
      </c>
      <c r="H12" s="648">
        <v>2006</v>
      </c>
      <c r="I12" s="14"/>
    </row>
    <row r="13" spans="1:10" ht="11.6">
      <c r="A13" s="468" t="s">
        <v>1268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1274</v>
      </c>
      <c r="H13" s="648"/>
      <c r="I13" s="14"/>
    </row>
    <row r="14" spans="1:10" ht="11.6">
      <c r="A14" s="45" t="s">
        <v>1269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1274</v>
      </c>
      <c r="H14" s="648"/>
      <c r="I14" s="14"/>
    </row>
    <row r="15" spans="1:10" ht="11.6">
      <c r="A15" s="30" t="s">
        <v>1267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1274</v>
      </c>
      <c r="H15" s="648">
        <v>2002</v>
      </c>
      <c r="I15" s="14"/>
    </row>
    <row r="16" spans="1:10" ht="11.6">
      <c r="A16" s="468" t="s">
        <v>1275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1274</v>
      </c>
      <c r="H16" s="648"/>
      <c r="I16" s="14"/>
    </row>
    <row r="17" spans="1:9" ht="11.6">
      <c r="A17" s="45" t="s">
        <v>1269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1274</v>
      </c>
      <c r="H17" s="648"/>
      <c r="I17" s="14"/>
    </row>
    <row r="18" spans="1:9" ht="11.6">
      <c r="A18" s="30" t="s">
        <v>1267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1274</v>
      </c>
      <c r="H18" s="648">
        <v>1998</v>
      </c>
      <c r="I18" s="14"/>
    </row>
    <row r="19" spans="1:9" ht="11.6">
      <c r="A19" s="468" t="s">
        <v>1275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1274</v>
      </c>
      <c r="H19" s="648"/>
      <c r="I19" s="14"/>
    </row>
    <row r="20" spans="1:9" ht="11.6">
      <c r="A20" s="45" t="s">
        <v>1269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1274</v>
      </c>
      <c r="H20" s="648"/>
      <c r="I20" s="14"/>
    </row>
    <row r="21" spans="1:9" ht="11.6">
      <c r="A21" s="30" t="s">
        <v>1267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1274</v>
      </c>
      <c r="H21" s="648">
        <v>1986</v>
      </c>
      <c r="I21" s="14"/>
    </row>
    <row r="22" spans="1:9" ht="11.6">
      <c r="A22" s="468" t="s">
        <v>1276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1274</v>
      </c>
      <c r="H22" s="648"/>
      <c r="I22" s="14"/>
    </row>
    <row r="23" spans="1:9" ht="11.6">
      <c r="A23" s="45" t="s">
        <v>1269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1274</v>
      </c>
      <c r="H23" s="648"/>
      <c r="I23" s="14"/>
    </row>
    <row r="24" spans="1:9" ht="11.6">
      <c r="A24" s="30" t="s">
        <v>1267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1274</v>
      </c>
      <c r="H24" s="648">
        <v>1973</v>
      </c>
      <c r="I24" s="14"/>
    </row>
    <row r="25" spans="1:9" ht="11.6">
      <c r="A25" s="468" t="s">
        <v>1277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1274</v>
      </c>
      <c r="H25" s="648"/>
      <c r="I25" s="14"/>
    </row>
    <row r="26" spans="1:9" ht="11.6">
      <c r="A26" s="45" t="s">
        <v>1269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1274</v>
      </c>
      <c r="H26" s="648"/>
      <c r="I26" s="14"/>
    </row>
    <row r="27" spans="1:9" ht="11.6">
      <c r="A27" s="14"/>
      <c r="B27" s="14"/>
      <c r="C27" s="14"/>
      <c r="D27" s="14"/>
      <c r="E27" s="14"/>
      <c r="F27" s="14"/>
      <c r="G27" s="14"/>
    </row>
    <row r="28" spans="1:9" ht="11.6">
      <c r="A28" s="14"/>
      <c r="B28" s="14"/>
      <c r="C28" s="15" t="s">
        <v>1565</v>
      </c>
      <c r="D28" s="12">
        <v>6.6740800000000003E-11</v>
      </c>
      <c r="E28" s="14"/>
      <c r="F28" s="14"/>
      <c r="G28" s="14"/>
    </row>
    <row r="29" spans="1:9" ht="11.6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>
      <c r="A30" s="14"/>
      <c r="B30" s="14"/>
      <c r="C30" s="14"/>
      <c r="D30" s="14"/>
      <c r="E30" s="14"/>
      <c r="F30" s="14"/>
      <c r="G30" s="14"/>
    </row>
    <row r="31" spans="1:9" ht="11.6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1278</v>
      </c>
    </row>
    <row r="32" spans="1:9" ht="11.6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>
      <c r="A37" s="8" t="s">
        <v>1266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>
      <c r="D39" s="461">
        <v>6.6754499999999997</v>
      </c>
      <c r="E39" s="14">
        <v>18</v>
      </c>
      <c r="F39" s="14" t="s">
        <v>1480</v>
      </c>
      <c r="G39" s="462">
        <f>(D$4*100000000000-D39)/(E39/100000)</f>
        <v>-11.812551646271805</v>
      </c>
    </row>
    <row r="40" spans="1:7" ht="11.6">
      <c r="D40" s="461">
        <f>Rydberg!D100*100000000000</f>
        <v>6.674305564133145</v>
      </c>
      <c r="E40" s="14">
        <v>0</v>
      </c>
      <c r="F40" s="477" t="s">
        <v>1282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>
      <c r="A1" s="573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575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573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68" t="s">
        <v>80</v>
      </c>
      <c r="I16" s="649"/>
      <c r="J16" s="90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574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574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574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574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574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574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574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574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574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574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574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574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574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574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574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574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574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574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574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574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574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574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574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574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574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574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574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574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574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574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574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574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574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574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574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574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574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574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574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574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574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574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574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574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574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574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574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575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/>
    <row r="66" spans="2:35" ht="12" thickBot="1">
      <c r="B66" s="68" t="s">
        <v>603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>
      <c r="D68" s="54" t="s">
        <v>1322</v>
      </c>
      <c r="F68" s="14" t="s">
        <v>1312</v>
      </c>
      <c r="I68" s="54" t="s">
        <v>1313</v>
      </c>
    </row>
    <row r="69" spans="2:35">
      <c r="D69" s="14" t="s">
        <v>1301</v>
      </c>
      <c r="E69" s="137" t="s">
        <v>1302</v>
      </c>
      <c r="F69" s="14" t="s">
        <v>1303</v>
      </c>
      <c r="I69" s="478">
        <f>8*D17/(9*F3)-1</f>
        <v>-5.2096974754741732E-3</v>
      </c>
      <c r="J69" s="478"/>
    </row>
    <row r="70" spans="2:35">
      <c r="D70" s="14" t="s">
        <v>1304</v>
      </c>
      <c r="E70" s="137" t="s">
        <v>1302</v>
      </c>
      <c r="F70" s="14" t="s">
        <v>1305</v>
      </c>
      <c r="I70" s="478">
        <f>9*2*3600/(8*POWER(12,4)*F4)-1</f>
        <v>-2.9469058526743197E-7</v>
      </c>
      <c r="J70" s="478"/>
    </row>
    <row r="71" spans="2:35">
      <c r="D71" s="14" t="s">
        <v>1306</v>
      </c>
      <c r="E71" s="137" t="s">
        <v>1302</v>
      </c>
      <c r="F71" s="14" t="s">
        <v>1307</v>
      </c>
      <c r="I71" s="478">
        <f>14*D51/(3*F8)-1</f>
        <v>3.5537437149109063E-3</v>
      </c>
      <c r="J71" s="478"/>
    </row>
    <row r="72" spans="2:35">
      <c r="D72" s="14" t="s">
        <v>1314</v>
      </c>
      <c r="E72" s="137" t="s">
        <v>1302</v>
      </c>
      <c r="F72" s="14" t="s">
        <v>1315</v>
      </c>
      <c r="I72" s="478">
        <f>3*D43/8/POWER(12*12*F3,2)-1</f>
        <v>-1.3351896309915401E-2</v>
      </c>
      <c r="J72" s="478"/>
    </row>
    <row r="73" spans="2:35">
      <c r="D73" s="14" t="s">
        <v>1323</v>
      </c>
      <c r="E73" s="137" t="s">
        <v>1302</v>
      </c>
      <c r="F73" s="14" t="s">
        <v>1324</v>
      </c>
      <c r="I73" s="478">
        <f>0.00454609*40/(POWER(F3,3)*9)-1</f>
        <v>1.4465779524885924E-4</v>
      </c>
    </row>
    <row r="74" spans="2:35">
      <c r="D74" s="14" t="s">
        <v>1321</v>
      </c>
      <c r="E74" s="137" t="s">
        <v>1302</v>
      </c>
      <c r="F74" s="14" t="s">
        <v>1320</v>
      </c>
      <c r="I74" s="478">
        <f>0.0044048428032*16/(POWER(F3,3)*3.5)-1</f>
        <v>-3.242158616431956E-3</v>
      </c>
    </row>
    <row r="75" spans="2:35">
      <c r="D75" s="14" t="s">
        <v>1317</v>
      </c>
      <c r="E75" s="137" t="s">
        <v>1302</v>
      </c>
      <c r="F75" s="14" t="s">
        <v>1316</v>
      </c>
      <c r="I75" s="478">
        <f>16*D47/(3*POWER(F3,3))-1</f>
        <v>-6.4643507116235455E-4</v>
      </c>
      <c r="J75" s="478"/>
    </row>
    <row r="76" spans="2:35">
      <c r="D76" s="14" t="s">
        <v>1309</v>
      </c>
      <c r="E76" s="137" t="s">
        <v>1302</v>
      </c>
      <c r="F76" s="14" t="s">
        <v>1308</v>
      </c>
      <c r="I76" s="478">
        <f>D47/(POWER(F3,3)*0.5*0.5*0.75)-1</f>
        <v>-6.4643507116235455E-4</v>
      </c>
      <c r="J76" s="478"/>
    </row>
    <row r="77" spans="2:35">
      <c r="D77" s="14" t="s">
        <v>1318</v>
      </c>
      <c r="E77" s="137" t="s">
        <v>1302</v>
      </c>
      <c r="F77" s="14" t="s">
        <v>1319</v>
      </c>
      <c r="I77" s="478">
        <f>0.000001/(POWER(12,-4)*POWER(F3,3))-1</f>
        <v>2.6436985499520116E-2</v>
      </c>
      <c r="J77" s="478"/>
      <c r="P77" s="478"/>
    </row>
    <row r="78" spans="2:35">
      <c r="D78" s="14" t="s">
        <v>1310</v>
      </c>
      <c r="E78" s="137" t="s">
        <v>1302</v>
      </c>
      <c r="F78" s="14" t="s">
        <v>1311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tr">
        <f>Rydberg!B3</f>
        <v>Length</v>
      </c>
      <c r="C3" s="7" t="s">
        <v>707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tr">
        <f>Rydberg!B4</f>
        <v>Time</v>
      </c>
      <c r="C4" s="7" t="s">
        <v>708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tr">
        <f>Rydberg!B5</f>
        <v>Energy</v>
      </c>
      <c r="C5" s="2" t="s">
        <v>716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tr">
        <f>Rydberg!B6</f>
        <v>Temperature</v>
      </c>
      <c r="C6" s="2" t="s">
        <v>730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tr">
        <f>Rydberg!B7</f>
        <v>Amount of substance</v>
      </c>
      <c r="C7" s="2" t="s">
        <v>725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tr">
        <f>Rydberg!B8</f>
        <v>Mass</v>
      </c>
      <c r="C8" s="2" t="s">
        <v>709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74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74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74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74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74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684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74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74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74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74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74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75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575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571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1130</v>
      </c>
      <c r="I84" s="288"/>
    </row>
    <row r="85" spans="1:3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tr">
        <f>Rydberg!B3</f>
        <v>Length</v>
      </c>
      <c r="C3" s="7" t="s">
        <v>1491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tr">
        <f>Rydberg!B4</f>
        <v>Time</v>
      </c>
      <c r="C4" s="7" t="s">
        <v>1490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tr">
        <f>Rydberg!B5</f>
        <v>Energy</v>
      </c>
      <c r="C5" s="2" t="s">
        <v>1496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tr">
        <f>Rydberg!B6</f>
        <v>Temperature</v>
      </c>
      <c r="C6" s="2" t="s">
        <v>1494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1492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tr">
        <f>Rydberg!B7</f>
        <v>Amount of substance</v>
      </c>
      <c r="C7" s="2" t="s">
        <v>1495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tr">
        <f>Rydberg!B8</f>
        <v>Mass</v>
      </c>
      <c r="C8" s="2" t="s">
        <v>1493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tr">
        <f>Rydberg!B10</f>
        <v>Force</v>
      </c>
      <c r="C10" s="2" t="s">
        <v>1497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tr">
        <f>Rydberg!B11</f>
        <v>Pressure</v>
      </c>
      <c r="C11" s="2" t="s">
        <v>1498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1515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tr">
        <f>Rydberg!B12</f>
        <v>Charge</v>
      </c>
      <c r="C12" s="2" t="s">
        <v>1500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tr">
        <f>Rydberg!B14</f>
        <v>Field Strength</v>
      </c>
      <c r="C14" s="2" t="s">
        <v>1501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74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1516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74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1517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74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1564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74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74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74"/>
      <c r="B21" s="6" t="str">
        <f>Rydberg!B21</f>
        <v>Inductance</v>
      </c>
      <c r="C21" s="6" t="s">
        <v>1506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74"/>
      <c r="B22" s="2" t="str">
        <f>Rydberg!B22</f>
        <v>Frequency</v>
      </c>
      <c r="C22" s="2" t="s">
        <v>1507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74"/>
      <c r="B23" s="2" t="s">
        <v>1509</v>
      </c>
      <c r="C23" s="2" t="s">
        <v>1510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74"/>
      <c r="B24" s="6" t="s">
        <v>1511</v>
      </c>
      <c r="C24" s="2" t="s">
        <v>1512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74"/>
      <c r="B25" s="6" t="s">
        <v>1513</v>
      </c>
      <c r="C25" s="6" t="s">
        <v>1514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75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575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571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1130</v>
      </c>
      <c r="I84" s="288"/>
    </row>
    <row r="85" spans="1:3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</row>
    <row r="2" spans="1:10" ht="13.5" customHeight="1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>
      <c r="A3" s="609"/>
      <c r="B3" s="2" t="str">
        <f>Rydberg!B3</f>
        <v>Length</v>
      </c>
      <c r="C3" s="7" t="s">
        <v>1491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>
      <c r="A4" s="609"/>
      <c r="B4" s="2" t="str">
        <f>Rydberg!B4</f>
        <v>Time</v>
      </c>
      <c r="C4" s="7" t="s">
        <v>1490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>
      <c r="A5" s="609"/>
      <c r="B5" s="2" t="str">
        <f>Rydberg!B5</f>
        <v>Energy</v>
      </c>
      <c r="C5" s="2" t="s">
        <v>1496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>
      <c r="A6" s="609"/>
      <c r="B6" s="2" t="str">
        <f>Rydberg!B6</f>
        <v>Temperature</v>
      </c>
      <c r="C6" s="2" t="s">
        <v>1494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>
      <c r="A7" s="609"/>
      <c r="B7" s="2" t="str">
        <f>Rydberg!B7</f>
        <v>Amount of substance</v>
      </c>
      <c r="C7" s="2" t="s">
        <v>1495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678</v>
      </c>
    </row>
    <row r="8" spans="1:10" ht="13.5" customHeight="1">
      <c r="A8" s="609"/>
      <c r="B8" s="2" t="str">
        <f>Rydberg!B8</f>
        <v>Mass</v>
      </c>
      <c r="C8" s="2" t="s">
        <v>1493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>
      <c r="A9" s="609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>
      <c r="A10" s="609"/>
      <c r="B10" s="2" t="str">
        <f>Rydberg!B10</f>
        <v>Force</v>
      </c>
      <c r="C10" s="2" t="s">
        <v>1497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>
      <c r="A11" s="609"/>
      <c r="B11" s="2" t="str">
        <f>Rydberg!B11</f>
        <v>Pressure</v>
      </c>
      <c r="C11" s="2" t="s">
        <v>1498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>
      <c r="A12" s="609"/>
      <c r="B12" s="2" t="str">
        <f>Rydberg!B12</f>
        <v>Charge</v>
      </c>
      <c r="C12" s="2" t="s">
        <v>1500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>
      <c r="A13" s="609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>
      <c r="A14" s="609"/>
      <c r="B14" s="2" t="str">
        <f>Rydberg!B14</f>
        <v>Field Strength</v>
      </c>
      <c r="C14" s="2" t="s">
        <v>1501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683</v>
      </c>
    </row>
    <row r="15" spans="1:10" ht="14.25" customHeight="1">
      <c r="A15" s="609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758</v>
      </c>
    </row>
    <row r="16" spans="1:10" ht="14.25" customHeight="1">
      <c r="A16" s="609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>
      <c r="A17" s="609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>
      <c r="A18" s="609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>
      <c r="A19" s="609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>
      <c r="A20" s="609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>
      <c r="A21" s="609"/>
      <c r="B21" s="6" t="str">
        <f>Rydberg!B21</f>
        <v>Inductance</v>
      </c>
      <c r="C21" s="6" t="s">
        <v>1506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>
      <c r="A22" s="609"/>
      <c r="B22" s="2" t="str">
        <f>Rydberg!B22</f>
        <v>Frequency</v>
      </c>
      <c r="C22" s="2" t="s">
        <v>1507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705</v>
      </c>
    </row>
    <row r="23" spans="1:10" ht="14.25" customHeight="1">
      <c r="A23" s="609"/>
      <c r="B23" s="2" t="s">
        <v>1509</v>
      </c>
      <c r="C23" s="2" t="s">
        <v>1510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699</v>
      </c>
    </row>
    <row r="24" spans="1:10" ht="14.25" customHeight="1">
      <c r="A24" s="609"/>
      <c r="B24" s="6" t="s">
        <v>1511</v>
      </c>
      <c r="C24" s="2" t="s">
        <v>1512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701</v>
      </c>
    </row>
    <row r="25" spans="1:10" ht="14.25" customHeight="1">
      <c r="A25" s="650"/>
      <c r="B25" s="6" t="s">
        <v>1513</v>
      </c>
      <c r="C25" s="6" t="s">
        <v>1514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702</v>
      </c>
    </row>
    <row r="26" spans="1:10" ht="14.25" customHeight="1" thickBot="1">
      <c r="A26" s="650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>
      <c r="A27" s="608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68"/>
      <c r="I27" s="569"/>
      <c r="J27" s="20" t="str">
        <f>Rydberg!L31</f>
        <v>Power</v>
      </c>
    </row>
    <row r="28" spans="1:10" ht="14.25" customHeight="1">
      <c r="A28" s="609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>
      <c r="A29" s="609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>
      <c r="A30" s="609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>
      <c r="A31" s="609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>
      <c r="A32" s="609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>
      <c r="A33" s="609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>
      <c r="A34" s="609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>
      <c r="A35" s="609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>
      <c r="A36" s="609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>
      <c r="A37" s="609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>
      <c r="A38" s="609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>
      <c r="A39" s="609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>
      <c r="A40" s="609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>
      <c r="A41" s="609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>
      <c r="A42" s="609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>
      <c r="A43" s="609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>
      <c r="A44" s="609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>
      <c r="A45" s="609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>
      <c r="A46" s="609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>
      <c r="A47" s="609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>
      <c r="A48" s="609"/>
      <c r="B48" s="67" t="str">
        <f>Rydberg!B53</f>
        <v>-log(Sqrt([H+][OH-])/(mol/m^3))</v>
      </c>
      <c r="C48" s="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>
      <c r="A49" s="609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>
      <c r="A50" s="609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>
      <c r="A51" s="609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>
      <c r="A52" s="609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>
      <c r="A53" s="609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>
      <c r="A54" s="609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>
      <c r="A55" s="609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>
      <c r="A56" s="609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>
      <c r="A57" s="609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>
      <c r="A58" s="609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>
      <c r="A59" s="609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>
      <c r="A60" s="609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>
      <c r="A61" s="609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>
      <c r="A62" s="609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>
      <c r="A63" s="609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>
      <c r="A64" s="610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1489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>
      <c r="A17" s="574"/>
      <c r="B17" s="2" t="s">
        <v>718</v>
      </c>
      <c r="C17" s="6" t="s">
        <v>1486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574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">
        <v>219</v>
      </c>
      <c r="C19" s="2" t="s">
        <v>1487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">
        <v>221</v>
      </c>
      <c r="C20" s="2" t="s">
        <v>1488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">
        <v>762</v>
      </c>
      <c r="C23" s="2" t="s">
        <v>1641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">
        <v>763</v>
      </c>
      <c r="C24" s="2" t="s">
        <v>1642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">
        <v>1643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">
        <v>764</v>
      </c>
      <c r="C26" s="2" t="s">
        <v>1644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">
        <v>768</v>
      </c>
      <c r="C30" s="4" t="s">
        <v>1645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68" t="s">
        <v>80</v>
      </c>
      <c r="K31" s="569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>
      <c r="A32" s="574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574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574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574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574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574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574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574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574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574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574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574"/>
      <c r="B43" s="3" t="s">
        <v>1281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574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574"/>
      <c r="B45" s="3" t="s">
        <v>1283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574"/>
      <c r="B46" s="3" t="s">
        <v>1217</v>
      </c>
      <c r="C46" s="3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574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574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574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574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574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574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574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574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574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574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574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574"/>
      <c r="B58" s="5" t="s">
        <v>686</v>
      </c>
      <c r="C58" s="3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574"/>
      <c r="B59" s="224" t="s">
        <v>688</v>
      </c>
      <c r="C59" s="6" t="s">
        <v>1485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574"/>
      <c r="B60" s="267">
        <v>1.024</v>
      </c>
      <c r="C60" s="3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574"/>
      <c r="B61" s="3" t="s">
        <v>746</v>
      </c>
      <c r="C61" s="3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574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574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574"/>
      <c r="B64" s="3" t="s">
        <v>1349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574"/>
      <c r="B65" s="3" t="s">
        <v>1350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574"/>
      <c r="B66" s="3" t="s">
        <v>1351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574"/>
      <c r="B67" s="3" t="s">
        <v>1352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574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574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575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1484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>
      <c r="B96" s="14" t="s">
        <v>663</v>
      </c>
      <c r="C96" s="14" t="s">
        <v>664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667</v>
      </c>
      <c r="C97" s="14" t="s">
        <v>668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666</v>
      </c>
      <c r="C98" s="55" t="s">
        <v>665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476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9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771</v>
      </c>
      <c r="K3" s="80"/>
      <c r="L3" s="268">
        <f>F3/G3</f>
        <v>1</v>
      </c>
    </row>
    <row r="4" spans="1:12" ht="13.5" customHeight="1">
      <c r="A4" s="609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755</v>
      </c>
      <c r="K4" s="24"/>
      <c r="L4" s="268">
        <f t="shared" ref="L4:L30" si="2">F4/G4</f>
        <v>1</v>
      </c>
    </row>
    <row r="5" spans="1:12" ht="13.5" customHeight="1">
      <c r="A5" s="609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748</v>
      </c>
      <c r="K5" s="24"/>
      <c r="L5" s="268">
        <f t="shared" si="2"/>
        <v>1.0000000000000002</v>
      </c>
    </row>
    <row r="6" spans="1:12" ht="13.5" customHeight="1">
      <c r="A6" s="609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749</v>
      </c>
      <c r="K6" s="24"/>
      <c r="L6" s="268">
        <f t="shared" si="2"/>
        <v>1</v>
      </c>
    </row>
    <row r="7" spans="1:12" ht="13.5" customHeight="1">
      <c r="A7" s="609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9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9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750</v>
      </c>
      <c r="K9" s="24"/>
      <c r="L9" s="268">
        <f t="shared" si="2"/>
        <v>1.0000000000000002</v>
      </c>
    </row>
    <row r="10" spans="1:12" ht="13.5" customHeight="1">
      <c r="A10" s="609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751</v>
      </c>
      <c r="K10" s="24"/>
      <c r="L10" s="268">
        <f t="shared" si="2"/>
        <v>1.0000000000000002</v>
      </c>
    </row>
    <row r="11" spans="1:12" ht="13.5" customHeight="1">
      <c r="A11" s="609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9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756</v>
      </c>
      <c r="K12" s="24"/>
      <c r="L12" s="268">
        <f t="shared" si="2"/>
        <v>1.0000000000000002</v>
      </c>
    </row>
    <row r="13" spans="1:12" ht="14.25" customHeight="1">
      <c r="A13" s="609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757</v>
      </c>
      <c r="K13" s="24"/>
      <c r="L13" s="268">
        <f t="shared" si="2"/>
        <v>1.0000000000000002</v>
      </c>
    </row>
    <row r="14" spans="1:12" ht="14.25" customHeight="1">
      <c r="A14" s="609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683</v>
      </c>
      <c r="K14" s="24"/>
      <c r="L14" s="268">
        <f t="shared" si="2"/>
        <v>1.0000000000000002</v>
      </c>
    </row>
    <row r="15" spans="1:12" ht="14.25" customHeight="1">
      <c r="A15" s="609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758</v>
      </c>
      <c r="K15" s="24"/>
      <c r="L15" s="268">
        <f t="shared" si="2"/>
        <v>1.0000000000000002</v>
      </c>
    </row>
    <row r="16" spans="1:12" ht="14.25" customHeight="1">
      <c r="A16" s="609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9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>
      <c r="A18" s="609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9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>
      <c r="A20" s="609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>
      <c r="A21" s="609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9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>
      <c r="A23" s="609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752</v>
      </c>
      <c r="K23" s="258"/>
      <c r="L23" s="268">
        <f t="shared" si="2"/>
        <v>1.0000000000000002</v>
      </c>
    </row>
    <row r="24" spans="1:12" ht="14.25" customHeight="1">
      <c r="A24" s="609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753</v>
      </c>
      <c r="K24" s="24"/>
      <c r="L24" s="268">
        <f t="shared" si="2"/>
        <v>1.0000000000000002</v>
      </c>
    </row>
    <row r="25" spans="1:12" ht="14.25" customHeight="1">
      <c r="A25" s="609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753</v>
      </c>
      <c r="K25" s="24"/>
      <c r="L25" s="268">
        <f t="shared" si="2"/>
        <v>1</v>
      </c>
    </row>
    <row r="26" spans="1:12" ht="14.25" customHeight="1">
      <c r="A26" s="609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754</v>
      </c>
      <c r="K26" s="24"/>
      <c r="L26" s="268">
        <f t="shared" si="2"/>
        <v>1</v>
      </c>
    </row>
    <row r="27" spans="1:12" ht="14.25" customHeight="1">
      <c r="A27" s="609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>
      <c r="A28" s="609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>
      <c r="A29" s="609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701</v>
      </c>
      <c r="K29" s="24"/>
      <c r="L29" s="268">
        <f t="shared" si="2"/>
        <v>1</v>
      </c>
    </row>
    <row r="30" spans="1:12" ht="14.25" customHeight="1" thickBot="1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702</v>
      </c>
      <c r="K30" s="261">
        <v>1</v>
      </c>
      <c r="L30" s="268">
        <f t="shared" si="2"/>
        <v>1</v>
      </c>
    </row>
    <row r="31" spans="1:12" ht="11.25" customHeight="1">
      <c r="A31" s="608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>
      <c r="A32" s="60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>
      <c r="A35" s="60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>
      <c r="A36" s="60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>
      <c r="A37" s="60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>
      <c r="A41" s="60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9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>
      <c r="A44" s="609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>
      <c r="A45" s="609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>
      <c r="A46" s="609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>
      <c r="A47" s="609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>
      <c r="A48" s="609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>
      <c r="A49" s="609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>
      <c r="A50" s="609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>
      <c r="A51" s="609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>
      <c r="A52" s="609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>
      <c r="A53" s="609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>
      <c r="A54" s="609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>
      <c r="A55" s="609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9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>
      <c r="A57" s="609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>
      <c r="A58" s="609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>
      <c r="A59" s="609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>
      <c r="A60" s="609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>
      <c r="A61" s="609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>
      <c r="A62" s="609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>
      <c r="A63" s="609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>
      <c r="A64" s="609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>
      <c r="A65" s="609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>
      <c r="A66" s="609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>
      <c r="A67" s="609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>
      <c r="A68" s="610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8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>
      <c r="A2" s="609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9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772</v>
      </c>
      <c r="K3" s="80"/>
      <c r="L3" s="268">
        <f>F3/G3</f>
        <v>1.0000000000000002</v>
      </c>
    </row>
    <row r="4" spans="1:12" ht="13.5" customHeight="1">
      <c r="A4" s="609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>
      <c r="A5" s="609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>
      <c r="A6" s="609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773</v>
      </c>
      <c r="K6" s="24"/>
      <c r="L6" s="268">
        <f t="shared" si="2"/>
        <v>1.0000000000000002</v>
      </c>
    </row>
    <row r="7" spans="1:12" ht="13.5" customHeight="1">
      <c r="A7" s="609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9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9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>
      <c r="A10" s="609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>
      <c r="A11" s="609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9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>
      <c r="A13" s="609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>
      <c r="A14" s="609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683</v>
      </c>
      <c r="K14" s="24"/>
      <c r="L14" s="268">
        <f t="shared" si="2"/>
        <v>1</v>
      </c>
    </row>
    <row r="15" spans="1:12" ht="14.25" customHeight="1">
      <c r="A15" s="609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758</v>
      </c>
      <c r="K15" s="24"/>
      <c r="L15" s="268">
        <f t="shared" si="2"/>
        <v>1.0000000000000002</v>
      </c>
    </row>
    <row r="16" spans="1:12" ht="14.25" customHeight="1">
      <c r="A16" s="609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9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>
      <c r="A18" s="609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9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>
      <c r="A20" s="609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>
      <c r="A21" s="609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9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>
      <c r="A23" s="609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690</v>
      </c>
      <c r="K23" s="258"/>
      <c r="L23" s="268">
        <f t="shared" si="2"/>
        <v>1.0000000000000004</v>
      </c>
    </row>
    <row r="24" spans="1:12" ht="14.25" customHeight="1">
      <c r="A24" s="609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693</v>
      </c>
      <c r="K24" s="24"/>
      <c r="L24" s="268">
        <f t="shared" si="2"/>
        <v>1.0000000000000004</v>
      </c>
    </row>
    <row r="25" spans="1:12" ht="14.25" customHeight="1">
      <c r="A25" s="609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693</v>
      </c>
      <c r="K25" s="24"/>
      <c r="L25" s="268">
        <f t="shared" si="2"/>
        <v>1.0000000000000002</v>
      </c>
    </row>
    <row r="26" spans="1:12" ht="14.25" customHeight="1">
      <c r="A26" s="609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706</v>
      </c>
      <c r="K26" s="24"/>
      <c r="L26" s="268">
        <f t="shared" si="2"/>
        <v>1.0000000000000002</v>
      </c>
    </row>
    <row r="27" spans="1:12" ht="14.25" customHeight="1">
      <c r="A27" s="609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>
      <c r="A28" s="609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>
      <c r="A29" s="609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701</v>
      </c>
      <c r="K29" s="24"/>
      <c r="L29" s="268">
        <f t="shared" si="2"/>
        <v>1.0000000000000002</v>
      </c>
    </row>
    <row r="30" spans="1:12" ht="14.25" customHeight="1" thickBot="1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702</v>
      </c>
      <c r="K30" s="261">
        <v>1</v>
      </c>
      <c r="L30" s="268">
        <f t="shared" si="2"/>
        <v>1.0000000000000002</v>
      </c>
    </row>
    <row r="31" spans="1:12" ht="11.25" customHeight="1">
      <c r="A31" s="608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>
      <c r="A32" s="609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9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9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>
      <c r="A35" s="609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>
      <c r="A36" s="609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>
      <c r="A37" s="609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9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9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9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>
      <c r="A41" s="609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9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9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>
      <c r="A44" s="609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>
      <c r="A45" s="609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>
      <c r="A46" s="609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>
      <c r="A47" s="609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>
      <c r="A48" s="609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>
      <c r="A49" s="609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>
      <c r="A50" s="609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>
      <c r="A51" s="609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>
      <c r="A52" s="609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>
      <c r="A53" s="609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>
      <c r="A54" s="609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>
      <c r="A55" s="609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9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>
      <c r="A57" s="609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>
      <c r="A58" s="609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>
      <c r="A59" s="609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>
      <c r="A60" s="609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>
      <c r="A61" s="609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>
      <c r="A62" s="609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>
      <c r="A63" s="609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>
      <c r="A64" s="609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>
      <c r="A65" s="609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>
      <c r="A66" s="609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>
      <c r="A67" s="609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>
      <c r="A68" s="610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>
      <c r="A1" s="397" t="s">
        <v>1136</v>
      </c>
      <c r="B1" s="403">
        <v>1365.94</v>
      </c>
      <c r="C1" s="404" t="s">
        <v>1137</v>
      </c>
      <c r="D1" s="400">
        <f>$B1/(Clock_by_Rydberg!F9/POWER(Clock_by_Rydberg!F3,2))</f>
        <v>617.58993213124222</v>
      </c>
      <c r="E1" s="410" t="s">
        <v>1147</v>
      </c>
      <c r="F1" s="417">
        <f>$B1/(TGM!F9/POWER(TGM!F3,2))</f>
        <v>0.27650160097796167</v>
      </c>
      <c r="G1" s="418" t="s">
        <v>1152</v>
      </c>
      <c r="H1" s="413" t="s">
        <v>1165</v>
      </c>
    </row>
    <row r="2" spans="1:8">
      <c r="A2" s="398" t="s">
        <v>1151</v>
      </c>
      <c r="B2" s="91">
        <f>B1*B7*B7</f>
        <v>3.0569085248498895E+25</v>
      </c>
      <c r="C2" s="405" t="s">
        <v>1138</v>
      </c>
      <c r="D2" s="401">
        <f>$B2/Clock_by_Rydberg!F9</f>
        <v>1.863327669902472E+26</v>
      </c>
      <c r="E2" s="411" t="s">
        <v>1148</v>
      </c>
      <c r="F2" s="406">
        <f>$B2/TGM!F9</f>
        <v>7.0777629856157472E+22</v>
      </c>
      <c r="G2" s="419" t="s">
        <v>1153</v>
      </c>
      <c r="H2" s="414"/>
    </row>
    <row r="3" spans="1:8">
      <c r="A3" s="398" t="s">
        <v>1140</v>
      </c>
      <c r="B3" s="406">
        <f>C7*B7*B7</f>
        <v>2.8645789066927231E+27</v>
      </c>
      <c r="C3" s="407" t="s">
        <v>1141</v>
      </c>
      <c r="D3" s="401">
        <f>$B3/Clock_by_Rydberg!F24</f>
        <v>2.4765695559574514E+25</v>
      </c>
      <c r="E3" s="411" t="s">
        <v>1149</v>
      </c>
      <c r="F3" s="406">
        <f>$B3/TGM!F24</f>
        <v>2.4284391286245942E+27</v>
      </c>
      <c r="G3" s="419" t="s">
        <v>1154</v>
      </c>
      <c r="H3" s="415" t="s">
        <v>1156</v>
      </c>
    </row>
    <row r="4" spans="1:8" ht="12" thickBot="1">
      <c r="A4" s="399" t="s">
        <v>1142</v>
      </c>
      <c r="B4" s="408">
        <f>B3/B2</f>
        <v>93.708362007115966</v>
      </c>
      <c r="C4" s="409" t="s">
        <v>1143</v>
      </c>
      <c r="D4" s="402">
        <f>D3/D2</f>
        <v>0.13291111359319197</v>
      </c>
      <c r="E4" s="412" t="s">
        <v>1150</v>
      </c>
      <c r="F4" s="420">
        <f>F3/F2</f>
        <v>34310.82862706692</v>
      </c>
      <c r="G4" s="409" t="s">
        <v>1155</v>
      </c>
      <c r="H4" s="416"/>
    </row>
    <row r="5" spans="1:8" ht="12" thickBot="1"/>
    <row r="6" spans="1:8" ht="35.15" thickBot="1">
      <c r="A6" s="425" t="s">
        <v>1166</v>
      </c>
      <c r="B6" s="426" t="s">
        <v>1134</v>
      </c>
      <c r="C6" s="427" t="s">
        <v>1139</v>
      </c>
      <c r="D6" s="427" t="s">
        <v>1144</v>
      </c>
      <c r="E6" s="426" t="s">
        <v>1158</v>
      </c>
      <c r="F6" s="428" t="s">
        <v>1157</v>
      </c>
      <c r="G6" s="426" t="s">
        <v>1146</v>
      </c>
      <c r="H6" s="429" t="s">
        <v>1165</v>
      </c>
    </row>
    <row r="7" spans="1:8">
      <c r="A7" s="421" t="s">
        <v>1135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>
      <c r="A8" s="393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>
      <c r="A10" s="393" t="s">
        <v>1129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>
      <c r="A13" s="393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1167</v>
      </c>
    </row>
    <row r="15" spans="1:8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1232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1227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576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1228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1229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1230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786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1231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574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444">
        <f>D$6*POWER(12,-27)-273.15</f>
        <v>-98.815503003248892</v>
      </c>
      <c r="E96" s="14" t="s">
        <v>1233</v>
      </c>
      <c r="F96" s="14" t="s">
        <v>1234</v>
      </c>
      <c r="I96" s="14"/>
    </row>
    <row r="97" spans="2:9">
      <c r="D97" s="444">
        <f>2*D$6*POWER(12,-27)-273.15</f>
        <v>75.518993993502193</v>
      </c>
      <c r="E97" s="14" t="s">
        <v>1233</v>
      </c>
      <c r="F97" s="14" t="s">
        <v>1235</v>
      </c>
      <c r="I97" s="14"/>
    </row>
    <row r="98" spans="2:9">
      <c r="D98" s="444">
        <f>D$6*POWER(12,-26)-273.15</f>
        <v>1818.8639639610128</v>
      </c>
      <c r="E98" s="14" t="s">
        <v>1233</v>
      </c>
      <c r="F98" s="14" t="s">
        <v>1236</v>
      </c>
      <c r="I98" s="14"/>
    </row>
    <row r="99" spans="2:9">
      <c r="D99" s="444">
        <f>3*D$6*POWER(12,-26)-273.15</f>
        <v>6002.8918918830386</v>
      </c>
      <c r="E99" s="14" t="s">
        <v>1233</v>
      </c>
      <c r="F99" s="14" t="s">
        <v>1237</v>
      </c>
      <c r="I99" s="14"/>
    </row>
    <row r="100" spans="2:9">
      <c r="D100" s="444"/>
      <c r="I100" s="14"/>
    </row>
    <row r="101" spans="2:9" ht="22.3">
      <c r="B101" s="579" t="s">
        <v>1326</v>
      </c>
      <c r="C101" s="579"/>
      <c r="D101" s="579"/>
      <c r="E101" s="579"/>
      <c r="F101" s="579"/>
      <c r="G101" s="579"/>
      <c r="H101" s="579"/>
      <c r="I101" s="14"/>
    </row>
    <row r="102" spans="2:9">
      <c r="D102" s="444"/>
      <c r="I102" s="14"/>
    </row>
    <row r="103" spans="2:9" s="437" customFormat="1" ht="26.15">
      <c r="B103" s="580" t="s">
        <v>1638</v>
      </c>
      <c r="C103" s="580"/>
      <c r="D103" s="580"/>
      <c r="E103" s="580"/>
      <c r="F103" s="580"/>
      <c r="G103" s="580"/>
      <c r="H103" s="580"/>
    </row>
    <row r="104" spans="2:9">
      <c r="D104" s="444"/>
      <c r="I104" s="14"/>
    </row>
    <row r="105" spans="2:9">
      <c r="D105" s="444"/>
      <c r="I105" s="14"/>
    </row>
    <row r="106" spans="2:9">
      <c r="D106" s="444"/>
      <c r="I106" s="14"/>
    </row>
    <row r="107" spans="2:9">
      <c r="D107" s="444"/>
      <c r="I107" s="14"/>
    </row>
    <row r="108" spans="2:9">
      <c r="D108" s="444"/>
      <c r="I108" s="14"/>
    </row>
    <row r="109" spans="2:9">
      <c r="I109" s="14"/>
    </row>
    <row r="110" spans="2:9">
      <c r="B110" s="452" t="s">
        <v>1258</v>
      </c>
      <c r="C110" s="578" t="s">
        <v>1259</v>
      </c>
      <c r="D110" s="578"/>
      <c r="E110" s="578" t="s">
        <v>1260</v>
      </c>
      <c r="F110" s="578"/>
      <c r="G110" s="578"/>
      <c r="H110" s="450" t="s">
        <v>1262</v>
      </c>
      <c r="I110" s="14"/>
    </row>
    <row r="111" spans="2:9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81" t="s">
        <v>1548</v>
      </c>
      <c r="F111" s="581"/>
      <c r="G111" s="581"/>
      <c r="H111" s="451" t="str">
        <f>DEC2OCT(ABS(D111))</f>
        <v>124</v>
      </c>
      <c r="I111" s="14"/>
    </row>
    <row r="112" spans="2:9">
      <c r="B112" s="458">
        <f>$C112*D$6*POWER(12,-26)-273.15</f>
        <v>6002.8918918830386</v>
      </c>
      <c r="C112" s="447">
        <v>3</v>
      </c>
      <c r="D112" s="449">
        <v>-26</v>
      </c>
      <c r="E112" s="581" t="s">
        <v>1544</v>
      </c>
      <c r="F112" s="581"/>
      <c r="G112" s="581"/>
      <c r="H112" s="451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81" t="s">
        <v>1545</v>
      </c>
      <c r="F113" s="581"/>
      <c r="G113" s="581"/>
      <c r="H113" s="451" t="str">
        <f t="shared" si="146"/>
        <v>31</v>
      </c>
      <c r="I113" s="14"/>
    </row>
    <row r="114" spans="2:9">
      <c r="B114" s="8" t="s">
        <v>1273</v>
      </c>
      <c r="C114" s="447">
        <f>$K58</f>
        <v>1.032335412150464</v>
      </c>
      <c r="D114" s="449">
        <f>$J58</f>
        <v>-25</v>
      </c>
      <c r="E114" s="581" t="s">
        <v>1545</v>
      </c>
      <c r="F114" s="581"/>
      <c r="G114" s="581"/>
      <c r="H114" s="451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81" t="s">
        <v>1549</v>
      </c>
      <c r="F115" s="581"/>
      <c r="G115" s="581"/>
      <c r="H115" s="451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81" t="s">
        <v>1261</v>
      </c>
      <c r="F116" s="581"/>
      <c r="G116" s="581"/>
      <c r="H116" s="451" t="str">
        <f t="shared" si="146"/>
        <v>21</v>
      </c>
      <c r="I116" s="14"/>
    </row>
    <row r="117" spans="2:9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81" t="s">
        <v>1546</v>
      </c>
      <c r="F117" s="581"/>
      <c r="G117" s="581"/>
      <c r="H117" s="451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81" t="s">
        <v>1547</v>
      </c>
      <c r="F118" s="581"/>
      <c r="G118" s="581"/>
      <c r="H118" s="451" t="str">
        <f t="shared" si="146"/>
        <v>1</v>
      </c>
      <c r="I118" s="14"/>
    </row>
    <row r="119" spans="2:9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81" t="s">
        <v>1280</v>
      </c>
      <c r="F119" s="581"/>
      <c r="G119" s="581"/>
      <c r="H119" s="451" t="str">
        <f t="shared" si="146"/>
        <v>1</v>
      </c>
      <c r="I119" s="14"/>
    </row>
    <row r="120" spans="2:9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81" t="s">
        <v>1550</v>
      </c>
      <c r="F120" s="581"/>
      <c r="G120" s="581"/>
      <c r="H120" s="451" t="str">
        <f t="shared" si="146"/>
        <v>26</v>
      </c>
      <c r="I120" s="14"/>
    </row>
    <row r="121" spans="2:9">
      <c r="B121" s="8" t="s">
        <v>1264</v>
      </c>
      <c r="C121" s="448">
        <f>86400/128/($D4*POWER(12,42))</f>
        <v>0.99994334194967516</v>
      </c>
      <c r="D121" s="449">
        <v>42</v>
      </c>
      <c r="E121" s="581" t="s">
        <v>1637</v>
      </c>
      <c r="F121" s="581"/>
      <c r="G121" s="581"/>
      <c r="H121" s="451" t="str">
        <f t="shared" si="146"/>
        <v>52</v>
      </c>
      <c r="I121" s="14"/>
    </row>
    <row r="122" spans="2:9">
      <c r="B122" s="8" t="s">
        <v>1279</v>
      </c>
      <c r="C122" s="448">
        <f>4600000000*365.2422*86400/($D4*POWER(12,D122))</f>
        <v>2.0098698980308911</v>
      </c>
      <c r="D122" s="449">
        <v>55</v>
      </c>
      <c r="E122" s="581" t="s">
        <v>1636</v>
      </c>
      <c r="F122" s="581"/>
      <c r="G122" s="581"/>
      <c r="H122" s="451" t="str">
        <f t="shared" si="146"/>
        <v>67</v>
      </c>
      <c r="I122" s="14"/>
    </row>
    <row r="123" spans="2:9">
      <c r="B123" s="8" t="s">
        <v>1436</v>
      </c>
      <c r="C123" s="448">
        <f>435.4*POWER(10,15)/($D4*POWER(12,D123))</f>
        <v>0.50236873158668049</v>
      </c>
      <c r="D123" s="449">
        <v>56</v>
      </c>
      <c r="E123" s="581" t="s">
        <v>1635</v>
      </c>
      <c r="F123" s="581"/>
      <c r="G123" s="581"/>
      <c r="H123" s="451" t="str">
        <f t="shared" si="146"/>
        <v>70</v>
      </c>
      <c r="I123" s="14"/>
    </row>
    <row r="124" spans="2:9">
      <c r="I124" s="14"/>
    </row>
    <row r="125" spans="2:9" s="453" customFormat="1" ht="18">
      <c r="D125" s="454" t="s">
        <v>1265</v>
      </c>
      <c r="E125" s="455"/>
      <c r="F125" s="456" t="s">
        <v>1263</v>
      </c>
      <c r="G125" s="457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  <mergeCell ref="C110:D110"/>
    <mergeCell ref="A1:A30"/>
    <mergeCell ref="A31:A70"/>
    <mergeCell ref="J31:K31"/>
    <mergeCell ref="A71:A88"/>
    <mergeCell ref="E110:G110"/>
    <mergeCell ref="B101:H101"/>
    <mergeCell ref="B103:H103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>
      <c r="K95" s="79"/>
      <c r="L95" s="79"/>
      <c r="M95" s="79"/>
    </row>
    <row r="96" spans="1:37" ht="12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574"/>
      <c r="B68" s="64" t="s">
        <v>1567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574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574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575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570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>
      <c r="A73" s="571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571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571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571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571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571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571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571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571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571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571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571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571"/>
      <c r="B85" s="30" t="s">
        <v>1284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571"/>
      <c r="B86" s="30" t="s">
        <v>1285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571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571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572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37" t="s">
        <v>268</v>
      </c>
      <c r="D92" s="14">
        <f>1/(1+0.00054461702177)</f>
        <v>0.99945567942448077</v>
      </c>
    </row>
    <row r="93" spans="1:37">
      <c r="B93" s="3" t="s">
        <v>1646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3" t="s">
        <v>761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1619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>
      <c r="D96" s="193"/>
      <c r="F96" s="193"/>
      <c r="G96" s="209"/>
      <c r="K96" s="79"/>
      <c r="L96" s="79"/>
      <c r="M96" s="79"/>
    </row>
    <row r="97" spans="1:37">
      <c r="B97" s="14" t="s">
        <v>1130</v>
      </c>
    </row>
    <row r="98" spans="1:37">
      <c r="B98" s="107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>
      <c r="B99" s="107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>
      <c r="A100" s="386"/>
      <c r="B100" s="107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>
      <c r="B101" s="105" t="s">
        <v>1162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>
      <c r="B103" s="14" t="s">
        <v>1353</v>
      </c>
      <c r="K103" s="79"/>
      <c r="L103" s="79"/>
      <c r="M103" s="79"/>
    </row>
    <row r="104" spans="1:37" ht="12" thickBot="1">
      <c r="B104" s="68" t="s">
        <v>1354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>
      <c r="B106" s="14" t="s">
        <v>1132</v>
      </c>
      <c r="K106" s="79"/>
      <c r="L106" s="79"/>
      <c r="M106" s="79"/>
    </row>
    <row r="107" spans="1:37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>
      <c r="B111" s="14" t="s">
        <v>1475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>
      <c r="B112" s="245" t="s">
        <v>1474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>
      <c r="B113" s="91" t="s">
        <v>1476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1" t="s">
        <v>1477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>
      <c r="B115" s="527" t="s">
        <v>1478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>
      <c r="B117" s="14" t="s">
        <v>1131</v>
      </c>
      <c r="C117" s="54" t="s">
        <v>658</v>
      </c>
      <c r="D117" s="238">
        <f>AM118</f>
        <v>-74.360439333280311</v>
      </c>
      <c r="F117" s="232"/>
      <c r="G117" s="193"/>
      <c r="H117" s="193"/>
    </row>
    <row r="118" spans="2:39">
      <c r="B118" s="98" t="s">
        <v>646</v>
      </c>
      <c r="C118" s="240" t="s">
        <v>626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>
      <c r="B119" s="126" t="s">
        <v>644</v>
      </c>
      <c r="C119" s="10" t="s">
        <v>645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>
      <c r="B120" s="126"/>
      <c r="C120" s="9" t="s">
        <v>627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>
      <c r="B121" s="126"/>
      <c r="C121" s="9" t="s">
        <v>628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>
      <c r="B122" s="126"/>
      <c r="C122" s="9" t="s">
        <v>629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>
      <c r="B123" s="126"/>
      <c r="C123" s="9" t="s">
        <v>630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>
      <c r="B124" s="126"/>
      <c r="C124" s="9" t="s">
        <v>631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>
      <c r="B125" s="126" t="s">
        <v>647</v>
      </c>
      <c r="C125" s="9" t="s">
        <v>632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>
      <c r="B126" s="126" t="s">
        <v>656</v>
      </c>
      <c r="C126" s="9" t="s">
        <v>657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>
      <c r="B127" s="126" t="s">
        <v>648</v>
      </c>
      <c r="C127" s="9" t="s">
        <v>642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>
      <c r="B128" s="126" t="s">
        <v>650</v>
      </c>
      <c r="C128" s="9" t="s">
        <v>633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>
      <c r="B129" s="126"/>
      <c r="C129" s="9" t="s">
        <v>634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>
      <c r="B130" s="126"/>
      <c r="C130" s="9" t="s">
        <v>654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>
      <c r="B131" s="126"/>
      <c r="C131" s="9" t="s">
        <v>635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>
      <c r="B132" s="126"/>
      <c r="C132" s="9" t="s">
        <v>655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>
      <c r="B133" s="91"/>
      <c r="C133" s="9" t="s">
        <v>636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>
      <c r="B134" s="126"/>
      <c r="C134" s="9" t="s">
        <v>637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>
      <c r="B135" s="126" t="s">
        <v>649</v>
      </c>
      <c r="C135" s="9" t="s">
        <v>638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>
      <c r="B136" s="126"/>
      <c r="C136" s="9" t="s">
        <v>639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>
      <c r="B137" s="126"/>
      <c r="C137" s="9" t="s">
        <v>640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>
      <c r="B138" s="91" t="s">
        <v>652</v>
      </c>
      <c r="C138" s="9" t="s">
        <v>643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>
      <c r="B139" s="91" t="s">
        <v>653</v>
      </c>
      <c r="C139" s="9" t="s">
        <v>651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>
      <c r="B140" s="129"/>
      <c r="C140" s="241" t="s">
        <v>641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>
      <c r="B142" s="138" t="s">
        <v>669</v>
      </c>
      <c r="C142" s="54"/>
      <c r="D142" s="238">
        <f>D$117+F$6*F142*20736</f>
        <v>14.022446952121882</v>
      </c>
      <c r="F142" s="233">
        <f>12*6+1</f>
        <v>73</v>
      </c>
    </row>
    <row r="143" spans="2:39">
      <c r="B143" s="138" t="s">
        <v>670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>
      <c r="B144" s="138" t="s">
        <v>671</v>
      </c>
      <c r="C144" s="54"/>
      <c r="D144" s="238">
        <f>D$117+F$6*F144*20736</f>
        <v>99.983884298197978</v>
      </c>
      <c r="F144" s="233">
        <v>144</v>
      </c>
    </row>
    <row r="145" spans="2:5" ht="13.3">
      <c r="B145" s="138" t="s">
        <v>1238</v>
      </c>
      <c r="D145" s="444">
        <f>F6*POWER(12,7)*3-273.15</f>
        <v>6003.245650733219</v>
      </c>
      <c r="E145" s="14" t="s">
        <v>1239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702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75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D95" s="193"/>
      <c r="F95" s="193"/>
      <c r="G95" s="209"/>
      <c r="K95" s="79"/>
      <c r="L95" s="79"/>
      <c r="M95" s="79"/>
    </row>
    <row r="96" spans="1:37">
      <c r="B96" s="14" t="s">
        <v>1130</v>
      </c>
    </row>
    <row r="97" spans="1:39">
      <c r="B97" s="107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>
      <c r="B98" s="107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>
      <c r="A99" s="386"/>
      <c r="B99" s="107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>
      <c r="B100" s="105" t="s">
        <v>1162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>
      <c r="B102" s="14" t="s">
        <v>1353</v>
      </c>
      <c r="K102" s="79"/>
      <c r="L102" s="79"/>
      <c r="M102" s="79"/>
    </row>
    <row r="103" spans="1:39" ht="12" thickBot="1">
      <c r="B103" s="68" t="s">
        <v>1354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>
      <c r="B105" s="14" t="s">
        <v>1132</v>
      </c>
      <c r="K105" s="79"/>
      <c r="L105" s="79"/>
      <c r="M105" s="79"/>
    </row>
    <row r="106" spans="1:39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>
      <c r="B110" s="14" t="s">
        <v>1131</v>
      </c>
      <c r="C110" s="54" t="s">
        <v>658</v>
      </c>
      <c r="D110" s="238">
        <f>AM111</f>
        <v>-65.388549499005478</v>
      </c>
      <c r="F110" s="232"/>
      <c r="G110" s="193"/>
      <c r="H110" s="193"/>
    </row>
    <row r="111" spans="1:39">
      <c r="B111" s="98" t="s">
        <v>646</v>
      </c>
      <c r="C111" s="240" t="s">
        <v>626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>
      <c r="B112" s="126" t="s">
        <v>644</v>
      </c>
      <c r="C112" s="10" t="s">
        <v>645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>
      <c r="B113" s="126"/>
      <c r="C113" s="9" t="s">
        <v>627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>
      <c r="B114" s="126"/>
      <c r="C114" s="9" t="s">
        <v>628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>
      <c r="B115" s="126"/>
      <c r="C115" s="9" t="s">
        <v>629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>
      <c r="B116" s="126"/>
      <c r="C116" s="9" t="s">
        <v>630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>
      <c r="B117" s="126"/>
      <c r="C117" s="9" t="s">
        <v>631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>
      <c r="B118" s="126" t="s">
        <v>647</v>
      </c>
      <c r="C118" s="9" t="s">
        <v>632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>
      <c r="B119" s="126" t="s">
        <v>656</v>
      </c>
      <c r="C119" s="9" t="s">
        <v>657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>
      <c r="B120" s="126" t="s">
        <v>648</v>
      </c>
      <c r="C120" s="9" t="s">
        <v>642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>
      <c r="B121" s="126" t="s">
        <v>650</v>
      </c>
      <c r="C121" s="9" t="s">
        <v>633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>
      <c r="B122" s="126"/>
      <c r="C122" s="9" t="s">
        <v>634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>
      <c r="B123" s="126"/>
      <c r="C123" s="9" t="s">
        <v>654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>
      <c r="B124" s="126"/>
      <c r="C124" s="9" t="s">
        <v>635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>
      <c r="B125" s="126"/>
      <c r="C125" s="9" t="s">
        <v>655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>
      <c r="B126" s="91"/>
      <c r="C126" s="9" t="s">
        <v>636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>
      <c r="B127" s="126"/>
      <c r="C127" s="9" t="s">
        <v>637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>
      <c r="B128" s="126" t="s">
        <v>649</v>
      </c>
      <c r="C128" s="9" t="s">
        <v>638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>
      <c r="B129" s="126"/>
      <c r="C129" s="9" t="s">
        <v>639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>
      <c r="B130" s="126"/>
      <c r="C130" s="9" t="s">
        <v>640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>
      <c r="B131" s="91" t="s">
        <v>652</v>
      </c>
      <c r="C131" s="9" t="s">
        <v>643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>
      <c r="B132" s="91" t="s">
        <v>653</v>
      </c>
      <c r="C132" s="9" t="s">
        <v>651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>
      <c r="B133" s="129"/>
      <c r="C133" s="241" t="s">
        <v>641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>
      <c r="B135" s="138" t="s">
        <v>669</v>
      </c>
      <c r="C135" s="54"/>
      <c r="D135" s="238">
        <f>D$110+F$6*F135*20736</f>
        <v>26.983232026178385</v>
      </c>
      <c r="F135" s="233">
        <f>12*6+1</f>
        <v>73</v>
      </c>
    </row>
    <row r="136" spans="2:39">
      <c r="B136" s="138" t="s">
        <v>670</v>
      </c>
      <c r="C136" s="54"/>
      <c r="D136" s="238">
        <f>D$110+F$6*F136*20736</f>
        <v>51.025202560130353</v>
      </c>
      <c r="F136" s="233">
        <f>12*7+8</f>
        <v>92</v>
      </c>
    </row>
    <row r="137" spans="2:39">
      <c r="B137" s="138" t="s">
        <v>671</v>
      </c>
      <c r="C137" s="54"/>
      <c r="D137" s="238">
        <f>D$110+F$6*F137*20736</f>
        <v>116.82427981094628</v>
      </c>
      <c r="F137" s="233">
        <v>144</v>
      </c>
    </row>
    <row r="138" spans="2:39" ht="13.3">
      <c r="B138" s="138" t="s">
        <v>1238</v>
      </c>
      <c r="D138" s="444">
        <f>F6*POWER(12,7)*3-273.15</f>
        <v>6286.5118551582618</v>
      </c>
      <c r="E138" s="14" t="s">
        <v>1239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786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787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86" t="s">
        <v>1647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694</v>
      </c>
      <c r="M26" s="23"/>
      <c r="N26" s="82">
        <f t="shared" si="3"/>
        <v>-367.42662969676536</v>
      </c>
      <c r="O26" s="24"/>
      <c r="P26" s="83"/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574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574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574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574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574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574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574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574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574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574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574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574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574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574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574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574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574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574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574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574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574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574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574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574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574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574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575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570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>
      <c r="A71" s="571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571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571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571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571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571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571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571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571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571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571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571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571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571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571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571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572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37" t="s">
        <v>268</v>
      </c>
      <c r="D90" s="14">
        <f>1/(1+0.00054461702177)</f>
        <v>0.99945567942448077</v>
      </c>
    </row>
    <row r="91" spans="1:37">
      <c r="B91" s="3" t="s">
        <v>733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" t="s">
        <v>761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1210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>
      <c r="K94" s="79"/>
      <c r="L94" s="79"/>
      <c r="M94" s="79"/>
    </row>
    <row r="95" spans="1:37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>
      <c r="C99" s="54" t="s">
        <v>658</v>
      </c>
      <c r="D99" s="238">
        <f>AM100</f>
        <v>-74.360322558157833</v>
      </c>
      <c r="F99" s="232"/>
      <c r="G99" s="193"/>
      <c r="H99" s="193"/>
    </row>
    <row r="100" spans="2:39">
      <c r="B100" s="98" t="s">
        <v>646</v>
      </c>
      <c r="C100" s="240" t="s">
        <v>626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>
      <c r="B101" s="126" t="s">
        <v>644</v>
      </c>
      <c r="C101" s="10" t="s">
        <v>645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>
      <c r="B102" s="126"/>
      <c r="C102" s="9" t="s">
        <v>627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>
      <c r="B103" s="126"/>
      <c r="C103" s="9" t="s">
        <v>628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>
      <c r="B104" s="126"/>
      <c r="C104" s="9" t="s">
        <v>629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>
      <c r="B105" s="126"/>
      <c r="C105" s="9" t="s">
        <v>630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>
      <c r="B106" s="126"/>
      <c r="C106" s="9" t="s">
        <v>631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>
      <c r="B107" s="126" t="s">
        <v>647</v>
      </c>
      <c r="C107" s="9" t="s">
        <v>632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>
      <c r="B108" s="126" t="s">
        <v>656</v>
      </c>
      <c r="C108" s="9" t="s">
        <v>657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>
      <c r="B109" s="126" t="s">
        <v>648</v>
      </c>
      <c r="C109" s="9" t="s">
        <v>642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>
      <c r="B110" s="126" t="s">
        <v>650</v>
      </c>
      <c r="C110" s="9" t="s">
        <v>633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>
      <c r="B111" s="126"/>
      <c r="C111" s="9" t="s">
        <v>634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>
      <c r="B112" s="126"/>
      <c r="C112" s="9" t="s">
        <v>654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>
      <c r="B113" s="126"/>
      <c r="C113" s="9" t="s">
        <v>635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>
      <c r="B114" s="126"/>
      <c r="C114" s="9" t="s">
        <v>655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>
      <c r="B115" s="91"/>
      <c r="C115" s="9" t="s">
        <v>636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>
      <c r="B116" s="126"/>
      <c r="C116" s="9" t="s">
        <v>637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>
      <c r="B117" s="126" t="s">
        <v>649</v>
      </c>
      <c r="C117" s="9" t="s">
        <v>638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>
      <c r="B118" s="126"/>
      <c r="C118" s="9" t="s">
        <v>639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>
      <c r="B119" s="126"/>
      <c r="C119" s="9" t="s">
        <v>640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>
      <c r="B120" s="91" t="s">
        <v>652</v>
      </c>
      <c r="C120" s="9" t="s">
        <v>643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>
      <c r="B121" s="91" t="s">
        <v>653</v>
      </c>
      <c r="C121" s="9" t="s">
        <v>651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>
      <c r="B122" s="129"/>
      <c r="C122" s="241" t="s">
        <v>641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>
      <c r="B124" s="138" t="s">
        <v>669</v>
      </c>
      <c r="C124" s="54"/>
      <c r="D124" s="238">
        <f>D$99+F$6*F124*POWER(12,-12)</f>
        <v>14.022563727244361</v>
      </c>
      <c r="F124" s="233">
        <f>12*6+1</f>
        <v>73</v>
      </c>
    </row>
    <row r="125" spans="2:39">
      <c r="B125" s="138" t="s">
        <v>670</v>
      </c>
      <c r="C125" s="54"/>
      <c r="D125" s="238">
        <f>D$99+F$6*F125*POWER(12,-12)</f>
        <v>37.026328650842188</v>
      </c>
      <c r="F125" s="233">
        <f>12*7+8</f>
        <v>92</v>
      </c>
    </row>
    <row r="126" spans="2:39">
      <c r="B126" s="138" t="s">
        <v>671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>
      <c r="A1" s="608" t="s">
        <v>202</v>
      </c>
      <c r="B1" s="602" t="s">
        <v>42</v>
      </c>
      <c r="C1" s="602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>
      <c r="A2" s="609"/>
      <c r="B2" s="600" t="str">
        <f>Rydberg!B2</f>
        <v>Local Time</v>
      </c>
      <c r="C2" s="600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609"/>
      <c r="B3" s="600" t="str">
        <f>Rydberg!B3</f>
        <v>Length</v>
      </c>
      <c r="C3" s="600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11" t="s">
        <v>1120</v>
      </c>
      <c r="J3" s="612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1121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>
      <c r="A4" s="609"/>
      <c r="B4" s="600" t="str">
        <f>Rydberg!B4</f>
        <v>Time</v>
      </c>
      <c r="C4" s="600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609"/>
      <c r="B5" s="600" t="str">
        <f>Rydberg!B5</f>
        <v>Energy</v>
      </c>
      <c r="C5" s="600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609"/>
      <c r="B6" s="600" t="str">
        <f>Rydberg!B6</f>
        <v>Temperature</v>
      </c>
      <c r="C6" s="600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609"/>
      <c r="B7" s="600" t="str">
        <f>Rydberg!B7</f>
        <v>Amount of substance</v>
      </c>
      <c r="C7" s="600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609"/>
      <c r="B8" s="600" t="str">
        <f>Rydberg!B8</f>
        <v>Mass</v>
      </c>
      <c r="C8" s="600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609"/>
      <c r="B9" s="600" t="str">
        <f>Rydberg!B9</f>
        <v>Power</v>
      </c>
      <c r="C9" s="600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609"/>
      <c r="B10" s="600" t="str">
        <f>Rydberg!B10</f>
        <v>Force</v>
      </c>
      <c r="C10" s="600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609"/>
      <c r="B11" s="600" t="str">
        <f>Rydberg!B11</f>
        <v>Pressure</v>
      </c>
      <c r="C11" s="600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609"/>
      <c r="B12" s="600" t="str">
        <f>Rydberg!B12</f>
        <v>Charge</v>
      </c>
      <c r="C12" s="600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609"/>
      <c r="B13" s="600" t="str">
        <f>Rydberg!B13</f>
        <v>Electric current</v>
      </c>
      <c r="C13" s="600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609"/>
      <c r="B14" s="600" t="str">
        <f>Rydberg!B14</f>
        <v>Field Strength</v>
      </c>
      <c r="C14" s="600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609"/>
      <c r="B15" s="600" t="str">
        <f>Rydberg!B15</f>
        <v>Flux density</v>
      </c>
      <c r="C15" s="600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609"/>
      <c r="B16" s="600" t="str">
        <f>Rydberg!B16</f>
        <v>Impedance</v>
      </c>
      <c r="C16" s="600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609"/>
      <c r="B17" s="603" t="str">
        <f>Rydberg!B17</f>
        <v>Electric potential difference</v>
      </c>
      <c r="C17" s="603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609"/>
      <c r="B18" s="600" t="str">
        <f>Rydberg!B18</f>
        <v>Electric capacitance</v>
      </c>
      <c r="C18" s="600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609"/>
      <c r="B19" s="600" t="str">
        <f>Rydberg!B19</f>
        <v>Magnetic flux</v>
      </c>
      <c r="C19" s="600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609"/>
      <c r="B20" s="600" t="str">
        <f>Rydberg!B20</f>
        <v>Magnetic flux density</v>
      </c>
      <c r="C20" s="600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610"/>
      <c r="B21" s="601" t="str">
        <f>Rydberg!B21</f>
        <v>Inductance</v>
      </c>
      <c r="C21" s="601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605"/>
      <c r="B22" s="606"/>
      <c r="C22" s="607" t="s">
        <v>580</v>
      </c>
      <c r="D22" s="607"/>
      <c r="E22" s="607"/>
      <c r="F22" s="607"/>
      <c r="G22" s="607"/>
      <c r="H22" s="607"/>
      <c r="I22" s="604" t="s">
        <v>581</v>
      </c>
      <c r="J22" s="604"/>
      <c r="K22" s="604"/>
      <c r="L22" s="604"/>
      <c r="M22" s="604"/>
      <c r="N22" s="604"/>
      <c r="O22" s="604"/>
      <c r="P22" s="604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595" t="s">
        <v>600</v>
      </c>
      <c r="B23" s="200" t="s">
        <v>582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68" t="s">
        <v>80</v>
      </c>
      <c r="O23" s="569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595"/>
      <c r="B24" s="597" t="s">
        <v>596</v>
      </c>
      <c r="C24" s="165" t="s">
        <v>564</v>
      </c>
      <c r="D24" s="3" t="s">
        <v>561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563</v>
      </c>
      <c r="I24" s="15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595"/>
      <c r="B25" s="597"/>
      <c r="C25" s="168" t="s">
        <v>565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589</v>
      </c>
      <c r="I25" s="15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595"/>
      <c r="B26" s="597"/>
      <c r="C26" s="169" t="s">
        <v>566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589</v>
      </c>
      <c r="I26" s="15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595"/>
      <c r="B27" s="597"/>
      <c r="C27" s="170" t="s">
        <v>567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589</v>
      </c>
      <c r="I27" s="15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595"/>
      <c r="B28" s="597"/>
      <c r="C28" s="171" t="s">
        <v>568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595"/>
      <c r="B29" s="597"/>
      <c r="C29" s="172" t="s">
        <v>569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595"/>
      <c r="B30" s="597"/>
      <c r="C30" s="173" t="s">
        <v>612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595"/>
      <c r="B31" s="597"/>
      <c r="C31" s="173" t="s">
        <v>613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595"/>
      <c r="B32" s="597"/>
      <c r="C32" s="173" t="s">
        <v>614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561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595"/>
      <c r="B33" s="597"/>
      <c r="C33" s="190" t="s">
        <v>615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595"/>
      <c r="B34" s="597"/>
      <c r="C34" s="188" t="s">
        <v>371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562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595"/>
      <c r="B35" s="597"/>
      <c r="C35" s="188" t="s">
        <v>371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1119</v>
      </c>
      <c r="I35" s="16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595"/>
      <c r="B36" s="597"/>
      <c r="C36" s="188" t="s">
        <v>372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562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595"/>
      <c r="B37" s="597"/>
      <c r="C37" s="212" t="s">
        <v>373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562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595"/>
      <c r="B38" s="598"/>
      <c r="C38" s="189" t="s">
        <v>374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562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595"/>
      <c r="B39" s="597" t="s">
        <v>774</v>
      </c>
      <c r="C39" s="165" t="s">
        <v>564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775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595"/>
      <c r="B40" s="597"/>
      <c r="C40" s="168" t="s">
        <v>565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775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595"/>
      <c r="B41" s="597"/>
      <c r="C41" s="169" t="s">
        <v>566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775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595"/>
      <c r="B42" s="597"/>
      <c r="C42" s="170" t="s">
        <v>567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775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595"/>
      <c r="B43" s="597"/>
      <c r="C43" s="171" t="s">
        <v>568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776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595"/>
      <c r="B44" s="597"/>
      <c r="C44" s="172" t="s">
        <v>569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776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595"/>
      <c r="B45" s="597"/>
      <c r="C45" s="173" t="s">
        <v>612</v>
      </c>
      <c r="D45" s="3" t="s">
        <v>621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777</v>
      </c>
      <c r="I45" s="162">
        <v>1</v>
      </c>
      <c r="J45" s="3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595"/>
      <c r="B46" s="597"/>
      <c r="C46" s="173" t="s">
        <v>368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777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595"/>
      <c r="B47" s="597"/>
      <c r="C47" s="173" t="s">
        <v>369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621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595"/>
      <c r="B48" s="597"/>
      <c r="C48" s="190" t="s">
        <v>370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778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595"/>
      <c r="B49" s="597"/>
      <c r="C49" s="188" t="s">
        <v>371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778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595"/>
      <c r="B50" s="597"/>
      <c r="C50" s="188" t="s">
        <v>372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779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595"/>
      <c r="B51" s="597"/>
      <c r="C51" s="212" t="s">
        <v>373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779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595"/>
      <c r="B52" s="598"/>
      <c r="C52" s="189" t="s">
        <v>374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780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595"/>
      <c r="B53" s="597" t="s">
        <v>740</v>
      </c>
      <c r="C53" s="165" t="s">
        <v>564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744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595"/>
      <c r="B54" s="597"/>
      <c r="C54" s="168" t="s">
        <v>565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744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595"/>
      <c r="B55" s="597"/>
      <c r="C55" s="169" t="s">
        <v>566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743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595"/>
      <c r="B56" s="597"/>
      <c r="C56" s="170" t="s">
        <v>567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743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595"/>
      <c r="B57" s="597"/>
      <c r="C57" s="171" t="s">
        <v>568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743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595"/>
      <c r="B58" s="597"/>
      <c r="C58" s="172" t="s">
        <v>569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742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595"/>
      <c r="B59" s="597"/>
      <c r="C59" s="173" t="s">
        <v>612</v>
      </c>
      <c r="D59" s="3" t="s">
        <v>622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742</v>
      </c>
      <c r="I59" s="162">
        <v>1</v>
      </c>
      <c r="J59" s="3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595"/>
      <c r="B60" s="597"/>
      <c r="C60" s="173" t="s">
        <v>368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742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595"/>
      <c r="B61" s="597"/>
      <c r="C61" s="173" t="s">
        <v>369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622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595"/>
      <c r="B62" s="597"/>
      <c r="C62" s="190" t="s">
        <v>370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622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595"/>
      <c r="B63" s="597"/>
      <c r="C63" s="188" t="s">
        <v>371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622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595"/>
      <c r="B64" s="597"/>
      <c r="C64" s="188" t="s">
        <v>372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741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595"/>
      <c r="B65" s="597"/>
      <c r="C65" s="212" t="s">
        <v>373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741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595"/>
      <c r="B66" s="598"/>
      <c r="C66" s="189" t="s">
        <v>374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741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595"/>
      <c r="B67" s="599" t="s">
        <v>597</v>
      </c>
      <c r="C67" s="165" t="s">
        <v>564</v>
      </c>
      <c r="D67" s="205" t="s">
        <v>570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573</v>
      </c>
      <c r="I67" s="179">
        <f t="shared" ref="I67:I71" si="219">I68/10</f>
        <v>1.0000000000000002E-6</v>
      </c>
      <c r="J67" s="144" t="s">
        <v>570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595"/>
      <c r="B68" s="597"/>
      <c r="C68" s="168" t="s">
        <v>565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574</v>
      </c>
      <c r="I68" s="15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595"/>
      <c r="B69" s="597"/>
      <c r="C69" s="169" t="s">
        <v>566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574</v>
      </c>
      <c r="I69" s="15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595"/>
      <c r="B70" s="597"/>
      <c r="C70" s="170" t="s">
        <v>567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574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595"/>
      <c r="B71" s="597"/>
      <c r="C71" s="171" t="s">
        <v>568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595"/>
      <c r="B72" s="597"/>
      <c r="C72" s="172" t="s">
        <v>569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595"/>
      <c r="B73" s="597"/>
      <c r="C73" s="173" t="s">
        <v>612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595"/>
      <c r="B74" s="597"/>
      <c r="C74" s="173" t="s">
        <v>613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570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595"/>
      <c r="B75" s="597"/>
      <c r="C75" s="173" t="s">
        <v>614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570</v>
      </c>
      <c r="I75" s="16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595"/>
      <c r="B76" s="597"/>
      <c r="C76" s="190" t="s">
        <v>615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570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595"/>
      <c r="B77" s="597"/>
      <c r="C77" s="190" t="s">
        <v>615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623</v>
      </c>
      <c r="I77" s="16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595"/>
      <c r="B78" s="597"/>
      <c r="C78" s="188" t="s">
        <v>371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571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595"/>
      <c r="B79" s="597"/>
      <c r="C79" s="188" t="s">
        <v>372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624</v>
      </c>
      <c r="I79" s="16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595"/>
      <c r="B80" s="597"/>
      <c r="C80" s="188" t="s">
        <v>372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571</v>
      </c>
      <c r="I80" s="16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595"/>
      <c r="B81" s="598"/>
      <c r="C81" s="189" t="s">
        <v>373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572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595"/>
      <c r="B82" s="599" t="s">
        <v>598</v>
      </c>
      <c r="C82" s="165" t="s">
        <v>564</v>
      </c>
      <c r="D82" s="205" t="s">
        <v>575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576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595"/>
      <c r="B83" s="597"/>
      <c r="C83" s="168" t="s">
        <v>565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576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595"/>
      <c r="B84" s="597"/>
      <c r="C84" s="169" t="s">
        <v>566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577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595"/>
      <c r="B85" s="597"/>
      <c r="C85" s="170" t="s">
        <v>567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577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595"/>
      <c r="B86" s="597"/>
      <c r="C86" s="171" t="s">
        <v>568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577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595"/>
      <c r="B87" s="597"/>
      <c r="C87" s="172" t="s">
        <v>569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575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595"/>
      <c r="B88" s="597"/>
      <c r="C88" s="173" t="s">
        <v>612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575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595"/>
      <c r="B89" s="597"/>
      <c r="C89" s="173" t="s">
        <v>613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578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595"/>
      <c r="B90" s="597"/>
      <c r="C90" s="173" t="s">
        <v>614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595"/>
      <c r="B91" s="597"/>
      <c r="C91" s="190" t="s">
        <v>615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595"/>
      <c r="B92" s="597"/>
      <c r="C92" s="188" t="s">
        <v>371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579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595"/>
      <c r="B93" s="597"/>
      <c r="C93" s="188" t="s">
        <v>372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579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595"/>
      <c r="B94" s="598"/>
      <c r="C94" s="189" t="s">
        <v>373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579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595"/>
      <c r="B95" s="599" t="s">
        <v>599</v>
      </c>
      <c r="C95" s="191" t="s">
        <v>568</v>
      </c>
      <c r="D95" s="205" t="s">
        <v>584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590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595"/>
      <c r="B96" s="597"/>
      <c r="C96" s="172" t="s">
        <v>569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588</v>
      </c>
      <c r="I96" s="15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595"/>
      <c r="B97" s="597"/>
      <c r="C97" s="173" t="s">
        <v>612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588</v>
      </c>
      <c r="I97" s="15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595"/>
      <c r="B98" s="597"/>
      <c r="C98" s="173" t="s">
        <v>613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588</v>
      </c>
      <c r="I98" s="15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595"/>
      <c r="B99" s="597"/>
      <c r="C99" s="173" t="s">
        <v>614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585</v>
      </c>
      <c r="I99" s="16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595"/>
      <c r="B100" s="597"/>
      <c r="C100" s="190" t="s">
        <v>615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585</v>
      </c>
      <c r="I100" s="16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595"/>
      <c r="B101" s="597"/>
      <c r="C101" s="188" t="s">
        <v>371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584</v>
      </c>
      <c r="I101" s="16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595"/>
      <c r="B102" s="597"/>
      <c r="C102" s="188" t="s">
        <v>372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584</v>
      </c>
      <c r="I102" s="16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595"/>
      <c r="B103" s="597"/>
      <c r="C103" s="212" t="s">
        <v>373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584</v>
      </c>
      <c r="I103" s="16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595"/>
      <c r="B104" s="597"/>
      <c r="C104" s="188" t="s">
        <v>374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586</v>
      </c>
      <c r="I104" s="16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595"/>
      <c r="B105" s="597"/>
      <c r="C105" s="188" t="s">
        <v>375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586</v>
      </c>
      <c r="I105" s="16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595"/>
      <c r="B106" s="597"/>
      <c r="C106" s="188" t="s">
        <v>617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586</v>
      </c>
      <c r="I106" s="16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595"/>
      <c r="B107" s="598"/>
      <c r="C107" s="189" t="s">
        <v>618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587</v>
      </c>
      <c r="I107" s="16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595"/>
      <c r="B108" s="599" t="s">
        <v>595</v>
      </c>
      <c r="C108" s="223" t="s">
        <v>569</v>
      </c>
      <c r="D108" s="224" t="s">
        <v>593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595"/>
      <c r="B109" s="597"/>
      <c r="C109" s="173" t="s">
        <v>612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595"/>
      <c r="B110" s="597"/>
      <c r="C110" s="173" t="s">
        <v>612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595"/>
      <c r="B111" s="597"/>
      <c r="C111" s="173" t="s">
        <v>612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595"/>
      <c r="B112" s="597"/>
      <c r="C112" s="190" t="s">
        <v>616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595"/>
      <c r="B113" s="597"/>
      <c r="C113" s="190" t="s">
        <v>614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595"/>
      <c r="B114" s="597"/>
      <c r="C114" s="190" t="s">
        <v>615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595"/>
      <c r="B115" s="597"/>
      <c r="C115" s="190" t="s">
        <v>615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592</v>
      </c>
      <c r="I115" s="173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595"/>
      <c r="B116" s="597"/>
      <c r="C116" s="188" t="s">
        <v>371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595"/>
      <c r="B117" s="597"/>
      <c r="C117" s="188" t="s">
        <v>372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591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595"/>
      <c r="B118" s="597"/>
      <c r="C118" s="189" t="s">
        <v>373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591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595"/>
      <c r="B119" s="597"/>
      <c r="C119" s="212" t="s">
        <v>606</v>
      </c>
      <c r="D119" s="205" t="s">
        <v>607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595"/>
      <c r="B120" s="597"/>
      <c r="C120" s="202" t="s">
        <v>612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595"/>
      <c r="B121" s="597"/>
      <c r="C121" s="202" t="s">
        <v>612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595"/>
      <c r="B122" s="597"/>
      <c r="C122" s="202" t="s">
        <v>616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595"/>
      <c r="B123" s="597"/>
      <c r="C123" s="202" t="s">
        <v>614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595"/>
      <c r="B124" s="597"/>
      <c r="C124" s="202" t="s">
        <v>619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595"/>
      <c r="B125" s="597"/>
      <c r="C125" s="201" t="s">
        <v>620</v>
      </c>
      <c r="D125" s="206" t="s">
        <v>621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601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595"/>
      <c r="B126" s="597"/>
      <c r="C126" s="202" t="s">
        <v>612</v>
      </c>
      <c r="D126" s="207" t="s">
        <v>622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595"/>
      <c r="B127" s="597"/>
      <c r="C127" s="202" t="s">
        <v>612</v>
      </c>
      <c r="D127" s="207" t="s">
        <v>622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595"/>
      <c r="B128" s="597"/>
      <c r="C128" s="202" t="s">
        <v>612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660</v>
      </c>
      <c r="I128" s="211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595"/>
      <c r="B129" s="597"/>
      <c r="C129" s="202" t="s">
        <v>612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595"/>
      <c r="B130" s="597"/>
      <c r="C130" s="202" t="s">
        <v>1122</v>
      </c>
      <c r="D130" s="207" t="s">
        <v>1123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660</v>
      </c>
      <c r="I130" s="378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595"/>
      <c r="B131" s="597"/>
      <c r="C131" s="202" t="s">
        <v>1122</v>
      </c>
      <c r="D131" s="207" t="s">
        <v>1123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595"/>
      <c r="B132" s="597"/>
      <c r="C132" s="202" t="s">
        <v>612</v>
      </c>
      <c r="D132" s="207" t="s">
        <v>602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595"/>
      <c r="B133" s="597"/>
      <c r="C133" s="202" t="s">
        <v>614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596"/>
      <c r="B134" s="598"/>
      <c r="C134" s="203" t="s">
        <v>605</v>
      </c>
      <c r="D134" s="208" t="s">
        <v>604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193"/>
    </row>
  </sheetData>
  <mergeCells count="35"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A23:A134"/>
    <mergeCell ref="B24:B38"/>
    <mergeCell ref="B67:B81"/>
    <mergeCell ref="B82:B94"/>
    <mergeCell ref="B95:B107"/>
    <mergeCell ref="B53:B66"/>
    <mergeCell ref="B39:B52"/>
    <mergeCell ref="B108:B13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2019-02-24T22:42:15Z</cp:lastPrinted>
  <dcterms:created xsi:type="dcterms:W3CDTF">2010-05-16T05:35:37Z</dcterms:created>
  <dcterms:modified xsi:type="dcterms:W3CDTF">2019-02-24T22:42:28Z</dcterms:modified>
</cp:coreProperties>
</file>