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root\unit\"/>
    </mc:Choice>
  </mc:AlternateContent>
  <xr:revisionPtr revIDLastSave="338" documentId="11_DDFD3094C8EDB4203FE7F0F4EB81D47C36BE8510" xr6:coauthVersionLast="41" xr6:coauthVersionMax="41" xr10:uidLastSave="{B7E9964E-B9B0-486E-B890-20527003E24A}"/>
  <bookViews>
    <workbookView xWindow="3017" yWindow="1131" windowWidth="28620" windowHeight="17383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7" i="16" l="1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F194" i="16"/>
  <c r="F193" i="16"/>
  <c r="F192" i="16"/>
  <c r="F191" i="16"/>
  <c r="F190" i="16"/>
  <c r="H191" i="16"/>
  <c r="H192" i="16" s="1"/>
  <c r="H193" i="16" s="1"/>
  <c r="H194" i="16" s="1"/>
  <c r="H195" i="16" s="1"/>
  <c r="H196" i="16" s="1"/>
  <c r="L194" i="16"/>
  <c r="L193" i="16"/>
  <c r="L192" i="16"/>
  <c r="L191" i="16"/>
  <c r="L190" i="16"/>
  <c r="K190" i="16"/>
  <c r="M190" i="16" s="1"/>
  <c r="F195" i="16" l="1"/>
  <c r="K196" i="16"/>
  <c r="F196" i="16"/>
  <c r="H197" i="16"/>
  <c r="K195" i="16"/>
  <c r="K192" i="16"/>
  <c r="N190" i="16"/>
  <c r="K191" i="16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M195" i="16" l="1"/>
  <c r="N195" i="16"/>
  <c r="M196" i="16"/>
  <c r="N196" i="16"/>
  <c r="K197" i="16"/>
  <c r="H198" i="16"/>
  <c r="F197" i="16"/>
  <c r="N191" i="16"/>
  <c r="M191" i="16"/>
  <c r="P190" i="16"/>
  <c r="N192" i="16"/>
  <c r="M192" i="16"/>
  <c r="K193" i="16"/>
  <c r="B67" i="9"/>
  <c r="C67" i="9"/>
  <c r="H199" i="16" l="1"/>
  <c r="K198" i="16"/>
  <c r="F198" i="16"/>
  <c r="M197" i="16"/>
  <c r="N197" i="16"/>
  <c r="P196" i="16"/>
  <c r="P195" i="16"/>
  <c r="P191" i="16"/>
  <c r="N193" i="16"/>
  <c r="M193" i="16"/>
  <c r="K194" i="16"/>
  <c r="P192" i="16"/>
  <c r="R190" i="16"/>
  <c r="T190" i="16" s="1"/>
  <c r="V190" i="16" s="1"/>
  <c r="X190" i="16" s="1"/>
  <c r="Z190" i="16" s="1"/>
  <c r="AB190" i="16" s="1"/>
  <c r="AD190" i="16" s="1"/>
  <c r="AF190" i="16" s="1"/>
  <c r="AH190" i="16" s="1"/>
  <c r="AJ190" i="16" s="1"/>
  <c r="AL118" i="9"/>
  <c r="P197" i="16" l="1"/>
  <c r="R195" i="16"/>
  <c r="T195" i="16" s="1"/>
  <c r="V195" i="16" s="1"/>
  <c r="X195" i="16" s="1"/>
  <c r="Z195" i="16" s="1"/>
  <c r="AB195" i="16" s="1"/>
  <c r="AD195" i="16" s="1"/>
  <c r="AF195" i="16" s="1"/>
  <c r="AH195" i="16" s="1"/>
  <c r="AJ195" i="16" s="1"/>
  <c r="H200" i="16"/>
  <c r="K199" i="16"/>
  <c r="F199" i="16"/>
  <c r="R196" i="16"/>
  <c r="T196" i="16" s="1"/>
  <c r="V196" i="16" s="1"/>
  <c r="X196" i="16" s="1"/>
  <c r="Z196" i="16" s="1"/>
  <c r="AB196" i="16" s="1"/>
  <c r="AD196" i="16" s="1"/>
  <c r="AF196" i="16" s="1"/>
  <c r="AH196" i="16" s="1"/>
  <c r="AJ196" i="16" s="1"/>
  <c r="M198" i="16"/>
  <c r="N198" i="16"/>
  <c r="R192" i="16"/>
  <c r="T192" i="16" s="1"/>
  <c r="V192" i="16" s="1"/>
  <c r="X192" i="16" s="1"/>
  <c r="Z192" i="16" s="1"/>
  <c r="AB192" i="16" s="1"/>
  <c r="AD192" i="16" s="1"/>
  <c r="AF192" i="16" s="1"/>
  <c r="AH192" i="16" s="1"/>
  <c r="AJ192" i="16" s="1"/>
  <c r="M194" i="16"/>
  <c r="N194" i="16"/>
  <c r="P193" i="16"/>
  <c r="R191" i="16"/>
  <c r="T191" i="16" s="1"/>
  <c r="V191" i="16" s="1"/>
  <c r="X191" i="16" s="1"/>
  <c r="Z191" i="16" s="1"/>
  <c r="AB191" i="16" s="1"/>
  <c r="AD191" i="16" s="1"/>
  <c r="AF191" i="16" s="1"/>
  <c r="AH191" i="16" s="1"/>
  <c r="AJ191" i="16" s="1"/>
  <c r="D31" i="10"/>
  <c r="D43" i="1"/>
  <c r="K200" i="16" l="1"/>
  <c r="F200" i="16"/>
  <c r="H201" i="16"/>
  <c r="R197" i="16"/>
  <c r="T197" i="16" s="1"/>
  <c r="V197" i="16" s="1"/>
  <c r="X197" i="16" s="1"/>
  <c r="Z197" i="16" s="1"/>
  <c r="AB197" i="16" s="1"/>
  <c r="AD197" i="16" s="1"/>
  <c r="AF197" i="16" s="1"/>
  <c r="AH197" i="16" s="1"/>
  <c r="AJ197" i="16" s="1"/>
  <c r="P198" i="16"/>
  <c r="N199" i="16"/>
  <c r="M199" i="16"/>
  <c r="R193" i="16"/>
  <c r="T193" i="16" s="1"/>
  <c r="V193" i="16" s="1"/>
  <c r="X193" i="16" s="1"/>
  <c r="Z193" i="16" s="1"/>
  <c r="AB193" i="16" s="1"/>
  <c r="AD193" i="16" s="1"/>
  <c r="AF193" i="16" s="1"/>
  <c r="AH193" i="16" s="1"/>
  <c r="AJ193" i="16" s="1"/>
  <c r="P194" i="16"/>
  <c r="F6" i="28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K201" i="16" l="1"/>
  <c r="F201" i="16"/>
  <c r="H202" i="16"/>
  <c r="P199" i="16"/>
  <c r="N200" i="16"/>
  <c r="M200" i="16"/>
  <c r="R198" i="16"/>
  <c r="T198" i="16" s="1"/>
  <c r="V198" i="16" s="1"/>
  <c r="X198" i="16" s="1"/>
  <c r="Z198" i="16" s="1"/>
  <c r="AB198" i="16" s="1"/>
  <c r="AD198" i="16" s="1"/>
  <c r="AF198" i="16" s="1"/>
  <c r="AH198" i="16" s="1"/>
  <c r="AJ198" i="16" s="1"/>
  <c r="R194" i="16"/>
  <c r="T194" i="16" s="1"/>
  <c r="V194" i="16" s="1"/>
  <c r="X194" i="16" s="1"/>
  <c r="Z194" i="16" s="1"/>
  <c r="AB194" i="16" s="1"/>
  <c r="AD194" i="16" s="1"/>
  <c r="AF194" i="16" s="1"/>
  <c r="AH194" i="16" s="1"/>
  <c r="AJ194" i="16" s="1"/>
  <c r="F26" i="28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P200" i="16" l="1"/>
  <c r="R199" i="16"/>
  <c r="T199" i="16" s="1"/>
  <c r="V199" i="16" s="1"/>
  <c r="X199" i="16" s="1"/>
  <c r="Z199" i="16" s="1"/>
  <c r="AB199" i="16" s="1"/>
  <c r="AD199" i="16" s="1"/>
  <c r="AF199" i="16" s="1"/>
  <c r="AH199" i="16" s="1"/>
  <c r="AJ199" i="16" s="1"/>
  <c r="H203" i="16"/>
  <c r="K202" i="16"/>
  <c r="F202" i="16"/>
  <c r="M201" i="16"/>
  <c r="N201" i="16"/>
  <c r="F6" i="27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202" i="16" l="1"/>
  <c r="N202" i="16"/>
  <c r="H204" i="16"/>
  <c r="K203" i="16"/>
  <c r="F203" i="16"/>
  <c r="R200" i="16"/>
  <c r="T200" i="16" s="1"/>
  <c r="V200" i="16" s="1"/>
  <c r="X200" i="16" s="1"/>
  <c r="Z200" i="16" s="1"/>
  <c r="AB200" i="16" s="1"/>
  <c r="AD200" i="16" s="1"/>
  <c r="AF200" i="16" s="1"/>
  <c r="AH200" i="16" s="1"/>
  <c r="AJ200" i="16" s="1"/>
  <c r="P201" i="16"/>
  <c r="M65" i="27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N203" i="16" l="1"/>
  <c r="M203" i="16"/>
  <c r="K204" i="16"/>
  <c r="F204" i="16"/>
  <c r="H205" i="16"/>
  <c r="P202" i="16"/>
  <c r="R201" i="16"/>
  <c r="T201" i="16" s="1"/>
  <c r="V201" i="16" s="1"/>
  <c r="X201" i="16" s="1"/>
  <c r="Z201" i="16" s="1"/>
  <c r="AB201" i="16" s="1"/>
  <c r="AD201" i="16" s="1"/>
  <c r="AF201" i="16" s="1"/>
  <c r="AH201" i="16" s="1"/>
  <c r="AJ201" i="16" s="1"/>
  <c r="F29" i="28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R202" i="16" l="1"/>
  <c r="T202" i="16" s="1"/>
  <c r="V202" i="16" s="1"/>
  <c r="X202" i="16" s="1"/>
  <c r="Z202" i="16" s="1"/>
  <c r="AB202" i="16" s="1"/>
  <c r="AD202" i="16" s="1"/>
  <c r="AF202" i="16" s="1"/>
  <c r="AH202" i="16" s="1"/>
  <c r="AJ202" i="16" s="1"/>
  <c r="K205" i="16"/>
  <c r="F205" i="16"/>
  <c r="H206" i="16"/>
  <c r="N204" i="16"/>
  <c r="M204" i="16"/>
  <c r="P203" i="16"/>
  <c r="H33" i="28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P204" i="16" l="1"/>
  <c r="H207" i="16"/>
  <c r="K206" i="16"/>
  <c r="F206" i="16"/>
  <c r="M205" i="16"/>
  <c r="N205" i="16"/>
  <c r="R203" i="16"/>
  <c r="T203" i="16" s="1"/>
  <c r="V203" i="16" s="1"/>
  <c r="X203" i="16" s="1"/>
  <c r="Z203" i="16" s="1"/>
  <c r="AB203" i="16" s="1"/>
  <c r="AD203" i="16" s="1"/>
  <c r="AF203" i="16" s="1"/>
  <c r="AH203" i="16" s="1"/>
  <c r="AJ203" i="16" s="1"/>
  <c r="W79" i="27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H208" i="16" l="1"/>
  <c r="K207" i="16"/>
  <c r="F207" i="16"/>
  <c r="M206" i="16"/>
  <c r="N206" i="16"/>
  <c r="R204" i="16"/>
  <c r="T204" i="16" s="1"/>
  <c r="V204" i="16" s="1"/>
  <c r="X204" i="16" s="1"/>
  <c r="Z204" i="16" s="1"/>
  <c r="AB204" i="16" s="1"/>
  <c r="AD204" i="16" s="1"/>
  <c r="AF204" i="16" s="1"/>
  <c r="AH204" i="16" s="1"/>
  <c r="AJ204" i="16" s="1"/>
  <c r="P205" i="16"/>
  <c r="R36" i="27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P206" i="16" l="1"/>
  <c r="N207" i="16"/>
  <c r="M207" i="16"/>
  <c r="K208" i="16"/>
  <c r="F208" i="16"/>
  <c r="H209" i="16"/>
  <c r="R205" i="16"/>
  <c r="T205" i="16" s="1"/>
  <c r="V205" i="16" s="1"/>
  <c r="X205" i="16" s="1"/>
  <c r="Z205" i="16" s="1"/>
  <c r="AB205" i="16" s="1"/>
  <c r="AD205" i="16" s="1"/>
  <c r="AF205" i="16" s="1"/>
  <c r="AH205" i="16" s="1"/>
  <c r="AJ205" i="16" s="1"/>
  <c r="F51" i="27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K209" i="16" l="1"/>
  <c r="F209" i="16"/>
  <c r="H210" i="16"/>
  <c r="P207" i="16"/>
  <c r="N208" i="16"/>
  <c r="M208" i="16"/>
  <c r="R206" i="16"/>
  <c r="T206" i="16" s="1"/>
  <c r="V206" i="16" s="1"/>
  <c r="X206" i="16" s="1"/>
  <c r="Z206" i="16" s="1"/>
  <c r="AB206" i="16" s="1"/>
  <c r="AD206" i="16" s="1"/>
  <c r="AF206" i="16" s="1"/>
  <c r="AH206" i="16" s="1"/>
  <c r="AJ206" i="16" s="1"/>
  <c r="L35" i="27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R207" i="16" l="1"/>
  <c r="T207" i="16" s="1"/>
  <c r="V207" i="16" s="1"/>
  <c r="X207" i="16" s="1"/>
  <c r="Z207" i="16" s="1"/>
  <c r="AB207" i="16" s="1"/>
  <c r="AD207" i="16" s="1"/>
  <c r="AF207" i="16" s="1"/>
  <c r="AH207" i="16" s="1"/>
  <c r="AJ207" i="16" s="1"/>
  <c r="M209" i="16"/>
  <c r="N209" i="16"/>
  <c r="P208" i="16"/>
  <c r="H211" i="16"/>
  <c r="K210" i="16"/>
  <c r="F210" i="16"/>
  <c r="P51" i="27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R208" i="16" l="1"/>
  <c r="T208" i="16" s="1"/>
  <c r="V208" i="16" s="1"/>
  <c r="X208" i="16" s="1"/>
  <c r="Z208" i="16" s="1"/>
  <c r="AB208" i="16" s="1"/>
  <c r="AD208" i="16" s="1"/>
  <c r="AF208" i="16" s="1"/>
  <c r="AH208" i="16" s="1"/>
  <c r="AJ208" i="16" s="1"/>
  <c r="P209" i="16"/>
  <c r="H212" i="16"/>
  <c r="K211" i="16"/>
  <c r="F211" i="16"/>
  <c r="M210" i="16"/>
  <c r="N210" i="16"/>
  <c r="F72" i="26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N211" i="16" l="1"/>
  <c r="M211" i="16"/>
  <c r="H213" i="16"/>
  <c r="F212" i="16"/>
  <c r="K212" i="16"/>
  <c r="R209" i="16"/>
  <c r="T209" i="16" s="1"/>
  <c r="V209" i="16" s="1"/>
  <c r="X209" i="16" s="1"/>
  <c r="Z209" i="16" s="1"/>
  <c r="AB209" i="16" s="1"/>
  <c r="AD209" i="16" s="1"/>
  <c r="AF209" i="16" s="1"/>
  <c r="AH209" i="16" s="1"/>
  <c r="AJ209" i="16" s="1"/>
  <c r="P210" i="16"/>
  <c r="M73" i="26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N212" i="16" l="1"/>
  <c r="M212" i="16"/>
  <c r="K213" i="16"/>
  <c r="H214" i="16"/>
  <c r="F213" i="16"/>
  <c r="R210" i="16"/>
  <c r="T210" i="16" s="1"/>
  <c r="V210" i="16" s="1"/>
  <c r="X210" i="16" s="1"/>
  <c r="Z210" i="16" s="1"/>
  <c r="AB210" i="16" s="1"/>
  <c r="AD210" i="16" s="1"/>
  <c r="AF210" i="16" s="1"/>
  <c r="AH210" i="16" s="1"/>
  <c r="AJ210" i="16" s="1"/>
  <c r="P211" i="16"/>
  <c r="AD81" i="27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F214" i="16" l="1"/>
  <c r="H215" i="16"/>
  <c r="K214" i="16"/>
  <c r="N213" i="16"/>
  <c r="M213" i="16"/>
  <c r="R211" i="16"/>
  <c r="T211" i="16" s="1"/>
  <c r="V211" i="16" s="1"/>
  <c r="X211" i="16" s="1"/>
  <c r="Z211" i="16" s="1"/>
  <c r="AB211" i="16" s="1"/>
  <c r="AD211" i="16" s="1"/>
  <c r="AF211" i="16" s="1"/>
  <c r="AH211" i="16" s="1"/>
  <c r="AJ211" i="16" s="1"/>
  <c r="P212" i="16"/>
  <c r="D59" i="28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F215" i="16" l="1"/>
  <c r="K215" i="16"/>
  <c r="H216" i="16"/>
  <c r="P213" i="16"/>
  <c r="N214" i="16"/>
  <c r="M214" i="16"/>
  <c r="R212" i="16"/>
  <c r="T212" i="16" s="1"/>
  <c r="V212" i="16" s="1"/>
  <c r="X212" i="16" s="1"/>
  <c r="Z212" i="16" s="1"/>
  <c r="AB212" i="16" s="1"/>
  <c r="AD212" i="16" s="1"/>
  <c r="AF212" i="16" s="1"/>
  <c r="AH212" i="16" s="1"/>
  <c r="AJ212" i="16" s="1"/>
  <c r="K55" i="27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R213" i="16" l="1"/>
  <c r="T213" i="16" s="1"/>
  <c r="V213" i="16" s="1"/>
  <c r="X213" i="16" s="1"/>
  <c r="Z213" i="16" s="1"/>
  <c r="AB213" i="16" s="1"/>
  <c r="AD213" i="16" s="1"/>
  <c r="AF213" i="16" s="1"/>
  <c r="AH213" i="16" s="1"/>
  <c r="AJ213" i="16" s="1"/>
  <c r="P214" i="16"/>
  <c r="K216" i="16"/>
  <c r="F216" i="16"/>
  <c r="H217" i="16"/>
  <c r="M215" i="16"/>
  <c r="N215" i="16"/>
  <c r="M55" i="27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N216" i="16" l="1"/>
  <c r="M216" i="16"/>
  <c r="P215" i="16"/>
  <c r="R214" i="16"/>
  <c r="T214" i="16" s="1"/>
  <c r="V214" i="16" s="1"/>
  <c r="X214" i="16" s="1"/>
  <c r="Z214" i="16" s="1"/>
  <c r="AB214" i="16" s="1"/>
  <c r="AD214" i="16" s="1"/>
  <c r="AF214" i="16" s="1"/>
  <c r="AH214" i="16" s="1"/>
  <c r="AJ214" i="16" s="1"/>
  <c r="F217" i="16"/>
  <c r="K217" i="16"/>
  <c r="H218" i="16"/>
  <c r="P55" i="27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P216" i="16" l="1"/>
  <c r="R215" i="16"/>
  <c r="T215" i="16" s="1"/>
  <c r="V215" i="16" s="1"/>
  <c r="X215" i="16" s="1"/>
  <c r="Z215" i="16" s="1"/>
  <c r="AB215" i="16" s="1"/>
  <c r="AD215" i="16" s="1"/>
  <c r="AF215" i="16" s="1"/>
  <c r="AH215" i="16" s="1"/>
  <c r="AJ215" i="16" s="1"/>
  <c r="H219" i="16"/>
  <c r="K218" i="16"/>
  <c r="F218" i="16"/>
  <c r="M217" i="16"/>
  <c r="N217" i="16"/>
  <c r="R55" i="27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N218" i="16" l="1"/>
  <c r="M218" i="16"/>
  <c r="F219" i="16"/>
  <c r="H220" i="16"/>
  <c r="K219" i="16"/>
  <c r="R216" i="16"/>
  <c r="T216" i="16" s="1"/>
  <c r="V216" i="16" s="1"/>
  <c r="X216" i="16" s="1"/>
  <c r="Z216" i="16" s="1"/>
  <c r="AB216" i="16" s="1"/>
  <c r="AD216" i="16" s="1"/>
  <c r="AF216" i="16" s="1"/>
  <c r="AH216" i="16" s="1"/>
  <c r="AJ216" i="16" s="1"/>
  <c r="P217" i="16"/>
  <c r="T55" i="27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F220" i="16" l="1"/>
  <c r="H221" i="16"/>
  <c r="K220" i="16"/>
  <c r="P218" i="16"/>
  <c r="N219" i="16"/>
  <c r="M219" i="16"/>
  <c r="R217" i="16"/>
  <c r="T217" i="16" s="1"/>
  <c r="V217" i="16" s="1"/>
  <c r="X217" i="16" s="1"/>
  <c r="Z217" i="16" s="1"/>
  <c r="AB217" i="16" s="1"/>
  <c r="AD217" i="16" s="1"/>
  <c r="AF217" i="16" s="1"/>
  <c r="AH217" i="16" s="1"/>
  <c r="AJ217" i="16" s="1"/>
  <c r="V55" i="27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N220" i="16" l="1"/>
  <c r="M220" i="16"/>
  <c r="F221" i="16"/>
  <c r="K221" i="16"/>
  <c r="H222" i="16"/>
  <c r="P219" i="16"/>
  <c r="R218" i="16"/>
  <c r="T218" i="16" s="1"/>
  <c r="V218" i="16" s="1"/>
  <c r="X218" i="16" s="1"/>
  <c r="Z218" i="16" s="1"/>
  <c r="AB218" i="16" s="1"/>
  <c r="AD218" i="16" s="1"/>
  <c r="AF218" i="16" s="1"/>
  <c r="AH218" i="16" s="1"/>
  <c r="AJ218" i="16" s="1"/>
  <c r="X55" i="27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R219" i="16" l="1"/>
  <c r="T219" i="16" s="1"/>
  <c r="V219" i="16" s="1"/>
  <c r="X219" i="16" s="1"/>
  <c r="Z219" i="16" s="1"/>
  <c r="AB219" i="16" s="1"/>
  <c r="AD219" i="16" s="1"/>
  <c r="AF219" i="16" s="1"/>
  <c r="AH219" i="16" s="1"/>
  <c r="AJ219" i="16" s="1"/>
  <c r="K222" i="16"/>
  <c r="F222" i="16"/>
  <c r="H223" i="16"/>
  <c r="N221" i="16"/>
  <c r="M221" i="16"/>
  <c r="P220" i="16"/>
  <c r="Z55" i="27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P221" i="16" l="1"/>
  <c r="N222" i="16"/>
  <c r="M222" i="16"/>
  <c r="F223" i="16"/>
  <c r="K223" i="16"/>
  <c r="H224" i="16"/>
  <c r="R220" i="16"/>
  <c r="T220" i="16" s="1"/>
  <c r="V220" i="16" s="1"/>
  <c r="X220" i="16" s="1"/>
  <c r="Z220" i="16" s="1"/>
  <c r="AB220" i="16" s="1"/>
  <c r="AD220" i="16" s="1"/>
  <c r="AF220" i="16" s="1"/>
  <c r="AH220" i="16" s="1"/>
  <c r="AJ220" i="16" s="1"/>
  <c r="D44" i="26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P222" i="16" l="1"/>
  <c r="M223" i="16"/>
  <c r="N223" i="16"/>
  <c r="R221" i="16"/>
  <c r="T221" i="16" s="1"/>
  <c r="V221" i="16" s="1"/>
  <c r="X221" i="16" s="1"/>
  <c r="Z221" i="16" s="1"/>
  <c r="AB221" i="16" s="1"/>
  <c r="AD221" i="16" s="1"/>
  <c r="AF221" i="16" s="1"/>
  <c r="AH221" i="16" s="1"/>
  <c r="AJ221" i="16" s="1"/>
  <c r="K224" i="16"/>
  <c r="F224" i="16"/>
  <c r="H225" i="16"/>
  <c r="D47" i="26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P223" i="16" l="1"/>
  <c r="N224" i="16"/>
  <c r="M224" i="16"/>
  <c r="F225" i="16"/>
  <c r="K225" i="16"/>
  <c r="H226" i="16"/>
  <c r="R222" i="16"/>
  <c r="T222" i="16" s="1"/>
  <c r="V222" i="16" s="1"/>
  <c r="X222" i="16" s="1"/>
  <c r="Z222" i="16" s="1"/>
  <c r="AB222" i="16" s="1"/>
  <c r="AD222" i="16" s="1"/>
  <c r="AF222" i="16" s="1"/>
  <c r="AH222" i="16" s="1"/>
  <c r="AJ222" i="16" s="1"/>
  <c r="M39" i="27"/>
  <c r="N39" i="27"/>
  <c r="K42" i="27"/>
  <c r="L42" i="27"/>
  <c r="H42" i="28"/>
  <c r="I42" i="28" s="1"/>
  <c r="Z85" i="9"/>
  <c r="Z84" i="8"/>
  <c r="X84" i="24"/>
  <c r="Z84" i="7"/>
  <c r="V84" i="1"/>
  <c r="H227" i="16" l="1"/>
  <c r="K226" i="16"/>
  <c r="F226" i="16"/>
  <c r="N225" i="16"/>
  <c r="M225" i="16"/>
  <c r="P224" i="16"/>
  <c r="R223" i="16"/>
  <c r="T223" i="16" s="1"/>
  <c r="V223" i="16" s="1"/>
  <c r="X223" i="16" s="1"/>
  <c r="Z223" i="16" s="1"/>
  <c r="AB223" i="16" s="1"/>
  <c r="AD223" i="16" s="1"/>
  <c r="AF223" i="16" s="1"/>
  <c r="AH223" i="16" s="1"/>
  <c r="AJ223" i="16" s="1"/>
  <c r="N42" i="27"/>
  <c r="M42" i="27"/>
  <c r="O39" i="27"/>
  <c r="P39" i="27"/>
  <c r="AB85" i="9"/>
  <c r="AB84" i="8"/>
  <c r="Z84" i="24"/>
  <c r="AB84" i="7"/>
  <c r="X84" i="1"/>
  <c r="H123" i="24"/>
  <c r="H122" i="24"/>
  <c r="H121" i="24"/>
  <c r="H112" i="24"/>
  <c r="R224" i="16" l="1"/>
  <c r="T224" i="16" s="1"/>
  <c r="V224" i="16" s="1"/>
  <c r="X224" i="16" s="1"/>
  <c r="Z224" i="16" s="1"/>
  <c r="AB224" i="16" s="1"/>
  <c r="AD224" i="16" s="1"/>
  <c r="AF224" i="16" s="1"/>
  <c r="AH224" i="16" s="1"/>
  <c r="AJ224" i="16" s="1"/>
  <c r="N226" i="16"/>
  <c r="M226" i="16"/>
  <c r="P225" i="16"/>
  <c r="F227" i="16"/>
  <c r="H228" i="16"/>
  <c r="K227" i="16"/>
  <c r="Q39" i="27"/>
  <c r="R39" i="27"/>
  <c r="O42" i="27"/>
  <c r="P42" i="27"/>
  <c r="AD85" i="9"/>
  <c r="AD84" i="8"/>
  <c r="AB84" i="24"/>
  <c r="AD84" i="7"/>
  <c r="Z84" i="1"/>
  <c r="N227" i="16" l="1"/>
  <c r="M227" i="16"/>
  <c r="H229" i="16"/>
  <c r="F228" i="16"/>
  <c r="K228" i="16"/>
  <c r="R225" i="16"/>
  <c r="T225" i="16" s="1"/>
  <c r="V225" i="16" s="1"/>
  <c r="X225" i="16" s="1"/>
  <c r="Z225" i="16" s="1"/>
  <c r="AB225" i="16" s="1"/>
  <c r="AD225" i="16" s="1"/>
  <c r="AF225" i="16" s="1"/>
  <c r="AH225" i="16" s="1"/>
  <c r="AJ225" i="16" s="1"/>
  <c r="P226" i="16"/>
  <c r="R42" i="27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N228" i="16" l="1"/>
  <c r="M228" i="16"/>
  <c r="F229" i="16"/>
  <c r="K229" i="16"/>
  <c r="H230" i="16"/>
  <c r="P227" i="16"/>
  <c r="R226" i="16"/>
  <c r="T226" i="16" s="1"/>
  <c r="V226" i="16" s="1"/>
  <c r="X226" i="16" s="1"/>
  <c r="Z226" i="16" s="1"/>
  <c r="AB226" i="16" s="1"/>
  <c r="AD226" i="16" s="1"/>
  <c r="AF226" i="16" s="1"/>
  <c r="AH226" i="16" s="1"/>
  <c r="AJ226" i="16" s="1"/>
  <c r="S42" i="27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H231" i="16" l="1"/>
  <c r="K230" i="16"/>
  <c r="F230" i="16"/>
  <c r="M229" i="16"/>
  <c r="N229" i="16"/>
  <c r="R227" i="16"/>
  <c r="T227" i="16" s="1"/>
  <c r="V227" i="16" s="1"/>
  <c r="X227" i="16" s="1"/>
  <c r="Z227" i="16" s="1"/>
  <c r="AB227" i="16" s="1"/>
  <c r="AD227" i="16" s="1"/>
  <c r="AF227" i="16" s="1"/>
  <c r="AH227" i="16" s="1"/>
  <c r="AJ227" i="16" s="1"/>
  <c r="P228" i="16"/>
  <c r="K33" i="24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P229" i="16" l="1"/>
  <c r="N230" i="16"/>
  <c r="M230" i="16"/>
  <c r="R228" i="16"/>
  <c r="T228" i="16" s="1"/>
  <c r="V228" i="16" s="1"/>
  <c r="X228" i="16" s="1"/>
  <c r="Z228" i="16" s="1"/>
  <c r="AB228" i="16" s="1"/>
  <c r="AD228" i="16" s="1"/>
  <c r="AF228" i="16" s="1"/>
  <c r="AH228" i="16" s="1"/>
  <c r="AJ228" i="16" s="1"/>
  <c r="F231" i="16"/>
  <c r="K231" i="16"/>
  <c r="H232" i="16"/>
  <c r="F52" i="24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P230" i="16" l="1"/>
  <c r="K232" i="16"/>
  <c r="H233" i="16"/>
  <c r="F232" i="16"/>
  <c r="M231" i="16"/>
  <c r="N231" i="16"/>
  <c r="R229" i="16"/>
  <c r="T229" i="16" s="1"/>
  <c r="V229" i="16" s="1"/>
  <c r="X229" i="16" s="1"/>
  <c r="Z229" i="16" s="1"/>
  <c r="AB229" i="16" s="1"/>
  <c r="AD229" i="16" s="1"/>
  <c r="AF229" i="16" s="1"/>
  <c r="AH229" i="16" s="1"/>
  <c r="AJ229" i="16" s="1"/>
  <c r="S90" i="24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F233" i="16" l="1"/>
  <c r="H234" i="16"/>
  <c r="K233" i="16"/>
  <c r="N232" i="16"/>
  <c r="M232" i="16"/>
  <c r="R230" i="16"/>
  <c r="T230" i="16" s="1"/>
  <c r="V230" i="16" s="1"/>
  <c r="X230" i="16" s="1"/>
  <c r="Z230" i="16" s="1"/>
  <c r="AB230" i="16" s="1"/>
  <c r="AD230" i="16" s="1"/>
  <c r="AF230" i="16" s="1"/>
  <c r="AH230" i="16" s="1"/>
  <c r="AJ230" i="16" s="1"/>
  <c r="P231" i="16"/>
  <c r="W43" i="24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P232" i="16" l="1"/>
  <c r="M233" i="16"/>
  <c r="N233" i="16"/>
  <c r="H235" i="16"/>
  <c r="K234" i="16"/>
  <c r="F234" i="16"/>
  <c r="R231" i="16"/>
  <c r="T231" i="16" s="1"/>
  <c r="V231" i="16" s="1"/>
  <c r="X231" i="16" s="1"/>
  <c r="Z231" i="16" s="1"/>
  <c r="AB231" i="16" s="1"/>
  <c r="AD231" i="16" s="1"/>
  <c r="AF231" i="16" s="1"/>
  <c r="AH231" i="16" s="1"/>
  <c r="AJ231" i="16" s="1"/>
  <c r="Y43" i="24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F235" i="16" l="1"/>
  <c r="H236" i="16"/>
  <c r="K235" i="16"/>
  <c r="P233" i="16"/>
  <c r="R232" i="16"/>
  <c r="T232" i="16" s="1"/>
  <c r="V232" i="16" s="1"/>
  <c r="X232" i="16" s="1"/>
  <c r="Z232" i="16" s="1"/>
  <c r="AB232" i="16" s="1"/>
  <c r="AD232" i="16" s="1"/>
  <c r="AF232" i="16" s="1"/>
  <c r="AH232" i="16" s="1"/>
  <c r="AJ232" i="16" s="1"/>
  <c r="N234" i="16"/>
  <c r="M234" i="16"/>
  <c r="AA43" i="24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R233" i="16" l="1"/>
  <c r="T233" i="16" s="1"/>
  <c r="V233" i="16" s="1"/>
  <c r="X233" i="16" s="1"/>
  <c r="Z233" i="16" s="1"/>
  <c r="AB233" i="16" s="1"/>
  <c r="AD233" i="16" s="1"/>
  <c r="AF233" i="16" s="1"/>
  <c r="AH233" i="16" s="1"/>
  <c r="AJ233" i="16" s="1"/>
  <c r="M235" i="16"/>
  <c r="N235" i="16"/>
  <c r="K236" i="16"/>
  <c r="H237" i="16"/>
  <c r="F236" i="16"/>
  <c r="P234" i="16"/>
  <c r="D86" i="27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K237" i="16" l="1"/>
  <c r="F237" i="16"/>
  <c r="H238" i="16"/>
  <c r="N236" i="16"/>
  <c r="M236" i="16"/>
  <c r="P235" i="16"/>
  <c r="R234" i="16"/>
  <c r="T234" i="16" s="1"/>
  <c r="V234" i="16" s="1"/>
  <c r="X234" i="16" s="1"/>
  <c r="Z234" i="16" s="1"/>
  <c r="AB234" i="16" s="1"/>
  <c r="AD234" i="16" s="1"/>
  <c r="AF234" i="16" s="1"/>
  <c r="AH234" i="16" s="1"/>
  <c r="AJ234" i="16" s="1"/>
  <c r="D88" i="27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R235" i="16" l="1"/>
  <c r="T235" i="16" s="1"/>
  <c r="V235" i="16" s="1"/>
  <c r="X235" i="16" s="1"/>
  <c r="Z235" i="16" s="1"/>
  <c r="AB235" i="16" s="1"/>
  <c r="AD235" i="16" s="1"/>
  <c r="AF235" i="16" s="1"/>
  <c r="AH235" i="16" s="1"/>
  <c r="AJ235" i="16" s="1"/>
  <c r="P236" i="16"/>
  <c r="H239" i="16"/>
  <c r="K238" i="16"/>
  <c r="F238" i="16"/>
  <c r="M237" i="16"/>
  <c r="N237" i="16"/>
  <c r="D98" i="9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N238" i="16" l="1"/>
  <c r="M238" i="16"/>
  <c r="F239" i="16"/>
  <c r="H240" i="16"/>
  <c r="K239" i="16"/>
  <c r="R236" i="16"/>
  <c r="T236" i="16" s="1"/>
  <c r="V236" i="16" s="1"/>
  <c r="X236" i="16" s="1"/>
  <c r="Z236" i="16" s="1"/>
  <c r="AB236" i="16" s="1"/>
  <c r="AD236" i="16" s="1"/>
  <c r="AF236" i="16" s="1"/>
  <c r="AH236" i="16" s="1"/>
  <c r="AJ236" i="16" s="1"/>
  <c r="P237" i="16"/>
  <c r="P86" i="27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P238" i="16" l="1"/>
  <c r="M239" i="16"/>
  <c r="N239" i="16"/>
  <c r="K240" i="16"/>
  <c r="H241" i="16"/>
  <c r="F240" i="16"/>
  <c r="R237" i="16"/>
  <c r="T237" i="16" s="1"/>
  <c r="V237" i="16" s="1"/>
  <c r="X237" i="16" s="1"/>
  <c r="Z237" i="16" s="1"/>
  <c r="AB237" i="16" s="1"/>
  <c r="AD237" i="16" s="1"/>
  <c r="AF237" i="16" s="1"/>
  <c r="AH237" i="16" s="1"/>
  <c r="AJ237" i="16" s="1"/>
  <c r="AK85" i="24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N240" i="16" l="1"/>
  <c r="M240" i="16"/>
  <c r="R238" i="16"/>
  <c r="T238" i="16" s="1"/>
  <c r="V238" i="16" s="1"/>
  <c r="X238" i="16" s="1"/>
  <c r="Z238" i="16" s="1"/>
  <c r="AB238" i="16" s="1"/>
  <c r="AD238" i="16" s="1"/>
  <c r="AF238" i="16" s="1"/>
  <c r="AH238" i="16" s="1"/>
  <c r="AJ238" i="16" s="1"/>
  <c r="K241" i="16"/>
  <c r="F241" i="16"/>
  <c r="H242" i="16"/>
  <c r="P239" i="16"/>
  <c r="R88" i="27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M241" i="16" l="1"/>
  <c r="N241" i="16"/>
  <c r="P240" i="16"/>
  <c r="R239" i="16"/>
  <c r="T239" i="16" s="1"/>
  <c r="V239" i="16" s="1"/>
  <c r="X239" i="16" s="1"/>
  <c r="Z239" i="16" s="1"/>
  <c r="AB239" i="16" s="1"/>
  <c r="AD239" i="16" s="1"/>
  <c r="AF239" i="16" s="1"/>
  <c r="AH239" i="16" s="1"/>
  <c r="AJ239" i="16" s="1"/>
  <c r="H243" i="16"/>
  <c r="K242" i="16"/>
  <c r="F242" i="16"/>
  <c r="P89" i="27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R240" i="16" l="1"/>
  <c r="T240" i="16" s="1"/>
  <c r="V240" i="16" s="1"/>
  <c r="X240" i="16" s="1"/>
  <c r="Z240" i="16" s="1"/>
  <c r="AB240" i="16" s="1"/>
  <c r="AD240" i="16" s="1"/>
  <c r="AF240" i="16" s="1"/>
  <c r="AH240" i="16" s="1"/>
  <c r="AJ240" i="16" s="1"/>
  <c r="P241" i="16"/>
  <c r="N242" i="16"/>
  <c r="M242" i="16"/>
  <c r="F243" i="16"/>
  <c r="H244" i="16"/>
  <c r="K243" i="16"/>
  <c r="X86" i="27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P242" i="16" l="1"/>
  <c r="R241" i="16"/>
  <c r="T241" i="16" s="1"/>
  <c r="V241" i="16" s="1"/>
  <c r="X241" i="16" s="1"/>
  <c r="Z241" i="16" s="1"/>
  <c r="AB241" i="16" s="1"/>
  <c r="AD241" i="16" s="1"/>
  <c r="AF241" i="16" s="1"/>
  <c r="AH241" i="16" s="1"/>
  <c r="AJ241" i="16" s="1"/>
  <c r="M243" i="16"/>
  <c r="N243" i="16"/>
  <c r="K244" i="16"/>
  <c r="H245" i="16"/>
  <c r="F244" i="16"/>
  <c r="X88" i="27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P243" i="16" l="1"/>
  <c r="R242" i="16"/>
  <c r="T242" i="16" s="1"/>
  <c r="V242" i="16" s="1"/>
  <c r="X242" i="16" s="1"/>
  <c r="Z242" i="16" s="1"/>
  <c r="AB242" i="16" s="1"/>
  <c r="AD242" i="16" s="1"/>
  <c r="AF242" i="16" s="1"/>
  <c r="AH242" i="16" s="1"/>
  <c r="AJ242" i="16" s="1"/>
  <c r="F245" i="16"/>
  <c r="H246" i="16"/>
  <c r="K245" i="16"/>
  <c r="N244" i="16"/>
  <c r="M244" i="16"/>
  <c r="U89" i="27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K246" i="16" l="1"/>
  <c r="F246" i="16"/>
  <c r="H247" i="16"/>
  <c r="P244" i="16"/>
  <c r="R243" i="16"/>
  <c r="T243" i="16" s="1"/>
  <c r="V243" i="16" s="1"/>
  <c r="X243" i="16" s="1"/>
  <c r="Z243" i="16" s="1"/>
  <c r="AB243" i="16" s="1"/>
  <c r="AD243" i="16" s="1"/>
  <c r="AF243" i="16" s="1"/>
  <c r="AH243" i="16" s="1"/>
  <c r="AJ243" i="16" s="1"/>
  <c r="N245" i="16"/>
  <c r="M245" i="16"/>
  <c r="X85" i="27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R244" i="16" l="1"/>
  <c r="T244" i="16" s="1"/>
  <c r="V244" i="16" s="1"/>
  <c r="X244" i="16" s="1"/>
  <c r="Z244" i="16" s="1"/>
  <c r="AB244" i="16" s="1"/>
  <c r="AD244" i="16" s="1"/>
  <c r="AF244" i="16" s="1"/>
  <c r="AH244" i="16" s="1"/>
  <c r="AJ244" i="16" s="1"/>
  <c r="F247" i="16"/>
  <c r="K247" i="16"/>
  <c r="H248" i="16"/>
  <c r="P245" i="16"/>
  <c r="N246" i="16"/>
  <c r="M246" i="16"/>
  <c r="T129" i="22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R245" i="16" l="1"/>
  <c r="T245" i="16" s="1"/>
  <c r="V245" i="16" s="1"/>
  <c r="X245" i="16" s="1"/>
  <c r="Z245" i="16" s="1"/>
  <c r="AB245" i="16" s="1"/>
  <c r="AD245" i="16" s="1"/>
  <c r="AF245" i="16" s="1"/>
  <c r="AH245" i="16" s="1"/>
  <c r="AJ245" i="16" s="1"/>
  <c r="M247" i="16"/>
  <c r="N247" i="16"/>
  <c r="K248" i="16"/>
  <c r="F248" i="16"/>
  <c r="H249" i="16"/>
  <c r="P246" i="16"/>
  <c r="O64" i="2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N248" i="16" l="1"/>
  <c r="M248" i="16"/>
  <c r="F249" i="16"/>
  <c r="K249" i="16"/>
  <c r="H250" i="16"/>
  <c r="P247" i="16"/>
  <c r="R246" i="16"/>
  <c r="T246" i="16" s="1"/>
  <c r="V246" i="16" s="1"/>
  <c r="X246" i="16" s="1"/>
  <c r="Z246" i="16" s="1"/>
  <c r="AB246" i="16" s="1"/>
  <c r="AD246" i="16" s="1"/>
  <c r="AF246" i="16" s="1"/>
  <c r="AH246" i="16" s="1"/>
  <c r="AJ246" i="16" s="1"/>
  <c r="K30" i="2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R247" i="16" l="1"/>
  <c r="T247" i="16" s="1"/>
  <c r="V247" i="16" s="1"/>
  <c r="X247" i="16" s="1"/>
  <c r="Z247" i="16" s="1"/>
  <c r="AB247" i="16" s="1"/>
  <c r="AD247" i="16" s="1"/>
  <c r="AF247" i="16" s="1"/>
  <c r="AH247" i="16" s="1"/>
  <c r="AJ247" i="16" s="1"/>
  <c r="H251" i="16"/>
  <c r="K250" i="16"/>
  <c r="F250" i="16"/>
  <c r="N249" i="16"/>
  <c r="M249" i="16"/>
  <c r="P248" i="16"/>
  <c r="K36" i="2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P249" i="16" l="1"/>
  <c r="N250" i="16"/>
  <c r="M250" i="16"/>
  <c r="F251" i="16"/>
  <c r="H252" i="16"/>
  <c r="K251" i="16"/>
  <c r="R248" i="16"/>
  <c r="T248" i="16" s="1"/>
  <c r="V248" i="16" s="1"/>
  <c r="X248" i="16" s="1"/>
  <c r="Z248" i="16" s="1"/>
  <c r="AB248" i="16" s="1"/>
  <c r="AD248" i="16" s="1"/>
  <c r="AF248" i="16" s="1"/>
  <c r="AH248" i="16" s="1"/>
  <c r="AJ248" i="16" s="1"/>
  <c r="H36" i="2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N251" i="16" l="1"/>
  <c r="M251" i="16"/>
  <c r="F252" i="16"/>
  <c r="H253" i="16"/>
  <c r="K252" i="16"/>
  <c r="P250" i="16"/>
  <c r="R249" i="16"/>
  <c r="T249" i="16" s="1"/>
  <c r="V249" i="16" s="1"/>
  <c r="X249" i="16" s="1"/>
  <c r="Z249" i="16" s="1"/>
  <c r="AB249" i="16" s="1"/>
  <c r="AD249" i="16" s="1"/>
  <c r="AF249" i="16" s="1"/>
  <c r="AH249" i="16" s="1"/>
  <c r="AJ249" i="16" s="1"/>
  <c r="O36" i="2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N252" i="16" l="1"/>
  <c r="M252" i="16"/>
  <c r="F253" i="16"/>
  <c r="K253" i="16"/>
  <c r="H254" i="16"/>
  <c r="R250" i="16"/>
  <c r="T250" i="16" s="1"/>
  <c r="V250" i="16" s="1"/>
  <c r="X250" i="16" s="1"/>
  <c r="Z250" i="16" s="1"/>
  <c r="AB250" i="16" s="1"/>
  <c r="AD250" i="16" s="1"/>
  <c r="AF250" i="16" s="1"/>
  <c r="AH250" i="16" s="1"/>
  <c r="AJ250" i="16" s="1"/>
  <c r="P251" i="16"/>
  <c r="R36" i="2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K254" i="16" l="1"/>
  <c r="F254" i="16"/>
  <c r="H255" i="16"/>
  <c r="N253" i="16"/>
  <c r="M253" i="16"/>
  <c r="R251" i="16"/>
  <c r="T251" i="16" s="1"/>
  <c r="V251" i="16" s="1"/>
  <c r="X251" i="16" s="1"/>
  <c r="Z251" i="16" s="1"/>
  <c r="AB251" i="16" s="1"/>
  <c r="AD251" i="16" s="1"/>
  <c r="AF251" i="16" s="1"/>
  <c r="AH251" i="16" s="1"/>
  <c r="AJ251" i="16" s="1"/>
  <c r="P252" i="16"/>
  <c r="E15" i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P253" i="16" l="1"/>
  <c r="R252" i="16"/>
  <c r="T252" i="16" s="1"/>
  <c r="V252" i="16" s="1"/>
  <c r="X252" i="16" s="1"/>
  <c r="Z252" i="16" s="1"/>
  <c r="AB252" i="16" s="1"/>
  <c r="AD252" i="16" s="1"/>
  <c r="AF252" i="16" s="1"/>
  <c r="AH252" i="16" s="1"/>
  <c r="AJ252" i="16" s="1"/>
  <c r="N254" i="16"/>
  <c r="M254" i="16"/>
  <c r="F255" i="16"/>
  <c r="K255" i="16"/>
  <c r="H256" i="16"/>
  <c r="V36" i="2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P254" i="16" l="1"/>
  <c r="K256" i="16"/>
  <c r="F256" i="16"/>
  <c r="H257" i="16"/>
  <c r="R253" i="16"/>
  <c r="T253" i="16" s="1"/>
  <c r="V253" i="16" s="1"/>
  <c r="X253" i="16" s="1"/>
  <c r="Z253" i="16" s="1"/>
  <c r="AB253" i="16" s="1"/>
  <c r="AD253" i="16" s="1"/>
  <c r="AF253" i="16" s="1"/>
  <c r="AH253" i="16" s="1"/>
  <c r="AJ253" i="16" s="1"/>
  <c r="M255" i="16"/>
  <c r="N255" i="16"/>
  <c r="X36" i="2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257" i="16" l="1"/>
  <c r="K257" i="16"/>
  <c r="H258" i="16"/>
  <c r="P255" i="16"/>
  <c r="R254" i="16"/>
  <c r="T254" i="16" s="1"/>
  <c r="V254" i="16" s="1"/>
  <c r="X254" i="16" s="1"/>
  <c r="Z254" i="16" s="1"/>
  <c r="AB254" i="16" s="1"/>
  <c r="AD254" i="16" s="1"/>
  <c r="AF254" i="16" s="1"/>
  <c r="AH254" i="16" s="1"/>
  <c r="AJ254" i="16" s="1"/>
  <c r="N256" i="16"/>
  <c r="M256" i="16"/>
  <c r="F59" i="18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R255" i="16" l="1"/>
  <c r="T255" i="16" s="1"/>
  <c r="V255" i="16" s="1"/>
  <c r="X255" i="16" s="1"/>
  <c r="Z255" i="16" s="1"/>
  <c r="AB255" i="16" s="1"/>
  <c r="AD255" i="16" s="1"/>
  <c r="AF255" i="16" s="1"/>
  <c r="AH255" i="16" s="1"/>
  <c r="AJ255" i="16" s="1"/>
  <c r="H259" i="16"/>
  <c r="K258" i="16"/>
  <c r="F258" i="16"/>
  <c r="N257" i="16"/>
  <c r="M257" i="16"/>
  <c r="P256" i="16"/>
  <c r="L36" i="18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N258" i="16" l="1"/>
  <c r="M258" i="16"/>
  <c r="F259" i="16"/>
  <c r="H260" i="16"/>
  <c r="K259" i="16"/>
  <c r="R256" i="16"/>
  <c r="T256" i="16" s="1"/>
  <c r="V256" i="16" s="1"/>
  <c r="X256" i="16" s="1"/>
  <c r="Z256" i="16" s="1"/>
  <c r="AB256" i="16" s="1"/>
  <c r="AD256" i="16" s="1"/>
  <c r="AF256" i="16" s="1"/>
  <c r="AH256" i="16" s="1"/>
  <c r="AJ256" i="16" s="1"/>
  <c r="P257" i="16"/>
  <c r="AJ34" i="2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F260" i="16" l="1"/>
  <c r="H261" i="16"/>
  <c r="K260" i="16"/>
  <c r="N259" i="16"/>
  <c r="M259" i="16"/>
  <c r="R257" i="16"/>
  <c r="T257" i="16" s="1"/>
  <c r="V257" i="16" s="1"/>
  <c r="X257" i="16" s="1"/>
  <c r="Z257" i="16" s="1"/>
  <c r="AB257" i="16" s="1"/>
  <c r="AD257" i="16" s="1"/>
  <c r="AF257" i="16" s="1"/>
  <c r="AH257" i="16" s="1"/>
  <c r="AJ257" i="16" s="1"/>
  <c r="P258" i="16"/>
  <c r="L9" i="18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P259" i="16" l="1"/>
  <c r="F261" i="16"/>
  <c r="K261" i="16"/>
  <c r="H262" i="16"/>
  <c r="N260" i="16"/>
  <c r="M260" i="16"/>
  <c r="R258" i="16"/>
  <c r="T258" i="16" s="1"/>
  <c r="V258" i="16" s="1"/>
  <c r="X258" i="16" s="1"/>
  <c r="Z258" i="16" s="1"/>
  <c r="AB258" i="16" s="1"/>
  <c r="AD258" i="16" s="1"/>
  <c r="AF258" i="16" s="1"/>
  <c r="AH258" i="16" s="1"/>
  <c r="AJ258" i="16" s="1"/>
  <c r="L38" i="18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261" i="16" l="1"/>
  <c r="M261" i="16"/>
  <c r="P260" i="16"/>
  <c r="K262" i="16"/>
  <c r="F262" i="16"/>
  <c r="H263" i="16"/>
  <c r="R259" i="16"/>
  <c r="T259" i="16" s="1"/>
  <c r="V259" i="16" s="1"/>
  <c r="X259" i="16" s="1"/>
  <c r="Z259" i="16" s="1"/>
  <c r="AB259" i="16" s="1"/>
  <c r="AD259" i="16" s="1"/>
  <c r="AF259" i="16" s="1"/>
  <c r="AH259" i="16" s="1"/>
  <c r="AJ259" i="16" s="1"/>
  <c r="N52" i="18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R260" i="16" l="1"/>
  <c r="T260" i="16" s="1"/>
  <c r="V260" i="16" s="1"/>
  <c r="X260" i="16" s="1"/>
  <c r="Z260" i="16" s="1"/>
  <c r="AB260" i="16" s="1"/>
  <c r="AD260" i="16" s="1"/>
  <c r="AF260" i="16" s="1"/>
  <c r="AH260" i="16" s="1"/>
  <c r="AJ260" i="16" s="1"/>
  <c r="N262" i="16"/>
  <c r="M262" i="16"/>
  <c r="P261" i="16"/>
  <c r="F263" i="16"/>
  <c r="K263" i="16"/>
  <c r="H264" i="16"/>
  <c r="L87" i="18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P262" i="16" l="1"/>
  <c r="K264" i="16"/>
  <c r="F264" i="16"/>
  <c r="H265" i="16"/>
  <c r="R261" i="16"/>
  <c r="T261" i="16" s="1"/>
  <c r="V261" i="16" s="1"/>
  <c r="X261" i="16" s="1"/>
  <c r="Z261" i="16" s="1"/>
  <c r="AB261" i="16" s="1"/>
  <c r="AD261" i="16" s="1"/>
  <c r="AF261" i="16" s="1"/>
  <c r="AH261" i="16" s="1"/>
  <c r="AJ261" i="16" s="1"/>
  <c r="M263" i="16"/>
  <c r="N263" i="16"/>
  <c r="D40" i="28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N264" i="16" l="1"/>
  <c r="M264" i="16"/>
  <c r="R262" i="16"/>
  <c r="T262" i="16" s="1"/>
  <c r="V262" i="16" s="1"/>
  <c r="X262" i="16" s="1"/>
  <c r="Z262" i="16" s="1"/>
  <c r="AB262" i="16" s="1"/>
  <c r="AD262" i="16" s="1"/>
  <c r="AF262" i="16" s="1"/>
  <c r="AH262" i="16" s="1"/>
  <c r="AJ262" i="16" s="1"/>
  <c r="F265" i="16"/>
  <c r="K265" i="16"/>
  <c r="H266" i="16"/>
  <c r="P263" i="16"/>
  <c r="K40" i="27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N265" i="16" l="1"/>
  <c r="M265" i="16"/>
  <c r="R263" i="16"/>
  <c r="T263" i="16" s="1"/>
  <c r="V263" i="16" s="1"/>
  <c r="X263" i="16" s="1"/>
  <c r="Z263" i="16" s="1"/>
  <c r="AB263" i="16" s="1"/>
  <c r="AD263" i="16" s="1"/>
  <c r="AF263" i="16" s="1"/>
  <c r="AH263" i="16" s="1"/>
  <c r="AJ263" i="16" s="1"/>
  <c r="P264" i="16"/>
  <c r="H267" i="16"/>
  <c r="K266" i="16"/>
  <c r="F266" i="16"/>
  <c r="M40" i="27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F267" i="16" l="1"/>
  <c r="H268" i="16"/>
  <c r="K267" i="16"/>
  <c r="R264" i="16"/>
  <c r="T264" i="16" s="1"/>
  <c r="V264" i="16" s="1"/>
  <c r="X264" i="16" s="1"/>
  <c r="Z264" i="16" s="1"/>
  <c r="AB264" i="16" s="1"/>
  <c r="AD264" i="16" s="1"/>
  <c r="AF264" i="16" s="1"/>
  <c r="AH264" i="16" s="1"/>
  <c r="AJ264" i="16" s="1"/>
  <c r="N266" i="16"/>
  <c r="M266" i="16"/>
  <c r="P265" i="16"/>
  <c r="P40" i="27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P266" i="16" l="1"/>
  <c r="N267" i="16"/>
  <c r="M267" i="16"/>
  <c r="F268" i="16"/>
  <c r="H269" i="16"/>
  <c r="K268" i="16"/>
  <c r="R265" i="16"/>
  <c r="T265" i="16" s="1"/>
  <c r="V265" i="16" s="1"/>
  <c r="X265" i="16" s="1"/>
  <c r="Z265" i="16" s="1"/>
  <c r="AB265" i="16" s="1"/>
  <c r="AD265" i="16" s="1"/>
  <c r="AF265" i="16" s="1"/>
  <c r="AH265" i="16" s="1"/>
  <c r="AJ265" i="16" s="1"/>
  <c r="Q40" i="27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O266" i="16" s="1"/>
  <c r="O190" i="16" l="1"/>
  <c r="O191" i="16"/>
  <c r="O192" i="16"/>
  <c r="O196" i="16"/>
  <c r="O195" i="16"/>
  <c r="O197" i="16"/>
  <c r="O193" i="16"/>
  <c r="O194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N268" i="16"/>
  <c r="M268" i="16"/>
  <c r="F269" i="16"/>
  <c r="K269" i="16"/>
  <c r="H270" i="16"/>
  <c r="P267" i="16"/>
  <c r="O267" i="16"/>
  <c r="R266" i="16"/>
  <c r="T266" i="16" s="1"/>
  <c r="V266" i="16" s="1"/>
  <c r="X266" i="16" s="1"/>
  <c r="Z266" i="16" s="1"/>
  <c r="AB266" i="16" s="1"/>
  <c r="AD266" i="16" s="1"/>
  <c r="AF266" i="16" s="1"/>
  <c r="AH266" i="16" s="1"/>
  <c r="AJ266" i="16" s="1"/>
  <c r="C4" i="16"/>
  <c r="C5" i="16" s="1"/>
  <c r="C7" i="16" s="1"/>
  <c r="C8" i="16" s="1"/>
  <c r="C10" i="16" s="1"/>
  <c r="C11" i="16" s="1"/>
  <c r="C12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K18" i="16" s="1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K23" i="16" s="1"/>
  <c r="N23" i="16" s="1"/>
  <c r="O23" i="16" s="1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Q17" i="16"/>
  <c r="Q266" i="16" s="1"/>
  <c r="F88" i="1"/>
  <c r="F88" i="7"/>
  <c r="F88" i="8"/>
  <c r="F89" i="9"/>
  <c r="C15" i="16" l="1"/>
  <c r="C14" i="16"/>
  <c r="C9" i="16"/>
  <c r="Q152" i="16"/>
  <c r="Q190" i="16"/>
  <c r="Q195" i="16"/>
  <c r="Q191" i="16"/>
  <c r="Q196" i="16"/>
  <c r="Q192" i="16"/>
  <c r="Q193" i="16"/>
  <c r="Q197" i="16"/>
  <c r="Q194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R267" i="16"/>
  <c r="T267" i="16" s="1"/>
  <c r="V267" i="16" s="1"/>
  <c r="X267" i="16" s="1"/>
  <c r="Z267" i="16" s="1"/>
  <c r="AB267" i="16" s="1"/>
  <c r="AD267" i="16" s="1"/>
  <c r="AF267" i="16" s="1"/>
  <c r="AH267" i="16" s="1"/>
  <c r="AJ267" i="16" s="1"/>
  <c r="Q267" i="16"/>
  <c r="K270" i="16"/>
  <c r="F270" i="16"/>
  <c r="H271" i="16"/>
  <c r="N269" i="16"/>
  <c r="M269" i="16"/>
  <c r="P268" i="16"/>
  <c r="O268" i="16"/>
  <c r="B13" i="16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S312" i="16" l="1"/>
  <c r="S304" i="16"/>
  <c r="S296" i="16"/>
  <c r="S288" i="16"/>
  <c r="S280" i="16"/>
  <c r="S272" i="16"/>
  <c r="S264" i="16"/>
  <c r="S256" i="16"/>
  <c r="S317" i="16"/>
  <c r="S309" i="16"/>
  <c r="S301" i="16"/>
  <c r="S293" i="16"/>
  <c r="S285" i="16"/>
  <c r="S277" i="16"/>
  <c r="S269" i="16"/>
  <c r="S261" i="16"/>
  <c r="S253" i="16"/>
  <c r="S311" i="16"/>
  <c r="S303" i="16"/>
  <c r="S295" i="16"/>
  <c r="S287" i="16"/>
  <c r="S279" i="16"/>
  <c r="S271" i="16"/>
  <c r="S263" i="16"/>
  <c r="S255" i="16"/>
  <c r="S316" i="16"/>
  <c r="S308" i="16"/>
  <c r="S300" i="16"/>
  <c r="S292" i="16"/>
  <c r="S284" i="16"/>
  <c r="S276" i="16"/>
  <c r="S268" i="16"/>
  <c r="S260" i="16"/>
  <c r="S310" i="16"/>
  <c r="S302" i="16"/>
  <c r="S294" i="16"/>
  <c r="S286" i="16"/>
  <c r="S278" i="16"/>
  <c r="S270" i="16"/>
  <c r="S262" i="16"/>
  <c r="S254" i="16"/>
  <c r="S314" i="16"/>
  <c r="S290" i="16"/>
  <c r="S298" i="16"/>
  <c r="S266" i="16"/>
  <c r="S246" i="16"/>
  <c r="S238" i="16"/>
  <c r="S230" i="16"/>
  <c r="S222" i="16"/>
  <c r="S313" i="16"/>
  <c r="S291" i="16"/>
  <c r="S281" i="16"/>
  <c r="S259" i="16"/>
  <c r="S243" i="16"/>
  <c r="S235" i="16"/>
  <c r="S227" i="16"/>
  <c r="S306" i="16"/>
  <c r="S274" i="16"/>
  <c r="S248" i="16"/>
  <c r="S240" i="16"/>
  <c r="S232" i="16"/>
  <c r="S224" i="16"/>
  <c r="S216" i="16"/>
  <c r="S299" i="16"/>
  <c r="S289" i="16"/>
  <c r="S257" i="16"/>
  <c r="S245" i="16"/>
  <c r="S244" i="16"/>
  <c r="S234" i="16"/>
  <c r="S233" i="16"/>
  <c r="S223" i="16"/>
  <c r="S220" i="16"/>
  <c r="S219" i="16"/>
  <c r="S283" i="16"/>
  <c r="S247" i="16"/>
  <c r="S237" i="16"/>
  <c r="S236" i="16"/>
  <c r="S226" i="16"/>
  <c r="S225" i="16"/>
  <c r="S218" i="16"/>
  <c r="S213" i="16"/>
  <c r="S315" i="16"/>
  <c r="S305" i="16"/>
  <c r="S273" i="16"/>
  <c r="S252" i="16"/>
  <c r="S250" i="16"/>
  <c r="S249" i="16"/>
  <c r="S239" i="16"/>
  <c r="S229" i="16"/>
  <c r="S228" i="16"/>
  <c r="S217" i="16"/>
  <c r="S212" i="16"/>
  <c r="S206" i="16"/>
  <c r="S198" i="16"/>
  <c r="S190" i="16"/>
  <c r="S282" i="16"/>
  <c r="S275" i="16"/>
  <c r="S203" i="16"/>
  <c r="S195" i="16"/>
  <c r="S251" i="16"/>
  <c r="S297" i="16"/>
  <c r="S267" i="16"/>
  <c r="S265" i="16"/>
  <c r="S258" i="16"/>
  <c r="S242" i="16"/>
  <c r="S241" i="16"/>
  <c r="S231" i="16"/>
  <c r="S211" i="16"/>
  <c r="S208" i="16"/>
  <c r="S200" i="16"/>
  <c r="S192" i="16"/>
  <c r="S307" i="16"/>
  <c r="S207" i="16"/>
  <c r="S197" i="16"/>
  <c r="S196" i="16"/>
  <c r="S221" i="16"/>
  <c r="S215" i="16"/>
  <c r="S210" i="16"/>
  <c r="S209" i="16"/>
  <c r="S199" i="16"/>
  <c r="S194" i="16"/>
  <c r="S202" i="16"/>
  <c r="S201" i="16"/>
  <c r="S191" i="16"/>
  <c r="S214" i="16"/>
  <c r="S204" i="16"/>
  <c r="S193" i="16"/>
  <c r="S205" i="16"/>
  <c r="P269" i="16"/>
  <c r="O269" i="16"/>
  <c r="F271" i="16"/>
  <c r="K271" i="16"/>
  <c r="H272" i="16"/>
  <c r="N270" i="16"/>
  <c r="M270" i="16"/>
  <c r="R268" i="16"/>
  <c r="T268" i="16" s="1"/>
  <c r="V268" i="16" s="1"/>
  <c r="X268" i="16" s="1"/>
  <c r="Z268" i="16" s="1"/>
  <c r="AB268" i="16" s="1"/>
  <c r="AD268" i="16" s="1"/>
  <c r="AF268" i="16" s="1"/>
  <c r="AH268" i="16" s="1"/>
  <c r="AJ268" i="16" s="1"/>
  <c r="Q268" i="16"/>
  <c r="D53" i="24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U317" i="16" l="1"/>
  <c r="U309" i="16"/>
  <c r="U301" i="16"/>
  <c r="U293" i="16"/>
  <c r="U285" i="16"/>
  <c r="U277" i="16"/>
  <c r="U269" i="16"/>
  <c r="U261" i="16"/>
  <c r="U253" i="16"/>
  <c r="U314" i="16"/>
  <c r="U306" i="16"/>
  <c r="U298" i="16"/>
  <c r="U290" i="16"/>
  <c r="U282" i="16"/>
  <c r="U274" i="16"/>
  <c r="U266" i="16"/>
  <c r="U258" i="16"/>
  <c r="U316" i="16"/>
  <c r="U308" i="16"/>
  <c r="U300" i="16"/>
  <c r="U292" i="16"/>
  <c r="U284" i="16"/>
  <c r="U276" i="16"/>
  <c r="U268" i="16"/>
  <c r="U260" i="16"/>
  <c r="U252" i="16"/>
  <c r="U313" i="16"/>
  <c r="U305" i="16"/>
  <c r="U297" i="16"/>
  <c r="U289" i="16"/>
  <c r="U281" i="16"/>
  <c r="U273" i="16"/>
  <c r="U265" i="16"/>
  <c r="U257" i="16"/>
  <c r="U315" i="16"/>
  <c r="U307" i="16"/>
  <c r="U299" i="16"/>
  <c r="U291" i="16"/>
  <c r="U283" i="16"/>
  <c r="U275" i="16"/>
  <c r="U267" i="16"/>
  <c r="U259" i="16"/>
  <c r="U251" i="16"/>
  <c r="U304" i="16"/>
  <c r="U294" i="16"/>
  <c r="U312" i="16"/>
  <c r="U302" i="16"/>
  <c r="U310" i="16"/>
  <c r="U288" i="16"/>
  <c r="U278" i="16"/>
  <c r="U256" i="16"/>
  <c r="U243" i="16"/>
  <c r="U235" i="16"/>
  <c r="U227" i="16"/>
  <c r="U219" i="16"/>
  <c r="U303" i="16"/>
  <c r="U271" i="16"/>
  <c r="U248" i="16"/>
  <c r="U240" i="16"/>
  <c r="U232" i="16"/>
  <c r="U224" i="16"/>
  <c r="U296" i="16"/>
  <c r="U286" i="16"/>
  <c r="U264" i="16"/>
  <c r="U245" i="16"/>
  <c r="U237" i="16"/>
  <c r="U229" i="16"/>
  <c r="U221" i="16"/>
  <c r="U213" i="16"/>
  <c r="U262" i="16"/>
  <c r="U255" i="16"/>
  <c r="U214" i="16"/>
  <c r="U203" i="16"/>
  <c r="U195" i="16"/>
  <c r="U244" i="16"/>
  <c r="U311" i="16"/>
  <c r="U280" i="16"/>
  <c r="U263" i="16"/>
  <c r="U242" i="16"/>
  <c r="U241" i="16"/>
  <c r="U231" i="16"/>
  <c r="U230" i="16"/>
  <c r="U216" i="16"/>
  <c r="U211" i="16"/>
  <c r="U208" i="16"/>
  <c r="U200" i="16"/>
  <c r="U192" i="16"/>
  <c r="U279" i="16"/>
  <c r="U272" i="16"/>
  <c r="U270" i="16"/>
  <c r="U287" i="16"/>
  <c r="U215" i="16"/>
  <c r="U205" i="16"/>
  <c r="U197" i="16"/>
  <c r="U254" i="16"/>
  <c r="U250" i="16"/>
  <c r="U207" i="16"/>
  <c r="U206" i="16"/>
  <c r="U196" i="16"/>
  <c r="U246" i="16"/>
  <c r="U217" i="16"/>
  <c r="U295" i="16"/>
  <c r="U234" i="16"/>
  <c r="U210" i="16"/>
  <c r="U209" i="16"/>
  <c r="U199" i="16"/>
  <c r="U198" i="16"/>
  <c r="U249" i="16"/>
  <c r="U239" i="16"/>
  <c r="U226" i="16"/>
  <c r="U223" i="16"/>
  <c r="U202" i="16"/>
  <c r="U201" i="16"/>
  <c r="U191" i="16"/>
  <c r="U190" i="16"/>
  <c r="U236" i="16"/>
  <c r="U233" i="16"/>
  <c r="U228" i="16"/>
  <c r="U218" i="16"/>
  <c r="U204" i="16"/>
  <c r="U194" i="16"/>
  <c r="U247" i="16"/>
  <c r="U212" i="16"/>
  <c r="U225" i="16"/>
  <c r="U222" i="16"/>
  <c r="U220" i="16"/>
  <c r="U193" i="16"/>
  <c r="U238" i="16"/>
  <c r="H273" i="16"/>
  <c r="K272" i="16"/>
  <c r="F272" i="16"/>
  <c r="M271" i="16"/>
  <c r="N271" i="16"/>
  <c r="R269" i="16"/>
  <c r="T269" i="16" s="1"/>
  <c r="V269" i="16" s="1"/>
  <c r="X269" i="16" s="1"/>
  <c r="Z269" i="16" s="1"/>
  <c r="AB269" i="16" s="1"/>
  <c r="AD269" i="16" s="1"/>
  <c r="AF269" i="16" s="1"/>
  <c r="AH269" i="16" s="1"/>
  <c r="AJ269" i="16" s="1"/>
  <c r="Q269" i="16"/>
  <c r="P270" i="16"/>
  <c r="O270" i="16"/>
  <c r="D3" i="26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W314" i="16" l="1"/>
  <c r="W306" i="16"/>
  <c r="W298" i="16"/>
  <c r="W290" i="16"/>
  <c r="W282" i="16"/>
  <c r="W274" i="16"/>
  <c r="W266" i="16"/>
  <c r="W258" i="16"/>
  <c r="W311" i="16"/>
  <c r="W303" i="16"/>
  <c r="W295" i="16"/>
  <c r="W287" i="16"/>
  <c r="W279" i="16"/>
  <c r="W271" i="16"/>
  <c r="W263" i="16"/>
  <c r="W255" i="16"/>
  <c r="W313" i="16"/>
  <c r="W305" i="16"/>
  <c r="W297" i="16"/>
  <c r="W289" i="16"/>
  <c r="W281" i="16"/>
  <c r="W273" i="16"/>
  <c r="W265" i="16"/>
  <c r="W257" i="16"/>
  <c r="W310" i="16"/>
  <c r="W302" i="16"/>
  <c r="W294" i="16"/>
  <c r="W286" i="16"/>
  <c r="W278" i="16"/>
  <c r="W270" i="16"/>
  <c r="W262" i="16"/>
  <c r="W312" i="16"/>
  <c r="W304" i="16"/>
  <c r="W296" i="16"/>
  <c r="W288" i="16"/>
  <c r="W280" i="16"/>
  <c r="W272" i="16"/>
  <c r="W264" i="16"/>
  <c r="W256" i="16"/>
  <c r="W309" i="16"/>
  <c r="W307" i="16"/>
  <c r="W292" i="16"/>
  <c r="W317" i="16"/>
  <c r="W315" i="16"/>
  <c r="W300" i="16"/>
  <c r="W308" i="16"/>
  <c r="W293" i="16"/>
  <c r="W291" i="16"/>
  <c r="W276" i="16"/>
  <c r="W261" i="16"/>
  <c r="W259" i="16"/>
  <c r="W253" i="16"/>
  <c r="W248" i="16"/>
  <c r="W240" i="16"/>
  <c r="W232" i="16"/>
  <c r="W224" i="16"/>
  <c r="W245" i="16"/>
  <c r="W237" i="16"/>
  <c r="W229" i="16"/>
  <c r="W316" i="16"/>
  <c r="W301" i="16"/>
  <c r="W299" i="16"/>
  <c r="W284" i="16"/>
  <c r="W269" i="16"/>
  <c r="W267" i="16"/>
  <c r="W254" i="16"/>
  <c r="W250" i="16"/>
  <c r="W242" i="16"/>
  <c r="W234" i="16"/>
  <c r="W226" i="16"/>
  <c r="W218" i="16"/>
  <c r="W210" i="16"/>
  <c r="W247" i="16"/>
  <c r="W246" i="16"/>
  <c r="W236" i="16"/>
  <c r="W235" i="16"/>
  <c r="W225" i="16"/>
  <c r="W249" i="16"/>
  <c r="W239" i="16"/>
  <c r="W238" i="16"/>
  <c r="W228" i="16"/>
  <c r="W227" i="16"/>
  <c r="W217" i="16"/>
  <c r="W212" i="16"/>
  <c r="W285" i="16"/>
  <c r="W275" i="16"/>
  <c r="W268" i="16"/>
  <c r="W241" i="16"/>
  <c r="W231" i="16"/>
  <c r="W230" i="16"/>
  <c r="W216" i="16"/>
  <c r="W211" i="16"/>
  <c r="W208" i="16"/>
  <c r="W200" i="16"/>
  <c r="W192" i="16"/>
  <c r="W215" i="16"/>
  <c r="W205" i="16"/>
  <c r="W197" i="16"/>
  <c r="W277" i="16"/>
  <c r="W260" i="16"/>
  <c r="W251" i="16"/>
  <c r="W244" i="16"/>
  <c r="W243" i="16"/>
  <c r="W233" i="16"/>
  <c r="W223" i="16"/>
  <c r="W222" i="16"/>
  <c r="W221" i="16"/>
  <c r="W220" i="16"/>
  <c r="W202" i="16"/>
  <c r="W194" i="16"/>
  <c r="W219" i="16"/>
  <c r="W209" i="16"/>
  <c r="W199" i="16"/>
  <c r="W198" i="16"/>
  <c r="W201" i="16"/>
  <c r="W191" i="16"/>
  <c r="W283" i="16"/>
  <c r="W213" i="16"/>
  <c r="W252" i="16"/>
  <c r="W190" i="16"/>
  <c r="W204" i="16"/>
  <c r="W203" i="16"/>
  <c r="W193" i="16"/>
  <c r="W207" i="16"/>
  <c r="W206" i="16"/>
  <c r="W196" i="16"/>
  <c r="W214" i="16"/>
  <c r="W195" i="16"/>
  <c r="R270" i="16"/>
  <c r="T270" i="16" s="1"/>
  <c r="V270" i="16" s="1"/>
  <c r="X270" i="16" s="1"/>
  <c r="Z270" i="16" s="1"/>
  <c r="AB270" i="16" s="1"/>
  <c r="AD270" i="16" s="1"/>
  <c r="AF270" i="16" s="1"/>
  <c r="AH270" i="16" s="1"/>
  <c r="AJ270" i="16" s="1"/>
  <c r="Q270" i="16"/>
  <c r="P271" i="16"/>
  <c r="O271" i="16"/>
  <c r="N272" i="16"/>
  <c r="M272" i="16"/>
  <c r="F273" i="16"/>
  <c r="H274" i="16"/>
  <c r="K273" i="16"/>
  <c r="N66" i="26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Y311" i="16" l="1"/>
  <c r="Y303" i="16"/>
  <c r="Y295" i="16"/>
  <c r="Y287" i="16"/>
  <c r="Y279" i="16"/>
  <c r="Y271" i="16"/>
  <c r="Y263" i="16"/>
  <c r="Y255" i="16"/>
  <c r="Y316" i="16"/>
  <c r="Y308" i="16"/>
  <c r="Y300" i="16"/>
  <c r="Y292" i="16"/>
  <c r="Y284" i="16"/>
  <c r="Y276" i="16"/>
  <c r="Y268" i="16"/>
  <c r="Y260" i="16"/>
  <c r="Y252" i="16"/>
  <c r="Y310" i="16"/>
  <c r="Y302" i="16"/>
  <c r="Y294" i="16"/>
  <c r="Y286" i="16"/>
  <c r="Y278" i="16"/>
  <c r="Y270" i="16"/>
  <c r="Y262" i="16"/>
  <c r="Y254" i="16"/>
  <c r="Y315" i="16"/>
  <c r="Y307" i="16"/>
  <c r="Y299" i="16"/>
  <c r="Y291" i="16"/>
  <c r="Y283" i="16"/>
  <c r="Y275" i="16"/>
  <c r="Y267" i="16"/>
  <c r="Y259" i="16"/>
  <c r="Y317" i="16"/>
  <c r="Y309" i="16"/>
  <c r="Y301" i="16"/>
  <c r="Y293" i="16"/>
  <c r="Y285" i="16"/>
  <c r="Y277" i="16"/>
  <c r="Y269" i="16"/>
  <c r="Y261" i="16"/>
  <c r="Y253" i="16"/>
  <c r="Y297" i="16"/>
  <c r="Y305" i="16"/>
  <c r="Y313" i="16"/>
  <c r="Y281" i="16"/>
  <c r="Y245" i="16"/>
  <c r="Y237" i="16"/>
  <c r="Y229" i="16"/>
  <c r="Y221" i="16"/>
  <c r="Y306" i="16"/>
  <c r="Y296" i="16"/>
  <c r="Y274" i="16"/>
  <c r="Y264" i="16"/>
  <c r="Y250" i="16"/>
  <c r="Y242" i="16"/>
  <c r="Y234" i="16"/>
  <c r="Y226" i="16"/>
  <c r="Y289" i="16"/>
  <c r="Y257" i="16"/>
  <c r="Y251" i="16"/>
  <c r="Y247" i="16"/>
  <c r="Y239" i="16"/>
  <c r="Y231" i="16"/>
  <c r="Y223" i="16"/>
  <c r="Y215" i="16"/>
  <c r="Y224" i="16"/>
  <c r="Y218" i="16"/>
  <c r="Y213" i="16"/>
  <c r="Y266" i="16"/>
  <c r="Y248" i="16"/>
  <c r="Y312" i="16"/>
  <c r="Y282" i="16"/>
  <c r="Y280" i="16"/>
  <c r="Y256" i="16"/>
  <c r="Y240" i="16"/>
  <c r="Y205" i="16"/>
  <c r="Y197" i="16"/>
  <c r="Y265" i="16"/>
  <c r="Y258" i="16"/>
  <c r="Y244" i="16"/>
  <c r="Y243" i="16"/>
  <c r="Y233" i="16"/>
  <c r="Y222" i="16"/>
  <c r="Y220" i="16"/>
  <c r="Y202" i="16"/>
  <c r="Y194" i="16"/>
  <c r="Y314" i="16"/>
  <c r="Y304" i="16"/>
  <c r="Y290" i="16"/>
  <c r="Y272" i="16"/>
  <c r="Y232" i="16"/>
  <c r="Y219" i="16"/>
  <c r="Y214" i="16"/>
  <c r="Y210" i="16"/>
  <c r="Y207" i="16"/>
  <c r="Y199" i="16"/>
  <c r="Y191" i="16"/>
  <c r="Y246" i="16"/>
  <c r="Y227" i="16"/>
  <c r="Y217" i="16"/>
  <c r="Y209" i="16"/>
  <c r="Y198" i="16"/>
  <c r="Y208" i="16"/>
  <c r="Y249" i="16"/>
  <c r="Y201" i="16"/>
  <c r="Y190" i="16"/>
  <c r="Y200" i="16"/>
  <c r="Y288" i="16"/>
  <c r="Y273" i="16"/>
  <c r="Y236" i="16"/>
  <c r="Y228" i="16"/>
  <c r="Y211" i="16"/>
  <c r="Y204" i="16"/>
  <c r="Y203" i="16"/>
  <c r="Y193" i="16"/>
  <c r="Y241" i="16"/>
  <c r="Y230" i="16"/>
  <c r="Y225" i="16"/>
  <c r="Y216" i="16"/>
  <c r="Y192" i="16"/>
  <c r="Y196" i="16"/>
  <c r="Y195" i="16"/>
  <c r="Y235" i="16"/>
  <c r="Y298" i="16"/>
  <c r="Y238" i="16"/>
  <c r="Y212" i="16"/>
  <c r="Y206" i="16"/>
  <c r="R271" i="16"/>
  <c r="T271" i="16" s="1"/>
  <c r="V271" i="16" s="1"/>
  <c r="X271" i="16" s="1"/>
  <c r="Z271" i="16" s="1"/>
  <c r="AB271" i="16" s="1"/>
  <c r="AD271" i="16" s="1"/>
  <c r="AF271" i="16" s="1"/>
  <c r="AH271" i="16" s="1"/>
  <c r="AJ271" i="16" s="1"/>
  <c r="Q271" i="16"/>
  <c r="N273" i="16"/>
  <c r="M273" i="16"/>
  <c r="K274" i="16"/>
  <c r="H275" i="16"/>
  <c r="F274" i="16"/>
  <c r="O272" i="16"/>
  <c r="P272" i="16"/>
  <c r="P58" i="27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AA316" i="16" l="1"/>
  <c r="AA308" i="16"/>
  <c r="AA300" i="16"/>
  <c r="AA292" i="16"/>
  <c r="AA284" i="16"/>
  <c r="AA276" i="16"/>
  <c r="AA268" i="16"/>
  <c r="AA260" i="16"/>
  <c r="AA252" i="16"/>
  <c r="AA313" i="16"/>
  <c r="AA305" i="16"/>
  <c r="AA297" i="16"/>
  <c r="AA289" i="16"/>
  <c r="AA281" i="16"/>
  <c r="AA273" i="16"/>
  <c r="AA265" i="16"/>
  <c r="AA257" i="16"/>
  <c r="AA315" i="16"/>
  <c r="AA307" i="16"/>
  <c r="AA299" i="16"/>
  <c r="AA291" i="16"/>
  <c r="AA283" i="16"/>
  <c r="AA275" i="16"/>
  <c r="AA267" i="16"/>
  <c r="AA259" i="16"/>
  <c r="AA251" i="16"/>
  <c r="AA312" i="16"/>
  <c r="AA304" i="16"/>
  <c r="AA296" i="16"/>
  <c r="AA288" i="16"/>
  <c r="AA280" i="16"/>
  <c r="AA272" i="16"/>
  <c r="AA264" i="16"/>
  <c r="AA256" i="16"/>
  <c r="AA314" i="16"/>
  <c r="AA306" i="16"/>
  <c r="AA298" i="16"/>
  <c r="AA290" i="16"/>
  <c r="AA282" i="16"/>
  <c r="AA274" i="16"/>
  <c r="AA266" i="16"/>
  <c r="AA258" i="16"/>
  <c r="AA250" i="16"/>
  <c r="AA287" i="16"/>
  <c r="AA295" i="16"/>
  <c r="AA303" i="16"/>
  <c r="AA271" i="16"/>
  <c r="AA242" i="16"/>
  <c r="AA234" i="16"/>
  <c r="AA226" i="16"/>
  <c r="AA301" i="16"/>
  <c r="AA286" i="16"/>
  <c r="AA269" i="16"/>
  <c r="AA254" i="16"/>
  <c r="AA247" i="16"/>
  <c r="AA239" i="16"/>
  <c r="AA231" i="16"/>
  <c r="AA223" i="16"/>
  <c r="AA311" i="16"/>
  <c r="AA279" i="16"/>
  <c r="AA244" i="16"/>
  <c r="AA236" i="16"/>
  <c r="AA228" i="16"/>
  <c r="AA220" i="16"/>
  <c r="AA212" i="16"/>
  <c r="AA317" i="16"/>
  <c r="AA310" i="16"/>
  <c r="AA249" i="16"/>
  <c r="AA238" i="16"/>
  <c r="AA227" i="16"/>
  <c r="AA217" i="16"/>
  <c r="AA309" i="16"/>
  <c r="AA241" i="16"/>
  <c r="AA230" i="16"/>
  <c r="AA216" i="16"/>
  <c r="AA211" i="16"/>
  <c r="AA263" i="16"/>
  <c r="AA243" i="16"/>
  <c r="AA233" i="16"/>
  <c r="AA222" i="16"/>
  <c r="AA215" i="16"/>
  <c r="AA202" i="16"/>
  <c r="AA194" i="16"/>
  <c r="AA293" i="16"/>
  <c r="AA253" i="16"/>
  <c r="AA294" i="16"/>
  <c r="AA277" i="16"/>
  <c r="AA232" i="16"/>
  <c r="AA221" i="16"/>
  <c r="AA219" i="16"/>
  <c r="AA214" i="16"/>
  <c r="AA210" i="16"/>
  <c r="AA207" i="16"/>
  <c r="AA199" i="16"/>
  <c r="AA191" i="16"/>
  <c r="AA262" i="16"/>
  <c r="AA255" i="16"/>
  <c r="AA245" i="16"/>
  <c r="AA270" i="16"/>
  <c r="AA246" i="16"/>
  <c r="AA235" i="16"/>
  <c r="AA225" i="16"/>
  <c r="AA204" i="16"/>
  <c r="AA196" i="16"/>
  <c r="AA285" i="16"/>
  <c r="AA240" i="16"/>
  <c r="AA224" i="16"/>
  <c r="AA208" i="16"/>
  <c r="AA197" i="16"/>
  <c r="AA302" i="16"/>
  <c r="AA229" i="16"/>
  <c r="AA201" i="16"/>
  <c r="AA190" i="16"/>
  <c r="AA237" i="16"/>
  <c r="AA213" i="16"/>
  <c r="AA200" i="16"/>
  <c r="AA278" i="16"/>
  <c r="AA203" i="16"/>
  <c r="AA218" i="16"/>
  <c r="AA192" i="16"/>
  <c r="AA261" i="16"/>
  <c r="AA248" i="16"/>
  <c r="AA206" i="16"/>
  <c r="AA195" i="16"/>
  <c r="AA209" i="16"/>
  <c r="AA198" i="16"/>
  <c r="AA193" i="16"/>
  <c r="AA205" i="16"/>
  <c r="K275" i="16"/>
  <c r="F275" i="16"/>
  <c r="H276" i="16"/>
  <c r="P273" i="16"/>
  <c r="O273" i="16"/>
  <c r="R272" i="16"/>
  <c r="T272" i="16" s="1"/>
  <c r="V272" i="16" s="1"/>
  <c r="X272" i="16" s="1"/>
  <c r="Z272" i="16" s="1"/>
  <c r="AB272" i="16" s="1"/>
  <c r="AD272" i="16" s="1"/>
  <c r="AF272" i="16" s="1"/>
  <c r="AH272" i="16" s="1"/>
  <c r="AJ272" i="16" s="1"/>
  <c r="Q272" i="16"/>
  <c r="N274" i="16"/>
  <c r="M274" i="16"/>
  <c r="S107" i="26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AC313" i="16" l="1"/>
  <c r="AC305" i="16"/>
  <c r="AC297" i="16"/>
  <c r="AC289" i="16"/>
  <c r="AC281" i="16"/>
  <c r="AC273" i="16"/>
  <c r="AC265" i="16"/>
  <c r="AC257" i="16"/>
  <c r="AC310" i="16"/>
  <c r="AC302" i="16"/>
  <c r="AC294" i="16"/>
  <c r="AC286" i="16"/>
  <c r="AC278" i="16"/>
  <c r="AC270" i="16"/>
  <c r="AC262" i="16"/>
  <c r="AC254" i="16"/>
  <c r="AC312" i="16"/>
  <c r="AC304" i="16"/>
  <c r="AC296" i="16"/>
  <c r="AC288" i="16"/>
  <c r="AC280" i="16"/>
  <c r="AC272" i="16"/>
  <c r="AC264" i="16"/>
  <c r="AC256" i="16"/>
  <c r="AC317" i="16"/>
  <c r="AC309" i="16"/>
  <c r="AC301" i="16"/>
  <c r="AC293" i="16"/>
  <c r="AC285" i="16"/>
  <c r="AC277" i="16"/>
  <c r="AC269" i="16"/>
  <c r="AC261" i="16"/>
  <c r="AC311" i="16"/>
  <c r="AC303" i="16"/>
  <c r="AC295" i="16"/>
  <c r="AC287" i="16"/>
  <c r="AC279" i="16"/>
  <c r="AC271" i="16"/>
  <c r="AC263" i="16"/>
  <c r="AC255" i="16"/>
  <c r="AC290" i="16"/>
  <c r="AC298" i="16"/>
  <c r="AC306" i="16"/>
  <c r="AC274" i="16"/>
  <c r="AC250" i="16"/>
  <c r="AC247" i="16"/>
  <c r="AC239" i="16"/>
  <c r="AC231" i="16"/>
  <c r="AC223" i="16"/>
  <c r="AC316" i="16"/>
  <c r="AC299" i="16"/>
  <c r="AC284" i="16"/>
  <c r="AC267" i="16"/>
  <c r="AC251" i="16"/>
  <c r="AC244" i="16"/>
  <c r="AC236" i="16"/>
  <c r="AC228" i="16"/>
  <c r="AC314" i="16"/>
  <c r="AC282" i="16"/>
  <c r="AC249" i="16"/>
  <c r="AC241" i="16"/>
  <c r="AC233" i="16"/>
  <c r="AC225" i="16"/>
  <c r="AC217" i="16"/>
  <c r="AC283" i="16"/>
  <c r="AC248" i="16"/>
  <c r="AC237" i="16"/>
  <c r="AC226" i="16"/>
  <c r="AC212" i="16"/>
  <c r="AC252" i="16"/>
  <c r="AC240" i="16"/>
  <c r="AC229" i="16"/>
  <c r="AC315" i="16"/>
  <c r="AC308" i="16"/>
  <c r="AC258" i="16"/>
  <c r="AC242" i="16"/>
  <c r="AC232" i="16"/>
  <c r="AC221" i="16"/>
  <c r="AC220" i="16"/>
  <c r="AC219" i="16"/>
  <c r="AC214" i="16"/>
  <c r="AC210" i="16"/>
  <c r="AC207" i="16"/>
  <c r="AC199" i="16"/>
  <c r="AC191" i="16"/>
  <c r="AC260" i="16"/>
  <c r="AC246" i="16"/>
  <c r="AC235" i="16"/>
  <c r="AC204" i="16"/>
  <c r="AC196" i="16"/>
  <c r="AC307" i="16"/>
  <c r="AC300" i="16"/>
  <c r="AC253" i="16"/>
  <c r="AC245" i="16"/>
  <c r="AC234" i="16"/>
  <c r="AC224" i="16"/>
  <c r="AC218" i="16"/>
  <c r="AC213" i="16"/>
  <c r="AC209" i="16"/>
  <c r="AC201" i="16"/>
  <c r="AC193" i="16"/>
  <c r="AC291" i="16"/>
  <c r="AC275" i="16"/>
  <c r="AC259" i="16"/>
  <c r="AC190" i="16"/>
  <c r="AC215" i="16"/>
  <c r="AC200" i="16"/>
  <c r="AC203" i="16"/>
  <c r="AC268" i="16"/>
  <c r="AC211" i="16"/>
  <c r="AC202" i="16"/>
  <c r="AC192" i="16"/>
  <c r="AC230" i="16"/>
  <c r="AC216" i="16"/>
  <c r="AC206" i="16"/>
  <c r="AC195" i="16"/>
  <c r="AC197" i="16"/>
  <c r="AC238" i="16"/>
  <c r="AC222" i="16"/>
  <c r="AC205" i="16"/>
  <c r="AC194" i="16"/>
  <c r="AC198" i="16"/>
  <c r="AC208" i="16"/>
  <c r="AC292" i="16"/>
  <c r="AC276" i="16"/>
  <c r="AC266" i="16"/>
  <c r="AC243" i="16"/>
  <c r="AC227" i="16"/>
  <c r="Q273" i="16"/>
  <c r="R273" i="16"/>
  <c r="T273" i="16" s="1"/>
  <c r="V273" i="16" s="1"/>
  <c r="X273" i="16" s="1"/>
  <c r="Z273" i="16" s="1"/>
  <c r="AB273" i="16" s="1"/>
  <c r="AD273" i="16" s="1"/>
  <c r="AF273" i="16" s="1"/>
  <c r="AH273" i="16" s="1"/>
  <c r="AJ273" i="16" s="1"/>
  <c r="H277" i="16"/>
  <c r="K276" i="16"/>
  <c r="F276" i="16"/>
  <c r="M275" i="16"/>
  <c r="N275" i="16"/>
  <c r="P274" i="16"/>
  <c r="O274" i="16"/>
  <c r="Y85" i="9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AE310" i="16" l="1"/>
  <c r="AE302" i="16"/>
  <c r="AE294" i="16"/>
  <c r="AE286" i="16"/>
  <c r="AE278" i="16"/>
  <c r="AE270" i="16"/>
  <c r="AE262" i="16"/>
  <c r="AE254" i="16"/>
  <c r="AE315" i="16"/>
  <c r="AE307" i="16"/>
  <c r="AE299" i="16"/>
  <c r="AE291" i="16"/>
  <c r="AE283" i="16"/>
  <c r="AE275" i="16"/>
  <c r="AE267" i="16"/>
  <c r="AE259" i="16"/>
  <c r="AE251" i="16"/>
  <c r="AE317" i="16"/>
  <c r="AE309" i="16"/>
  <c r="AE301" i="16"/>
  <c r="AE293" i="16"/>
  <c r="AE285" i="16"/>
  <c r="AE277" i="16"/>
  <c r="AE269" i="16"/>
  <c r="AE261" i="16"/>
  <c r="AE253" i="16"/>
  <c r="AE314" i="16"/>
  <c r="AE306" i="16"/>
  <c r="AE298" i="16"/>
  <c r="AE290" i="16"/>
  <c r="AE282" i="16"/>
  <c r="AE274" i="16"/>
  <c r="AE266" i="16"/>
  <c r="AE258" i="16"/>
  <c r="AE316" i="16"/>
  <c r="AE308" i="16"/>
  <c r="AE300" i="16"/>
  <c r="AE292" i="16"/>
  <c r="AE284" i="16"/>
  <c r="AE276" i="16"/>
  <c r="AE268" i="16"/>
  <c r="AE260" i="16"/>
  <c r="AE252" i="16"/>
  <c r="AE312" i="16"/>
  <c r="AE288" i="16"/>
  <c r="AE296" i="16"/>
  <c r="AE264" i="16"/>
  <c r="AE244" i="16"/>
  <c r="AE236" i="16"/>
  <c r="AE228" i="16"/>
  <c r="AE220" i="16"/>
  <c r="AE311" i="16"/>
  <c r="AE289" i="16"/>
  <c r="AE279" i="16"/>
  <c r="AE257" i="16"/>
  <c r="AE249" i="16"/>
  <c r="AE241" i="16"/>
  <c r="AE233" i="16"/>
  <c r="AE225" i="16"/>
  <c r="AE304" i="16"/>
  <c r="AE272" i="16"/>
  <c r="AE246" i="16"/>
  <c r="AE238" i="16"/>
  <c r="AE230" i="16"/>
  <c r="AE222" i="16"/>
  <c r="AE214" i="16"/>
  <c r="AE313" i="16"/>
  <c r="AE303" i="16"/>
  <c r="AE281" i="16"/>
  <c r="AE216" i="16"/>
  <c r="AE295" i="16"/>
  <c r="AE273" i="16"/>
  <c r="AE271" i="16"/>
  <c r="AE250" i="16"/>
  <c r="AE243" i="16"/>
  <c r="AE215" i="16"/>
  <c r="AE265" i="16"/>
  <c r="AE235" i="16"/>
  <c r="AE204" i="16"/>
  <c r="AE196" i="16"/>
  <c r="AE297" i="16"/>
  <c r="AE287" i="16"/>
  <c r="AE245" i="16"/>
  <c r="AE234" i="16"/>
  <c r="AE224" i="16"/>
  <c r="AE223" i="16"/>
  <c r="AE218" i="16"/>
  <c r="AE213" i="16"/>
  <c r="AE209" i="16"/>
  <c r="AE201" i="16"/>
  <c r="AE193" i="16"/>
  <c r="AE248" i="16"/>
  <c r="AE247" i="16"/>
  <c r="AE255" i="16"/>
  <c r="AE227" i="16"/>
  <c r="AE206" i="16"/>
  <c r="AE198" i="16"/>
  <c r="AE190" i="16"/>
  <c r="AE229" i="16"/>
  <c r="AE219" i="16"/>
  <c r="AE200" i="16"/>
  <c r="AE199" i="16"/>
  <c r="AE237" i="16"/>
  <c r="AE221" i="16"/>
  <c r="AE210" i="16"/>
  <c r="AE203" i="16"/>
  <c r="AE195" i="16"/>
  <c r="AE263" i="16"/>
  <c r="AE242" i="16"/>
  <c r="AE239" i="16"/>
  <c r="AE231" i="16"/>
  <c r="AE226" i="16"/>
  <c r="AE211" i="16"/>
  <c r="AE202" i="16"/>
  <c r="AE192" i="16"/>
  <c r="AE191" i="16"/>
  <c r="AE205" i="16"/>
  <c r="AE194" i="16"/>
  <c r="AE305" i="16"/>
  <c r="AE256" i="16"/>
  <c r="AE212" i="16"/>
  <c r="AE240" i="16"/>
  <c r="AE217" i="16"/>
  <c r="AE208" i="16"/>
  <c r="AE207" i="16"/>
  <c r="AE197" i="16"/>
  <c r="AE280" i="16"/>
  <c r="AE232" i="16"/>
  <c r="N276" i="16"/>
  <c r="M276" i="16"/>
  <c r="F277" i="16"/>
  <c r="H278" i="16"/>
  <c r="K277" i="16"/>
  <c r="R274" i="16"/>
  <c r="T274" i="16" s="1"/>
  <c r="V274" i="16" s="1"/>
  <c r="X274" i="16" s="1"/>
  <c r="Z274" i="16" s="1"/>
  <c r="AB274" i="16" s="1"/>
  <c r="AD274" i="16" s="1"/>
  <c r="AF274" i="16" s="1"/>
  <c r="AH274" i="16" s="1"/>
  <c r="AJ274" i="16" s="1"/>
  <c r="Q274" i="16"/>
  <c r="P275" i="16"/>
  <c r="O275" i="16"/>
  <c r="T46" i="26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315" i="16" l="1"/>
  <c r="AG307" i="16"/>
  <c r="AG299" i="16"/>
  <c r="AG291" i="16"/>
  <c r="AG283" i="16"/>
  <c r="AG275" i="16"/>
  <c r="AG267" i="16"/>
  <c r="AG259" i="16"/>
  <c r="AG251" i="16"/>
  <c r="AG312" i="16"/>
  <c r="AG304" i="16"/>
  <c r="AG296" i="16"/>
  <c r="AG288" i="16"/>
  <c r="AG280" i="16"/>
  <c r="AG272" i="16"/>
  <c r="AG264" i="16"/>
  <c r="AG256" i="16"/>
  <c r="AG314" i="16"/>
  <c r="AG306" i="16"/>
  <c r="AG298" i="16"/>
  <c r="AG290" i="16"/>
  <c r="AG282" i="16"/>
  <c r="AG274" i="16"/>
  <c r="AG266" i="16"/>
  <c r="AG258" i="16"/>
  <c r="AG250" i="16"/>
  <c r="AG311" i="16"/>
  <c r="AG303" i="16"/>
  <c r="AG295" i="16"/>
  <c r="AG287" i="16"/>
  <c r="AG279" i="16"/>
  <c r="AG271" i="16"/>
  <c r="AG263" i="16"/>
  <c r="AG255" i="16"/>
  <c r="AG313" i="16"/>
  <c r="AG305" i="16"/>
  <c r="AG297" i="16"/>
  <c r="AG289" i="16"/>
  <c r="AG281" i="16"/>
  <c r="AG273" i="16"/>
  <c r="AG265" i="16"/>
  <c r="AG257" i="16"/>
  <c r="AG317" i="16"/>
  <c r="AG302" i="16"/>
  <c r="AG300" i="16"/>
  <c r="AG310" i="16"/>
  <c r="AG308" i="16"/>
  <c r="AG293" i="16"/>
  <c r="AG316" i="16"/>
  <c r="AG301" i="16"/>
  <c r="AG286" i="16"/>
  <c r="AG284" i="16"/>
  <c r="AG269" i="16"/>
  <c r="AG254" i="16"/>
  <c r="AG249" i="16"/>
  <c r="AG241" i="16"/>
  <c r="AG233" i="16"/>
  <c r="AG225" i="16"/>
  <c r="AG246" i="16"/>
  <c r="AG238" i="16"/>
  <c r="AG230" i="16"/>
  <c r="AG222" i="16"/>
  <c r="AG309" i="16"/>
  <c r="AG294" i="16"/>
  <c r="AG292" i="16"/>
  <c r="AG277" i="16"/>
  <c r="AG262" i="16"/>
  <c r="AG260" i="16"/>
  <c r="AG243" i="16"/>
  <c r="AG235" i="16"/>
  <c r="AG227" i="16"/>
  <c r="AG219" i="16"/>
  <c r="AG211" i="16"/>
  <c r="AG276" i="16"/>
  <c r="AG240" i="16"/>
  <c r="AG239" i="16"/>
  <c r="AG229" i="16"/>
  <c r="AG228" i="16"/>
  <c r="AG285" i="16"/>
  <c r="AG278" i="16"/>
  <c r="AG268" i="16"/>
  <c r="AG261" i="16"/>
  <c r="AG242" i="16"/>
  <c r="AG232" i="16"/>
  <c r="AG231" i="16"/>
  <c r="AG221" i="16"/>
  <c r="AG245" i="16"/>
  <c r="AG244" i="16"/>
  <c r="AG234" i="16"/>
  <c r="AG224" i="16"/>
  <c r="AG223" i="16"/>
  <c r="AG218" i="16"/>
  <c r="AG213" i="16"/>
  <c r="AG209" i="16"/>
  <c r="AG201" i="16"/>
  <c r="AG193" i="16"/>
  <c r="AG270" i="16"/>
  <c r="AG253" i="16"/>
  <c r="AG206" i="16"/>
  <c r="AG198" i="16"/>
  <c r="AG190" i="16"/>
  <c r="AG248" i="16"/>
  <c r="AG247" i="16"/>
  <c r="AG237" i="16"/>
  <c r="AG236" i="16"/>
  <c r="AG226" i="16"/>
  <c r="AG217" i="16"/>
  <c r="AG212" i="16"/>
  <c r="AG203" i="16"/>
  <c r="AG195" i="16"/>
  <c r="AG215" i="16"/>
  <c r="AG210" i="16"/>
  <c r="AG202" i="16"/>
  <c r="AG192" i="16"/>
  <c r="AG191" i="16"/>
  <c r="AG194" i="16"/>
  <c r="AG252" i="16"/>
  <c r="AG216" i="16"/>
  <c r="AG205" i="16"/>
  <c r="AG204" i="16"/>
  <c r="AG220" i="16"/>
  <c r="AG214" i="16"/>
  <c r="AG208" i="16"/>
  <c r="AG207" i="16"/>
  <c r="AG197" i="16"/>
  <c r="AG196" i="16"/>
  <c r="AG199" i="16"/>
  <c r="AG200" i="16"/>
  <c r="N277" i="16"/>
  <c r="M277" i="16"/>
  <c r="K278" i="16"/>
  <c r="H279" i="16"/>
  <c r="F278" i="16"/>
  <c r="O276" i="16"/>
  <c r="P276" i="16"/>
  <c r="R275" i="16"/>
  <c r="T275" i="16" s="1"/>
  <c r="V275" i="16" s="1"/>
  <c r="X275" i="16" s="1"/>
  <c r="Z275" i="16" s="1"/>
  <c r="AB275" i="16" s="1"/>
  <c r="AD275" i="16" s="1"/>
  <c r="AF275" i="16" s="1"/>
  <c r="AH275" i="16" s="1"/>
  <c r="AJ275" i="16" s="1"/>
  <c r="Q275" i="16"/>
  <c r="AG43" i="8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I312" i="16" l="1"/>
  <c r="AI304" i="16"/>
  <c r="AI296" i="16"/>
  <c r="AI288" i="16"/>
  <c r="AI280" i="16"/>
  <c r="AI272" i="16"/>
  <c r="AI264" i="16"/>
  <c r="AI256" i="16"/>
  <c r="AI317" i="16"/>
  <c r="AI309" i="16"/>
  <c r="AI301" i="16"/>
  <c r="AI293" i="16"/>
  <c r="AI285" i="16"/>
  <c r="AI277" i="16"/>
  <c r="AI269" i="16"/>
  <c r="AI261" i="16"/>
  <c r="AI253" i="16"/>
  <c r="AI311" i="16"/>
  <c r="AI303" i="16"/>
  <c r="AI295" i="16"/>
  <c r="AI287" i="16"/>
  <c r="AI279" i="16"/>
  <c r="AI271" i="16"/>
  <c r="AI263" i="16"/>
  <c r="AI255" i="16"/>
  <c r="AI316" i="16"/>
  <c r="AI308" i="16"/>
  <c r="AI300" i="16"/>
  <c r="AI292" i="16"/>
  <c r="AI284" i="16"/>
  <c r="AI276" i="16"/>
  <c r="AI268" i="16"/>
  <c r="AI260" i="16"/>
  <c r="AI310" i="16"/>
  <c r="AI302" i="16"/>
  <c r="AI294" i="16"/>
  <c r="AI286" i="16"/>
  <c r="AI278" i="16"/>
  <c r="AI270" i="16"/>
  <c r="AI262" i="16"/>
  <c r="AI254" i="16"/>
  <c r="AI315" i="16"/>
  <c r="AI305" i="16"/>
  <c r="AI313" i="16"/>
  <c r="AI291" i="16"/>
  <c r="AI299" i="16"/>
  <c r="AI289" i="16"/>
  <c r="AI267" i="16"/>
  <c r="AI257" i="16"/>
  <c r="AI251" i="16"/>
  <c r="AI246" i="16"/>
  <c r="AI238" i="16"/>
  <c r="AI230" i="16"/>
  <c r="AI222" i="16"/>
  <c r="AI314" i="16"/>
  <c r="AI282" i="16"/>
  <c r="AI243" i="16"/>
  <c r="AI235" i="16"/>
  <c r="AI227" i="16"/>
  <c r="AI307" i="16"/>
  <c r="AI297" i="16"/>
  <c r="AI275" i="16"/>
  <c r="AI265" i="16"/>
  <c r="AI252" i="16"/>
  <c r="AI248" i="16"/>
  <c r="AI240" i="16"/>
  <c r="AI232" i="16"/>
  <c r="AI224" i="16"/>
  <c r="AI216" i="16"/>
  <c r="AI266" i="16"/>
  <c r="AI259" i="16"/>
  <c r="AI215" i="16"/>
  <c r="AI298" i="16"/>
  <c r="AI220" i="16"/>
  <c r="AI219" i="16"/>
  <c r="AI214" i="16"/>
  <c r="AI206" i="16"/>
  <c r="AI198" i="16"/>
  <c r="AI190" i="16"/>
  <c r="AI281" i="16"/>
  <c r="AI290" i="16"/>
  <c r="AI247" i="16"/>
  <c r="AI237" i="16"/>
  <c r="AI236" i="16"/>
  <c r="AI226" i="16"/>
  <c r="AI225" i="16"/>
  <c r="AI217" i="16"/>
  <c r="AI212" i="16"/>
  <c r="AI203" i="16"/>
  <c r="AI195" i="16"/>
  <c r="AI283" i="16"/>
  <c r="AI274" i="16"/>
  <c r="AI249" i="16"/>
  <c r="AI239" i="16"/>
  <c r="AI208" i="16"/>
  <c r="AI200" i="16"/>
  <c r="AI192" i="16"/>
  <c r="AI221" i="16"/>
  <c r="AI202" i="16"/>
  <c r="AI201" i="16"/>
  <c r="AI191" i="16"/>
  <c r="AI242" i="16"/>
  <c r="AI234" i="16"/>
  <c r="AI231" i="16"/>
  <c r="AI213" i="16"/>
  <c r="AI211" i="16"/>
  <c r="AI258" i="16"/>
  <c r="AI223" i="16"/>
  <c r="AI205" i="16"/>
  <c r="AI204" i="16"/>
  <c r="AI194" i="16"/>
  <c r="AI193" i="16"/>
  <c r="AI306" i="16"/>
  <c r="AI273" i="16"/>
  <c r="AI245" i="16"/>
  <c r="AI228" i="16"/>
  <c r="AI218" i="16"/>
  <c r="AI241" i="16"/>
  <c r="AI233" i="16"/>
  <c r="AI207" i="16"/>
  <c r="AI197" i="16"/>
  <c r="AI196" i="16"/>
  <c r="AI244" i="16"/>
  <c r="AI199" i="16"/>
  <c r="AI250" i="16"/>
  <c r="AI229" i="16"/>
  <c r="AI209" i="16"/>
  <c r="AI210" i="16"/>
  <c r="K279" i="16"/>
  <c r="F279" i="16"/>
  <c r="H280" i="16"/>
  <c r="N278" i="16"/>
  <c r="M278" i="16"/>
  <c r="P277" i="16"/>
  <c r="O277" i="16"/>
  <c r="R276" i="16"/>
  <c r="T276" i="16" s="1"/>
  <c r="V276" i="16" s="1"/>
  <c r="X276" i="16" s="1"/>
  <c r="Z276" i="16" s="1"/>
  <c r="AB276" i="16" s="1"/>
  <c r="AD276" i="16" s="1"/>
  <c r="AF276" i="16" s="1"/>
  <c r="AH276" i="16" s="1"/>
  <c r="AJ276" i="16" s="1"/>
  <c r="Q276" i="16"/>
  <c r="AB69" i="26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I276" i="16" l="1"/>
  <c r="I208" i="16"/>
  <c r="I203" i="16"/>
  <c r="I261" i="16"/>
  <c r="I266" i="16"/>
  <c r="I199" i="16"/>
  <c r="I223" i="16"/>
  <c r="I238" i="16"/>
  <c r="I219" i="16"/>
  <c r="I232" i="16"/>
  <c r="I246" i="16"/>
  <c r="I211" i="16"/>
  <c r="I221" i="16"/>
  <c r="I240" i="16"/>
  <c r="I253" i="16"/>
  <c r="AK317" i="16"/>
  <c r="AK309" i="16"/>
  <c r="AK301" i="16"/>
  <c r="AK293" i="16"/>
  <c r="AK285" i="16"/>
  <c r="AK277" i="16"/>
  <c r="AK269" i="16"/>
  <c r="I269" i="16" s="1"/>
  <c r="AK261" i="16"/>
  <c r="AK253" i="16"/>
  <c r="AK314" i="16"/>
  <c r="AK306" i="16"/>
  <c r="AK298" i="16"/>
  <c r="AK290" i="16"/>
  <c r="AK282" i="16"/>
  <c r="AK274" i="16"/>
  <c r="I274" i="16" s="1"/>
  <c r="AK266" i="16"/>
  <c r="AK258" i="16"/>
  <c r="I258" i="16" s="1"/>
  <c r="AK250" i="16"/>
  <c r="I250" i="16" s="1"/>
  <c r="AK316" i="16"/>
  <c r="AK308" i="16"/>
  <c r="AK300" i="16"/>
  <c r="AK292" i="16"/>
  <c r="AK284" i="16"/>
  <c r="AK276" i="16"/>
  <c r="AK268" i="16"/>
  <c r="I268" i="16" s="1"/>
  <c r="AK260" i="16"/>
  <c r="I260" i="16" s="1"/>
  <c r="AK252" i="16"/>
  <c r="I252" i="16" s="1"/>
  <c r="AK313" i="16"/>
  <c r="AK305" i="16"/>
  <c r="AK297" i="16"/>
  <c r="AK289" i="16"/>
  <c r="AK281" i="16"/>
  <c r="AK273" i="16"/>
  <c r="I273" i="16" s="1"/>
  <c r="AK265" i="16"/>
  <c r="I265" i="16" s="1"/>
  <c r="AK257" i="16"/>
  <c r="I257" i="16" s="1"/>
  <c r="AK315" i="16"/>
  <c r="AK307" i="16"/>
  <c r="AK299" i="16"/>
  <c r="AK291" i="16"/>
  <c r="AK283" i="16"/>
  <c r="AK275" i="16"/>
  <c r="I275" i="16" s="1"/>
  <c r="AK267" i="16"/>
  <c r="I267" i="16" s="1"/>
  <c r="AK259" i="16"/>
  <c r="I259" i="16" s="1"/>
  <c r="AK251" i="16"/>
  <c r="I251" i="16" s="1"/>
  <c r="AK295" i="16"/>
  <c r="AK303" i="16"/>
  <c r="AK311" i="16"/>
  <c r="AK279" i="16"/>
  <c r="AK243" i="16"/>
  <c r="I243" i="16" s="1"/>
  <c r="AK235" i="16"/>
  <c r="I235" i="16" s="1"/>
  <c r="AK227" i="16"/>
  <c r="I227" i="16" s="1"/>
  <c r="AK219" i="16"/>
  <c r="AK304" i="16"/>
  <c r="AK294" i="16"/>
  <c r="AK272" i="16"/>
  <c r="I272" i="16" s="1"/>
  <c r="AK262" i="16"/>
  <c r="I262" i="16" s="1"/>
  <c r="AK248" i="16"/>
  <c r="I248" i="16" s="1"/>
  <c r="AK240" i="16"/>
  <c r="AK232" i="16"/>
  <c r="AK224" i="16"/>
  <c r="I224" i="16" s="1"/>
  <c r="AK287" i="16"/>
  <c r="AK255" i="16"/>
  <c r="I255" i="16" s="1"/>
  <c r="AK245" i="16"/>
  <c r="I245" i="16" s="1"/>
  <c r="AK237" i="16"/>
  <c r="I237" i="16" s="1"/>
  <c r="AK229" i="16"/>
  <c r="I229" i="16" s="1"/>
  <c r="AK221" i="16"/>
  <c r="AK213" i="16"/>
  <c r="I213" i="16" s="1"/>
  <c r="AK296" i="16"/>
  <c r="AK286" i="16"/>
  <c r="AK264" i="16"/>
  <c r="I264" i="16" s="1"/>
  <c r="AK242" i="16"/>
  <c r="I242" i="16" s="1"/>
  <c r="AK241" i="16"/>
  <c r="I241" i="16" s="1"/>
  <c r="AK231" i="16"/>
  <c r="I231" i="16" s="1"/>
  <c r="AK230" i="16"/>
  <c r="I230" i="16" s="1"/>
  <c r="AK312" i="16"/>
  <c r="AK302" i="16"/>
  <c r="AK288" i="16"/>
  <c r="AK280" i="16"/>
  <c r="AK263" i="16"/>
  <c r="I263" i="16" s="1"/>
  <c r="AK256" i="16"/>
  <c r="I256" i="16" s="1"/>
  <c r="AK254" i="16"/>
  <c r="I254" i="16" s="1"/>
  <c r="AK244" i="16"/>
  <c r="I244" i="16" s="1"/>
  <c r="AK234" i="16"/>
  <c r="I234" i="16" s="1"/>
  <c r="AK233" i="16"/>
  <c r="I233" i="16" s="1"/>
  <c r="AK223" i="16"/>
  <c r="AK222" i="16"/>
  <c r="I222" i="16" s="1"/>
  <c r="AK218" i="16"/>
  <c r="I218" i="16" s="1"/>
  <c r="AK270" i="16"/>
  <c r="I270" i="16" s="1"/>
  <c r="AK247" i="16"/>
  <c r="I247" i="16" s="1"/>
  <c r="AK246" i="16"/>
  <c r="AK236" i="16"/>
  <c r="I236" i="16" s="1"/>
  <c r="AK226" i="16"/>
  <c r="I226" i="16" s="1"/>
  <c r="AK225" i="16"/>
  <c r="I225" i="16" s="1"/>
  <c r="AK217" i="16"/>
  <c r="I217" i="16" s="1"/>
  <c r="AK212" i="16"/>
  <c r="I212" i="16" s="1"/>
  <c r="AK203" i="16"/>
  <c r="AK195" i="16"/>
  <c r="I195" i="16" s="1"/>
  <c r="AK310" i="16"/>
  <c r="AK208" i="16"/>
  <c r="AK200" i="16"/>
  <c r="I200" i="16" s="1"/>
  <c r="AK192" i="16"/>
  <c r="I192" i="16" s="1"/>
  <c r="AK249" i="16"/>
  <c r="I249" i="16" s="1"/>
  <c r="AK239" i="16"/>
  <c r="I239" i="16" s="1"/>
  <c r="AK238" i="16"/>
  <c r="AK228" i="16"/>
  <c r="I228" i="16" s="1"/>
  <c r="AK216" i="16"/>
  <c r="I216" i="16" s="1"/>
  <c r="AK211" i="16"/>
  <c r="AK205" i="16"/>
  <c r="I205" i="16" s="1"/>
  <c r="AK197" i="16"/>
  <c r="I197" i="16" s="1"/>
  <c r="AK204" i="16"/>
  <c r="I204" i="16" s="1"/>
  <c r="AK194" i="16"/>
  <c r="I194" i="16" s="1"/>
  <c r="AK193" i="16"/>
  <c r="I193" i="16" s="1"/>
  <c r="AK206" i="16"/>
  <c r="I206" i="16" s="1"/>
  <c r="AK278" i="16"/>
  <c r="AK207" i="16"/>
  <c r="I207" i="16" s="1"/>
  <c r="AK196" i="16"/>
  <c r="I196" i="16" s="1"/>
  <c r="AK220" i="16"/>
  <c r="I220" i="16" s="1"/>
  <c r="AK214" i="16"/>
  <c r="I214" i="16" s="1"/>
  <c r="AK190" i="16"/>
  <c r="I190" i="16" s="1"/>
  <c r="AK209" i="16"/>
  <c r="I209" i="16" s="1"/>
  <c r="AK199" i="16"/>
  <c r="AK198" i="16"/>
  <c r="I198" i="16" s="1"/>
  <c r="AK271" i="16"/>
  <c r="I271" i="16" s="1"/>
  <c r="AK215" i="16"/>
  <c r="I215" i="16" s="1"/>
  <c r="AK202" i="16"/>
  <c r="I202" i="16" s="1"/>
  <c r="AK201" i="16"/>
  <c r="I201" i="16" s="1"/>
  <c r="AK210" i="16"/>
  <c r="I210" i="16" s="1"/>
  <c r="AK191" i="16"/>
  <c r="I191" i="16" s="1"/>
  <c r="Q277" i="16"/>
  <c r="I277" i="16" s="1"/>
  <c r="R277" i="16"/>
  <c r="T277" i="16" s="1"/>
  <c r="V277" i="16" s="1"/>
  <c r="X277" i="16" s="1"/>
  <c r="Z277" i="16" s="1"/>
  <c r="AB277" i="16" s="1"/>
  <c r="AD277" i="16" s="1"/>
  <c r="AF277" i="16" s="1"/>
  <c r="AH277" i="16" s="1"/>
  <c r="AJ277" i="16" s="1"/>
  <c r="H281" i="16"/>
  <c r="K280" i="16"/>
  <c r="F280" i="16"/>
  <c r="O278" i="16"/>
  <c r="P278" i="16"/>
  <c r="M279" i="16"/>
  <c r="N279" i="16"/>
  <c r="G66" i="26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I160" i="16" s="1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I163" i="16" l="1"/>
  <c r="N280" i="16"/>
  <c r="M280" i="16"/>
  <c r="F281" i="16"/>
  <c r="H282" i="16"/>
  <c r="K281" i="16"/>
  <c r="P279" i="16"/>
  <c r="O279" i="16"/>
  <c r="R278" i="16"/>
  <c r="T278" i="16" s="1"/>
  <c r="V278" i="16" s="1"/>
  <c r="X278" i="16" s="1"/>
  <c r="Z278" i="16" s="1"/>
  <c r="AB278" i="16" s="1"/>
  <c r="AD278" i="16" s="1"/>
  <c r="AF278" i="16" s="1"/>
  <c r="AH278" i="16" s="1"/>
  <c r="AJ278" i="16" s="1"/>
  <c r="Q278" i="16"/>
  <c r="I278" i="16" s="1"/>
  <c r="X52" i="26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I279" i="16" l="1"/>
  <c r="N281" i="16"/>
  <c r="M281" i="16"/>
  <c r="H283" i="16"/>
  <c r="K282" i="16"/>
  <c r="F282" i="16"/>
  <c r="Q279" i="16"/>
  <c r="R279" i="16"/>
  <c r="T279" i="16" s="1"/>
  <c r="V279" i="16" s="1"/>
  <c r="X279" i="16" s="1"/>
  <c r="Z279" i="16" s="1"/>
  <c r="AB279" i="16" s="1"/>
  <c r="AD279" i="16" s="1"/>
  <c r="AF279" i="16" s="1"/>
  <c r="AH279" i="16" s="1"/>
  <c r="AJ279" i="16" s="1"/>
  <c r="O280" i="16"/>
  <c r="P280" i="16"/>
  <c r="G52" i="26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I280" i="16" l="1"/>
  <c r="N282" i="16"/>
  <c r="M282" i="16"/>
  <c r="K283" i="16"/>
  <c r="H284" i="16"/>
  <c r="F283" i="16"/>
  <c r="R280" i="16"/>
  <c r="T280" i="16" s="1"/>
  <c r="V280" i="16" s="1"/>
  <c r="X280" i="16" s="1"/>
  <c r="Z280" i="16" s="1"/>
  <c r="AB280" i="16" s="1"/>
  <c r="AD280" i="16" s="1"/>
  <c r="AF280" i="16" s="1"/>
  <c r="AH280" i="16" s="1"/>
  <c r="AJ280" i="16" s="1"/>
  <c r="Q280" i="16"/>
  <c r="P281" i="16"/>
  <c r="O281" i="16"/>
  <c r="AD70" i="24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I281" i="16" l="1"/>
  <c r="F284" i="16"/>
  <c r="H285" i="16"/>
  <c r="K284" i="16"/>
  <c r="N283" i="16"/>
  <c r="M283" i="16"/>
  <c r="P282" i="16"/>
  <c r="O282" i="16"/>
  <c r="R281" i="16"/>
  <c r="T281" i="16" s="1"/>
  <c r="V281" i="16" s="1"/>
  <c r="X281" i="16" s="1"/>
  <c r="Z281" i="16" s="1"/>
  <c r="AB281" i="16" s="1"/>
  <c r="AD281" i="16" s="1"/>
  <c r="AF281" i="16" s="1"/>
  <c r="AH281" i="16" s="1"/>
  <c r="AJ281" i="16" s="1"/>
  <c r="Q281" i="16"/>
  <c r="AH35" i="26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R282" i="16" l="1"/>
  <c r="T282" i="16" s="1"/>
  <c r="V282" i="16" s="1"/>
  <c r="X282" i="16" s="1"/>
  <c r="Z282" i="16" s="1"/>
  <c r="AB282" i="16" s="1"/>
  <c r="AD282" i="16" s="1"/>
  <c r="AF282" i="16" s="1"/>
  <c r="AH282" i="16" s="1"/>
  <c r="AJ282" i="16" s="1"/>
  <c r="Q282" i="16"/>
  <c r="I282" i="16" s="1"/>
  <c r="P283" i="16"/>
  <c r="O283" i="16"/>
  <c r="N284" i="16"/>
  <c r="M284" i="16"/>
  <c r="H286" i="16"/>
  <c r="F285" i="16"/>
  <c r="K285" i="16"/>
  <c r="AJ34" i="26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P284" i="16" l="1"/>
  <c r="O284" i="16"/>
  <c r="R283" i="16"/>
  <c r="T283" i="16" s="1"/>
  <c r="V283" i="16" s="1"/>
  <c r="X283" i="16" s="1"/>
  <c r="Z283" i="16" s="1"/>
  <c r="AB283" i="16" s="1"/>
  <c r="AD283" i="16" s="1"/>
  <c r="AF283" i="16" s="1"/>
  <c r="AH283" i="16" s="1"/>
  <c r="AJ283" i="16" s="1"/>
  <c r="Q283" i="16"/>
  <c r="I283" i="16" s="1"/>
  <c r="M285" i="16"/>
  <c r="N285" i="16"/>
  <c r="F286" i="16"/>
  <c r="H287" i="16"/>
  <c r="K286" i="16"/>
  <c r="G90" i="26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I284" i="16" l="1"/>
  <c r="P285" i="16"/>
  <c r="O285" i="16"/>
  <c r="N286" i="16"/>
  <c r="M286" i="16"/>
  <c r="R284" i="16"/>
  <c r="T284" i="16" s="1"/>
  <c r="V284" i="16" s="1"/>
  <c r="X284" i="16" s="1"/>
  <c r="Z284" i="16" s="1"/>
  <c r="AB284" i="16" s="1"/>
  <c r="AD284" i="16" s="1"/>
  <c r="AF284" i="16" s="1"/>
  <c r="AH284" i="16" s="1"/>
  <c r="AJ284" i="16" s="1"/>
  <c r="Q284" i="16"/>
  <c r="F287" i="16"/>
  <c r="H288" i="16"/>
  <c r="K287" i="16"/>
  <c r="M66" i="8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I285" i="16" l="1"/>
  <c r="P286" i="16"/>
  <c r="O286" i="16"/>
  <c r="N287" i="16"/>
  <c r="M287" i="16"/>
  <c r="F288" i="16"/>
  <c r="H289" i="16"/>
  <c r="K288" i="16"/>
  <c r="R285" i="16"/>
  <c r="T285" i="16" s="1"/>
  <c r="V285" i="16" s="1"/>
  <c r="X285" i="16" s="1"/>
  <c r="Z285" i="16" s="1"/>
  <c r="AB285" i="16" s="1"/>
  <c r="AD285" i="16" s="1"/>
  <c r="AF285" i="16" s="1"/>
  <c r="AH285" i="16" s="1"/>
  <c r="AJ285" i="16" s="1"/>
  <c r="Q285" i="16"/>
  <c r="R43" i="8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I286" i="16" l="1"/>
  <c r="M288" i="16"/>
  <c r="N288" i="16"/>
  <c r="K289" i="16"/>
  <c r="H290" i="16"/>
  <c r="F289" i="16"/>
  <c r="P287" i="16"/>
  <c r="O287" i="16"/>
  <c r="R286" i="16"/>
  <c r="T286" i="16" s="1"/>
  <c r="V286" i="16" s="1"/>
  <c r="X286" i="16" s="1"/>
  <c r="Z286" i="16" s="1"/>
  <c r="AB286" i="16" s="1"/>
  <c r="AD286" i="16" s="1"/>
  <c r="AF286" i="16" s="1"/>
  <c r="AH286" i="16" s="1"/>
  <c r="AJ286" i="16" s="1"/>
  <c r="Q286" i="16"/>
  <c r="Q60" i="8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I287" i="16" l="1"/>
  <c r="K290" i="16"/>
  <c r="F290" i="16"/>
  <c r="H291" i="16"/>
  <c r="R287" i="16"/>
  <c r="T287" i="16" s="1"/>
  <c r="V287" i="16" s="1"/>
  <c r="X287" i="16" s="1"/>
  <c r="Z287" i="16" s="1"/>
  <c r="AB287" i="16" s="1"/>
  <c r="AD287" i="16" s="1"/>
  <c r="AF287" i="16" s="1"/>
  <c r="AH287" i="16" s="1"/>
  <c r="AJ287" i="16" s="1"/>
  <c r="Q287" i="16"/>
  <c r="M289" i="16"/>
  <c r="N289" i="16"/>
  <c r="P288" i="16"/>
  <c r="O288" i="16"/>
  <c r="V43" i="8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I288" i="16" l="1"/>
  <c r="R288" i="16"/>
  <c r="T288" i="16" s="1"/>
  <c r="V288" i="16" s="1"/>
  <c r="X288" i="16" s="1"/>
  <c r="Z288" i="16" s="1"/>
  <c r="AB288" i="16" s="1"/>
  <c r="AD288" i="16" s="1"/>
  <c r="AF288" i="16" s="1"/>
  <c r="AH288" i="16" s="1"/>
  <c r="AJ288" i="16" s="1"/>
  <c r="Q288" i="16"/>
  <c r="P289" i="16"/>
  <c r="O289" i="16"/>
  <c r="F291" i="16"/>
  <c r="H292" i="16"/>
  <c r="K291" i="16"/>
  <c r="N290" i="16"/>
  <c r="M290" i="16"/>
  <c r="X43" i="8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F292" i="16" l="1"/>
  <c r="K292" i="16"/>
  <c r="H293" i="16"/>
  <c r="R289" i="16"/>
  <c r="T289" i="16" s="1"/>
  <c r="V289" i="16" s="1"/>
  <c r="X289" i="16" s="1"/>
  <c r="Z289" i="16" s="1"/>
  <c r="AB289" i="16" s="1"/>
  <c r="AD289" i="16" s="1"/>
  <c r="AF289" i="16" s="1"/>
  <c r="AH289" i="16" s="1"/>
  <c r="AJ289" i="16" s="1"/>
  <c r="Q289" i="16"/>
  <c r="I289" i="16" s="1"/>
  <c r="P290" i="16"/>
  <c r="O290" i="16"/>
  <c r="N291" i="16"/>
  <c r="M291" i="16"/>
  <c r="Z43" i="8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R290" i="16" l="1"/>
  <c r="T290" i="16" s="1"/>
  <c r="V290" i="16" s="1"/>
  <c r="X290" i="16" s="1"/>
  <c r="Z290" i="16" s="1"/>
  <c r="AB290" i="16" s="1"/>
  <c r="AD290" i="16" s="1"/>
  <c r="AF290" i="16" s="1"/>
  <c r="AH290" i="16" s="1"/>
  <c r="AJ290" i="16" s="1"/>
  <c r="Q290" i="16"/>
  <c r="I290" i="16" s="1"/>
  <c r="H294" i="16"/>
  <c r="K293" i="16"/>
  <c r="F293" i="16"/>
  <c r="N292" i="16"/>
  <c r="M292" i="16"/>
  <c r="P291" i="16"/>
  <c r="O291" i="16"/>
  <c r="AB43" i="8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P292" i="16" l="1"/>
  <c r="O292" i="16"/>
  <c r="N293" i="16"/>
  <c r="M293" i="16"/>
  <c r="F294" i="16"/>
  <c r="H295" i="16"/>
  <c r="K294" i="16"/>
  <c r="Q291" i="16"/>
  <c r="I291" i="16" s="1"/>
  <c r="R291" i="16"/>
  <c r="T291" i="16" s="1"/>
  <c r="V291" i="16" s="1"/>
  <c r="X291" i="16" s="1"/>
  <c r="Z291" i="16" s="1"/>
  <c r="AB291" i="16" s="1"/>
  <c r="AD291" i="16" s="1"/>
  <c r="AF291" i="16" s="1"/>
  <c r="AH291" i="16" s="1"/>
  <c r="AJ291" i="16" s="1"/>
  <c r="AD64" i="8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I292" i="16" l="1"/>
  <c r="N294" i="16"/>
  <c r="M294" i="16"/>
  <c r="H296" i="16"/>
  <c r="K295" i="16"/>
  <c r="F295" i="16"/>
  <c r="P293" i="16"/>
  <c r="O293" i="16"/>
  <c r="R292" i="16"/>
  <c r="T292" i="16" s="1"/>
  <c r="V292" i="16" s="1"/>
  <c r="X292" i="16" s="1"/>
  <c r="Z292" i="16" s="1"/>
  <c r="AB292" i="16" s="1"/>
  <c r="AD292" i="16" s="1"/>
  <c r="AF292" i="16" s="1"/>
  <c r="AH292" i="16" s="1"/>
  <c r="AJ292" i="16" s="1"/>
  <c r="Q292" i="16"/>
  <c r="AF64" i="8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I293" i="16" l="1"/>
  <c r="F296" i="16"/>
  <c r="H297" i="16"/>
  <c r="K296" i="16"/>
  <c r="R293" i="16"/>
  <c r="T293" i="16" s="1"/>
  <c r="V293" i="16" s="1"/>
  <c r="X293" i="16" s="1"/>
  <c r="Z293" i="16" s="1"/>
  <c r="AB293" i="16" s="1"/>
  <c r="AD293" i="16" s="1"/>
  <c r="AF293" i="16" s="1"/>
  <c r="AH293" i="16" s="1"/>
  <c r="AJ293" i="16" s="1"/>
  <c r="Q293" i="16"/>
  <c r="N295" i="16"/>
  <c r="M295" i="16"/>
  <c r="P294" i="16"/>
  <c r="O294" i="16"/>
  <c r="AH64" i="8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N296" i="16" l="1"/>
  <c r="M296" i="16"/>
  <c r="O295" i="16"/>
  <c r="P295" i="16"/>
  <c r="F297" i="16"/>
  <c r="H298" i="16"/>
  <c r="K297" i="16"/>
  <c r="Q294" i="16"/>
  <c r="I294" i="16" s="1"/>
  <c r="R294" i="16"/>
  <c r="T294" i="16" s="1"/>
  <c r="V294" i="16" s="1"/>
  <c r="X294" i="16" s="1"/>
  <c r="Z294" i="16" s="1"/>
  <c r="AB294" i="16" s="1"/>
  <c r="AD294" i="16" s="1"/>
  <c r="AF294" i="16" s="1"/>
  <c r="AH294" i="16" s="1"/>
  <c r="AJ294" i="16" s="1"/>
  <c r="AH97" i="2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N297" i="16" l="1"/>
  <c r="M297" i="16"/>
  <c r="R295" i="16"/>
  <c r="T295" i="16" s="1"/>
  <c r="V295" i="16" s="1"/>
  <c r="X295" i="16" s="1"/>
  <c r="Z295" i="16" s="1"/>
  <c r="AB295" i="16" s="1"/>
  <c r="AD295" i="16" s="1"/>
  <c r="AF295" i="16" s="1"/>
  <c r="AH295" i="16" s="1"/>
  <c r="AJ295" i="16" s="1"/>
  <c r="Q295" i="16"/>
  <c r="I295" i="16" s="1"/>
  <c r="P296" i="16"/>
  <c r="O296" i="16"/>
  <c r="H299" i="16"/>
  <c r="K298" i="16"/>
  <c r="F298" i="16"/>
  <c r="AJ97" i="2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R296" i="16" l="1"/>
  <c r="T296" i="16" s="1"/>
  <c r="V296" i="16" s="1"/>
  <c r="X296" i="16" s="1"/>
  <c r="Z296" i="16" s="1"/>
  <c r="AB296" i="16" s="1"/>
  <c r="AD296" i="16" s="1"/>
  <c r="AF296" i="16" s="1"/>
  <c r="AH296" i="16" s="1"/>
  <c r="AJ296" i="16" s="1"/>
  <c r="Q296" i="16"/>
  <c r="I296" i="16" s="1"/>
  <c r="O297" i="16"/>
  <c r="P297" i="16"/>
  <c r="N298" i="16"/>
  <c r="M298" i="16"/>
  <c r="H300" i="16"/>
  <c r="K299" i="16"/>
  <c r="F299" i="16"/>
  <c r="G97" i="2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R297" i="16" l="1"/>
  <c r="T297" i="16" s="1"/>
  <c r="V297" i="16" s="1"/>
  <c r="X297" i="16" s="1"/>
  <c r="Z297" i="16" s="1"/>
  <c r="AB297" i="16" s="1"/>
  <c r="AD297" i="16" s="1"/>
  <c r="AF297" i="16" s="1"/>
  <c r="AH297" i="16" s="1"/>
  <c r="AJ297" i="16" s="1"/>
  <c r="Q297" i="16"/>
  <c r="I297" i="16" s="1"/>
  <c r="O298" i="16"/>
  <c r="P298" i="16"/>
  <c r="N299" i="16"/>
  <c r="M299" i="16"/>
  <c r="F300" i="16"/>
  <c r="H301" i="16"/>
  <c r="K300" i="16"/>
  <c r="O184" i="16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P299" i="16" l="1"/>
  <c r="O299" i="16"/>
  <c r="R298" i="16"/>
  <c r="T298" i="16" s="1"/>
  <c r="V298" i="16" s="1"/>
  <c r="X298" i="16" s="1"/>
  <c r="Z298" i="16" s="1"/>
  <c r="AB298" i="16" s="1"/>
  <c r="AD298" i="16" s="1"/>
  <c r="AF298" i="16" s="1"/>
  <c r="AH298" i="16" s="1"/>
  <c r="AJ298" i="16" s="1"/>
  <c r="Q298" i="16"/>
  <c r="I298" i="16" s="1"/>
  <c r="N300" i="16"/>
  <c r="M300" i="16"/>
  <c r="H302" i="16"/>
  <c r="K301" i="16"/>
  <c r="F301" i="16"/>
  <c r="F148" i="16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P300" i="16" l="1"/>
  <c r="O300" i="16"/>
  <c r="M301" i="16"/>
  <c r="N301" i="16"/>
  <c r="R299" i="16"/>
  <c r="T299" i="16" s="1"/>
  <c r="V299" i="16" s="1"/>
  <c r="X299" i="16" s="1"/>
  <c r="Z299" i="16" s="1"/>
  <c r="AB299" i="16" s="1"/>
  <c r="AD299" i="16" s="1"/>
  <c r="AF299" i="16" s="1"/>
  <c r="AH299" i="16" s="1"/>
  <c r="AJ299" i="16" s="1"/>
  <c r="Q299" i="16"/>
  <c r="I299" i="16" s="1"/>
  <c r="H303" i="16"/>
  <c r="K302" i="16"/>
  <c r="F302" i="16"/>
  <c r="Q185" i="16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R300" i="16" l="1"/>
  <c r="T300" i="16" s="1"/>
  <c r="V300" i="16" s="1"/>
  <c r="X300" i="16" s="1"/>
  <c r="Z300" i="16" s="1"/>
  <c r="AB300" i="16" s="1"/>
  <c r="AD300" i="16" s="1"/>
  <c r="AF300" i="16" s="1"/>
  <c r="AH300" i="16" s="1"/>
  <c r="AJ300" i="16" s="1"/>
  <c r="Q300" i="16"/>
  <c r="I300" i="16" s="1"/>
  <c r="P301" i="16"/>
  <c r="O301" i="16"/>
  <c r="M302" i="16"/>
  <c r="N302" i="16"/>
  <c r="H304" i="16"/>
  <c r="K303" i="16"/>
  <c r="F303" i="16"/>
  <c r="P187" i="16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P302" i="16" l="1"/>
  <c r="O302" i="16"/>
  <c r="N303" i="16"/>
  <c r="M303" i="16"/>
  <c r="R301" i="16"/>
  <c r="T301" i="16" s="1"/>
  <c r="V301" i="16" s="1"/>
  <c r="X301" i="16" s="1"/>
  <c r="Z301" i="16" s="1"/>
  <c r="AB301" i="16" s="1"/>
  <c r="AD301" i="16" s="1"/>
  <c r="AF301" i="16" s="1"/>
  <c r="AH301" i="16" s="1"/>
  <c r="AJ301" i="16" s="1"/>
  <c r="Q301" i="16"/>
  <c r="I301" i="16" s="1"/>
  <c r="F304" i="16"/>
  <c r="H305" i="16"/>
  <c r="K304" i="16"/>
  <c r="R187" i="16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P303" i="16" l="1"/>
  <c r="O303" i="16"/>
  <c r="H306" i="16"/>
  <c r="K305" i="16"/>
  <c r="F305" i="16"/>
  <c r="R302" i="16"/>
  <c r="T302" i="16" s="1"/>
  <c r="V302" i="16" s="1"/>
  <c r="X302" i="16" s="1"/>
  <c r="Z302" i="16" s="1"/>
  <c r="AB302" i="16" s="1"/>
  <c r="AD302" i="16" s="1"/>
  <c r="AF302" i="16" s="1"/>
  <c r="AH302" i="16" s="1"/>
  <c r="AJ302" i="16" s="1"/>
  <c r="Q302" i="16"/>
  <c r="I302" i="16" s="1"/>
  <c r="M304" i="16"/>
  <c r="N304" i="16"/>
  <c r="AF102" i="16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P304" i="16" l="1"/>
  <c r="O304" i="16"/>
  <c r="N305" i="16"/>
  <c r="M305" i="16"/>
  <c r="K306" i="16"/>
  <c r="F306" i="16"/>
  <c r="H307" i="16"/>
  <c r="R303" i="16"/>
  <c r="T303" i="16" s="1"/>
  <c r="V303" i="16" s="1"/>
  <c r="X303" i="16" s="1"/>
  <c r="Z303" i="16" s="1"/>
  <c r="AB303" i="16" s="1"/>
  <c r="AD303" i="16" s="1"/>
  <c r="AF303" i="16" s="1"/>
  <c r="AH303" i="16" s="1"/>
  <c r="AJ303" i="16" s="1"/>
  <c r="Q303" i="16"/>
  <c r="I303" i="16" s="1"/>
  <c r="R131" i="16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F307" i="16" l="1"/>
  <c r="H308" i="16"/>
  <c r="K307" i="16"/>
  <c r="M306" i="16"/>
  <c r="N306" i="16"/>
  <c r="P305" i="16"/>
  <c r="O305" i="16"/>
  <c r="Q304" i="16"/>
  <c r="I304" i="16" s="1"/>
  <c r="R304" i="16"/>
  <c r="T304" i="16" s="1"/>
  <c r="V304" i="16" s="1"/>
  <c r="X304" i="16" s="1"/>
  <c r="Z304" i="16" s="1"/>
  <c r="AB304" i="16" s="1"/>
  <c r="AD304" i="16" s="1"/>
  <c r="AF304" i="16" s="1"/>
  <c r="AH304" i="16" s="1"/>
  <c r="AJ304" i="16" s="1"/>
  <c r="AD113" i="16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P306" i="16" l="1"/>
  <c r="O306" i="16"/>
  <c r="N307" i="16"/>
  <c r="M307" i="16"/>
  <c r="F308" i="16"/>
  <c r="H309" i="16"/>
  <c r="K308" i="16"/>
  <c r="R305" i="16"/>
  <c r="T305" i="16" s="1"/>
  <c r="V305" i="16" s="1"/>
  <c r="X305" i="16" s="1"/>
  <c r="Z305" i="16" s="1"/>
  <c r="AB305" i="16" s="1"/>
  <c r="AD305" i="16" s="1"/>
  <c r="AF305" i="16" s="1"/>
  <c r="AH305" i="16" s="1"/>
  <c r="AJ305" i="16" s="1"/>
  <c r="Q305" i="16"/>
  <c r="I305" i="16" s="1"/>
  <c r="X130" i="16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H310" i="16" l="1"/>
  <c r="K309" i="16"/>
  <c r="F309" i="16"/>
  <c r="N308" i="16"/>
  <c r="M308" i="16"/>
  <c r="P307" i="16"/>
  <c r="O307" i="16"/>
  <c r="R306" i="16"/>
  <c r="T306" i="16" s="1"/>
  <c r="V306" i="16" s="1"/>
  <c r="X306" i="16" s="1"/>
  <c r="Z306" i="16" s="1"/>
  <c r="AB306" i="16" s="1"/>
  <c r="AD306" i="16" s="1"/>
  <c r="AF306" i="16" s="1"/>
  <c r="AH306" i="16" s="1"/>
  <c r="AJ306" i="16" s="1"/>
  <c r="Q306" i="16"/>
  <c r="I306" i="16" s="1"/>
  <c r="Z125" i="16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Q307" i="16" l="1"/>
  <c r="I307" i="16" s="1"/>
  <c r="R307" i="16"/>
  <c r="T307" i="16" s="1"/>
  <c r="V307" i="16" s="1"/>
  <c r="X307" i="16" s="1"/>
  <c r="Z307" i="16" s="1"/>
  <c r="AB307" i="16" s="1"/>
  <c r="AD307" i="16" s="1"/>
  <c r="AF307" i="16" s="1"/>
  <c r="AH307" i="16" s="1"/>
  <c r="AJ307" i="16" s="1"/>
  <c r="P308" i="16"/>
  <c r="O308" i="16"/>
  <c r="N309" i="16"/>
  <c r="M309" i="16"/>
  <c r="K310" i="16"/>
  <c r="F310" i="16"/>
  <c r="H311" i="16"/>
  <c r="AD124" i="16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P309" i="16" l="1"/>
  <c r="O309" i="16"/>
  <c r="Q308" i="16"/>
  <c r="I308" i="16" s="1"/>
  <c r="R308" i="16"/>
  <c r="T308" i="16" s="1"/>
  <c r="V308" i="16" s="1"/>
  <c r="X308" i="16" s="1"/>
  <c r="Z308" i="16" s="1"/>
  <c r="AB308" i="16" s="1"/>
  <c r="AD308" i="16" s="1"/>
  <c r="AF308" i="16" s="1"/>
  <c r="AH308" i="16" s="1"/>
  <c r="AJ308" i="16" s="1"/>
  <c r="N310" i="16"/>
  <c r="M310" i="16"/>
  <c r="F311" i="16"/>
  <c r="H312" i="16"/>
  <c r="K311" i="16"/>
  <c r="AD125" i="16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N311" i="16" l="1"/>
  <c r="M311" i="16"/>
  <c r="P310" i="16"/>
  <c r="O310" i="16"/>
  <c r="R309" i="16"/>
  <c r="T309" i="16" s="1"/>
  <c r="V309" i="16" s="1"/>
  <c r="X309" i="16" s="1"/>
  <c r="Z309" i="16" s="1"/>
  <c r="AB309" i="16" s="1"/>
  <c r="AD309" i="16" s="1"/>
  <c r="AF309" i="16" s="1"/>
  <c r="AH309" i="16" s="1"/>
  <c r="AJ309" i="16" s="1"/>
  <c r="Q309" i="16"/>
  <c r="I309" i="16" s="1"/>
  <c r="F312" i="16"/>
  <c r="H313" i="16"/>
  <c r="K312" i="16"/>
  <c r="AC126" i="16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N312" i="16" l="1"/>
  <c r="M312" i="16"/>
  <c r="R310" i="16"/>
  <c r="T310" i="16" s="1"/>
  <c r="V310" i="16" s="1"/>
  <c r="X310" i="16" s="1"/>
  <c r="Z310" i="16" s="1"/>
  <c r="AB310" i="16" s="1"/>
  <c r="AD310" i="16" s="1"/>
  <c r="AF310" i="16" s="1"/>
  <c r="AH310" i="16" s="1"/>
  <c r="AJ310" i="16" s="1"/>
  <c r="Q310" i="16"/>
  <c r="I310" i="16" s="1"/>
  <c r="H314" i="16"/>
  <c r="K313" i="16"/>
  <c r="F313" i="16"/>
  <c r="P311" i="16"/>
  <c r="O311" i="16"/>
  <c r="AE126" i="16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N313" i="16" l="1"/>
  <c r="M313" i="16"/>
  <c r="F314" i="16"/>
  <c r="H315" i="16"/>
  <c r="K314" i="16"/>
  <c r="Q311" i="16"/>
  <c r="I311" i="16" s="1"/>
  <c r="R311" i="16"/>
  <c r="T311" i="16" s="1"/>
  <c r="V311" i="16" s="1"/>
  <c r="X311" i="16" s="1"/>
  <c r="Z311" i="16" s="1"/>
  <c r="AB311" i="16" s="1"/>
  <c r="AD311" i="16" s="1"/>
  <c r="AF311" i="16" s="1"/>
  <c r="AH311" i="16" s="1"/>
  <c r="AJ311" i="16" s="1"/>
  <c r="P312" i="16"/>
  <c r="O312" i="16"/>
  <c r="AF132" i="16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P313" i="16" l="1"/>
  <c r="O313" i="16"/>
  <c r="N314" i="16"/>
  <c r="M314" i="16"/>
  <c r="H316" i="16"/>
  <c r="K315" i="16"/>
  <c r="F315" i="16"/>
  <c r="R312" i="16"/>
  <c r="T312" i="16" s="1"/>
  <c r="V312" i="16" s="1"/>
  <c r="X312" i="16" s="1"/>
  <c r="Z312" i="16" s="1"/>
  <c r="AB312" i="16" s="1"/>
  <c r="AD312" i="16" s="1"/>
  <c r="AF312" i="16" s="1"/>
  <c r="AH312" i="16" s="1"/>
  <c r="AJ312" i="16" s="1"/>
  <c r="Q312" i="16"/>
  <c r="I312" i="16" s="1"/>
  <c r="E99" i="17"/>
  <c r="E100" i="17" s="1"/>
  <c r="E95" i="17"/>
  <c r="G95" i="17" s="1"/>
  <c r="G96" i="17"/>
  <c r="F316" i="16" l="1"/>
  <c r="H317" i="16"/>
  <c r="K316" i="16"/>
  <c r="P314" i="16"/>
  <c r="O314" i="16"/>
  <c r="N315" i="16"/>
  <c r="M315" i="16"/>
  <c r="R313" i="16"/>
  <c r="T313" i="16" s="1"/>
  <c r="V313" i="16" s="1"/>
  <c r="X313" i="16" s="1"/>
  <c r="Z313" i="16" s="1"/>
  <c r="AB313" i="16" s="1"/>
  <c r="AD313" i="16" s="1"/>
  <c r="AF313" i="16" s="1"/>
  <c r="AH313" i="16" s="1"/>
  <c r="AJ313" i="16" s="1"/>
  <c r="Q313" i="16"/>
  <c r="I313" i="16" s="1"/>
  <c r="G99" i="17"/>
  <c r="G100" i="17"/>
  <c r="E101" i="17"/>
  <c r="L101" i="17" s="1"/>
  <c r="O315" i="16" l="1"/>
  <c r="P315" i="16"/>
  <c r="F317" i="16"/>
  <c r="K317" i="16"/>
  <c r="Q314" i="16"/>
  <c r="I314" i="16" s="1"/>
  <c r="R314" i="16"/>
  <c r="T314" i="16" s="1"/>
  <c r="V314" i="16" s="1"/>
  <c r="X314" i="16" s="1"/>
  <c r="Z314" i="16" s="1"/>
  <c r="AB314" i="16" s="1"/>
  <c r="AD314" i="16" s="1"/>
  <c r="AF314" i="16" s="1"/>
  <c r="AH314" i="16" s="1"/>
  <c r="AJ314" i="16" s="1"/>
  <c r="N316" i="16"/>
  <c r="M316" i="16"/>
  <c r="E102" i="17"/>
  <c r="G101" i="17"/>
  <c r="R315" i="16" l="1"/>
  <c r="T315" i="16" s="1"/>
  <c r="V315" i="16" s="1"/>
  <c r="X315" i="16" s="1"/>
  <c r="Z315" i="16" s="1"/>
  <c r="AB315" i="16" s="1"/>
  <c r="AD315" i="16" s="1"/>
  <c r="AF315" i="16" s="1"/>
  <c r="AH315" i="16" s="1"/>
  <c r="AJ315" i="16" s="1"/>
  <c r="Q315" i="16"/>
  <c r="I315" i="16" s="1"/>
  <c r="N317" i="16"/>
  <c r="M317" i="16"/>
  <c r="P316" i="16"/>
  <c r="O316" i="16"/>
  <c r="G102" i="17"/>
  <c r="E103" i="17"/>
  <c r="P317" i="16" l="1"/>
  <c r="O317" i="16"/>
  <c r="R316" i="16"/>
  <c r="T316" i="16" s="1"/>
  <c r="V316" i="16" s="1"/>
  <c r="X316" i="16" s="1"/>
  <c r="Z316" i="16" s="1"/>
  <c r="AB316" i="16" s="1"/>
  <c r="AD316" i="16" s="1"/>
  <c r="AF316" i="16" s="1"/>
  <c r="AH316" i="16" s="1"/>
  <c r="AJ316" i="16" s="1"/>
  <c r="Q316" i="16"/>
  <c r="I316" i="16" s="1"/>
  <c r="E104" i="17"/>
  <c r="G103" i="17"/>
  <c r="R317" i="16" l="1"/>
  <c r="T317" i="16" s="1"/>
  <c r="V317" i="16" s="1"/>
  <c r="X317" i="16" s="1"/>
  <c r="Z317" i="16" s="1"/>
  <c r="AB317" i="16" s="1"/>
  <c r="AD317" i="16" s="1"/>
  <c r="AF317" i="16" s="1"/>
  <c r="AH317" i="16" s="1"/>
  <c r="AJ317" i="16" s="1"/>
  <c r="Q317" i="16"/>
  <c r="I317" i="16" s="1"/>
  <c r="G104" i="17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<sst xmlns="http://schemas.openxmlformats.org/spreadsheetml/2006/main" count="3053" uniqueCount="1891">
  <si>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</si>
  <si>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</si>
  <si>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</si>
  <si>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</si>
  <si>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</si>
  <si>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</si>
  <si>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</si>
  <si>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</si>
  <si>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</si>
  <si>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</si>
  <si>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</si>
  <si>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</si>
  <si>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</si>
  <si>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</si>
  <si>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</si>
  <si>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</si>
  <si>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</si>
  <si>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</si>
  <si>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</si>
  <si>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</si>
  <si>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</si>
  <si>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</si>
  <si>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</si>
  <si>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</si>
  <si>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</si>
  <si>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</si>
  <si>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</si>
  <si>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</si>
  <si>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</si>
  <si>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</si>
  <si>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</si>
  <si>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</si>
  <si>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</si>
  <si>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</si>
  <si>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</si>
  <si>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</si>
  <si>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</si>
  <si>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</si>
  <si>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</si>
  <si>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</si>
  <si>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</si>
  <si>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</si>
  <si>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</si>
  <si>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</si>
  <si>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</si>
  <si>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</si>
  <si>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</si>
  <si>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</si>
  <si>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</si>
  <si>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</si>
  <si>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</si>
  <si>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</si>
  <si>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</si>
  <si>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</si>
  <si>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</si>
  <si>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</si>
  <si>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</si>
  <si>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</si>
  <si>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</si>
  <si>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</si>
  <si>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</si>
  <si>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</si>
  <si>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</si>
  <si>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</si>
  <si>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</si>
  <si>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</si>
  <si>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</si>
  <si>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</si>
  <si>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</si>
  <si>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</si>
  <si>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</si>
  <si>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</si>
  <si>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</si>
  <si>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</si>
  <si>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</si>
  <si>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</si>
  <si>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</si>
  <si>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</si>
  <si>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</si>
  <si>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</si>
  <si>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</si>
  <si>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</si>
  <si>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</si>
  <si>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</si>
  <si>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</si>
  <si>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</si>
  <si>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</si>
  <si>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</si>
  <si>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</si>
  <si>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</si>
  <si>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</si>
  <si>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</si>
  <si>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</si>
  <si>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</si>
  <si>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</si>
  <si>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</si>
  <si>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</si>
  <si>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</si>
  <si>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</si>
  <si>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</si>
  <si>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</si>
  <si>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</si>
  <si>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</si>
  <si>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</si>
  <si>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</si>
  <si>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</si>
  <si>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</si>
  <si>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</si>
  <si>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</si>
  <si>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</si>
  <si>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</si>
  <si>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</si>
  <si>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</si>
  <si>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</si>
  <si>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</si>
  <si>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</si>
  <si>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</si>
  <si>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</si>
  <si>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</si>
  <si>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</si>
  <si>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</si>
  <si>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</si>
  <si>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</si>
  <si>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</si>
  <si>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</si>
  <si>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</si>
  <si>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</si>
  <si>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</si>
  <si>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</si>
  <si>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</si>
  <si>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</si>
  <si>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</si>
  <si>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</si>
  <si>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</si>
  <si>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</si>
  <si>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</si>
  <si>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</si>
  <si>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</si>
  <si>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</si>
  <si>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</si>
  <si>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</si>
  <si>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</si>
  <si>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</si>
  <si>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</si>
  <si>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</si>
  <si>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</si>
  <si>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</si>
  <si>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</si>
  <si>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</si>
  <si>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</si>
  <si>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</si>
  <si>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</si>
  <si>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</si>
  <si>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</si>
  <si>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</si>
  <si>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</si>
  <si>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</si>
  <si>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</si>
  <si>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</si>
  <si>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</si>
  <si>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</si>
  <si>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</si>
  <si>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</si>
  <si>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</si>
  <si>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</si>
  <si>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</si>
  <si>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</si>
  <si>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</si>
  <si>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</si>
  <si>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</si>
  <si>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</si>
  <si>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</si>
  <si>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</si>
  <si>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</si>
  <si>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</si>
  <si>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</si>
  <si>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</si>
  <si>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</si>
  <si>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</si>
  <si>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</si>
  <si>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</si>
  <si>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</si>
  <si>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</si>
  <si>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</si>
  <si>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</si>
  <si>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</si>
  <si>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</si>
  <si>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</si>
  <si>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</si>
  <si>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</si>
  <si>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</si>
  <si>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</si>
  <si>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</si>
  <si>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</si>
  <si>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</si>
  <si>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</si>
  <si>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</si>
  <si>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</si>
  <si>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</si>
  <si>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</si>
  <si>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</si>
  <si>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</si>
  <si>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</si>
  <si>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</si>
  <si>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</si>
  <si>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</si>
  <si>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</si>
  <si>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</si>
  <si>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</si>
  <si>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</si>
  <si>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</si>
  <si>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</si>
  <si>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</si>
  <si>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</si>
  <si>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</si>
  <si>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</si>
  <si>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</si>
  <si>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</si>
  <si>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</si>
  <si>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</si>
  <si>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</si>
  <si>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</si>
  <si>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</si>
  <si>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</si>
  <si>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</si>
  <si>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</si>
  <si>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</si>
  <si>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</si>
  <si>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</si>
  <si>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</si>
  <si>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</si>
  <si>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</si>
  <si>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</si>
  <si>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</si>
  <si>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</si>
  <si>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</si>
  <si>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</si>
  <si>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</si>
  <si>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</si>
  <si>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</si>
  <si>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</si>
  <si>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</si>
  <si>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</si>
  <si>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</si>
  <si>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</si>
  <si>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</si>
  <si>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</si>
  <si>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</si>
  <si>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</si>
  <si>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</si>
  <si>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</si>
  <si>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</si>
  <si>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</si>
  <si>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</si>
  <si>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</si>
  <si>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</si>
  <si>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</si>
  <si>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</si>
  <si>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</si>
  <si>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</si>
  <si>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</si>
  <si>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</si>
  <si>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</si>
  <si>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</si>
  <si>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</si>
  <si>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</si>
  <si>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</si>
  <si>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</si>
  <si>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</si>
  <si>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</si>
  <si>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</si>
  <si>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</si>
  <si>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</si>
  <si>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</si>
  <si>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</si>
  <si>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</si>
  <si>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</si>
  <si>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</si>
  <si>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</si>
  <si>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</si>
  <si>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</si>
  <si>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</si>
  <si>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</si>
  <si>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</si>
  <si>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</si>
  <si>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</si>
  <si>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</si>
  <si>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</si>
  <si>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</si>
  <si>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</si>
  <si>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</si>
  <si>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</si>
  <si>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</si>
  <si>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</si>
  <si>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</si>
  <si>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</si>
  <si>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</si>
  <si>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</si>
  <si>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</si>
  <si>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</si>
  <si>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</si>
  <si>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</si>
  <si>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</si>
  <si>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</si>
  <si>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</si>
  <si>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</si>
  <si>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</si>
  <si>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</si>
  <si>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</si>
  <si>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</si>
  <si>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</si>
  <si>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</si>
  <si>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</si>
  <si>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</si>
  <si>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</si>
  <si>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</si>
  <si>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</si>
  <si>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</si>
  <si>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</si>
  <si>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</si>
  <si>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</si>
  <si>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</si>
  <si>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</si>
  <si>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</si>
  <si>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</si>
  <si>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</si>
  <si>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</si>
  <si>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</si>
  <si>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</si>
  <si>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</si>
  <si>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</si>
  <si>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</si>
  <si>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</si>
  <si>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</si>
  <si>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</si>
  <si>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</si>
  <si>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</si>
  <si>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</si>
  <si>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</si>
  <si>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</si>
  <si>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</si>
  <si>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</si>
  <si>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</si>
  <si>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</si>
  <si>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</si>
  <si>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</si>
  <si>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</si>
  <si>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</si>
  <si>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</si>
  <si>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</si>
  <si>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</si>
  <si>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</si>
  <si>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</si>
  <si>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</si>
  <si>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</si>
  <si>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</si>
  <si>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</si>
  <si>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</si>
  <si>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</si>
  <si>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</si>
  <si>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</si>
  <si>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</si>
  <si>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</si>
  <si>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</si>
  <si>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</si>
  <si>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</si>
  <si>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</si>
  <si>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</si>
  <si>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</si>
  <si>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</si>
  <si>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</si>
  <si>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</si>
  <si>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</si>
  <si>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</si>
  <si>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</si>
  <si>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</si>
  <si>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</si>
  <si>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</si>
  <si>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</si>
  <si>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</si>
  <si>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</si>
  <si>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</si>
  <si>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</si>
  <si>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</si>
  <si>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</si>
  <si>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</si>
  <si>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</si>
  <si>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</si>
  <si>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</si>
  <si>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</si>
  <si>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</si>
  <si>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</si>
  <si>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</si>
  <si>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</si>
  <si>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</si>
  <si>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</si>
  <si>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</si>
  <si>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</si>
  <si>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</si>
  <si>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</si>
  <si>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</si>
  <si>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</si>
  <si>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</si>
  <si>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</si>
  <si>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</si>
  <si>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</si>
  <si>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</si>
  <si>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</si>
  <si>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</si>
  <si>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</si>
  <si>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</si>
  <si>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</si>
  <si>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</si>
  <si>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</si>
  <si>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</si>
  <si>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</si>
  <si>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</si>
  <si>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</si>
  <si>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</si>
  <si>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</si>
  <si>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</si>
  <si>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</si>
  <si>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</si>
  <si>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</si>
  <si>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</si>
  <si>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</si>
  <si>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</si>
  <si>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</si>
  <si>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</si>
  <si>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</si>
  <si>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</si>
  <si>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</si>
  <si>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</si>
  <si>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</si>
  <si>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</si>
  <si>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</si>
  <si>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</si>
  <si>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</si>
  <si>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</si>
  <si>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</si>
  <si>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</si>
  <si>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</si>
  <si>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</si>
  <si>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</si>
  <si>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</si>
  <si>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</si>
  <si>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</si>
  <si>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</si>
  <si>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</si>
  <si>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</si>
  <si>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</si>
  <si>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</si>
  <si>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</si>
  <si>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</si>
  <si>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</si>
  <si>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</si>
  <si>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</si>
  <si>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</si>
  <si>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</si>
  <si>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</si>
  <si>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</si>
  <si>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</si>
  <si>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</si>
  <si>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</si>
  <si>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</si>
  <si>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</si>
  <si>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</si>
  <si>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</si>
  <si>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</si>
  <si>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</si>
  <si>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</si>
  <si>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</si>
  <si>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</si>
  <si>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</si>
  <si>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</si>
  <si>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</si>
  <si>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</si>
  <si>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</si>
  <si>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</si>
  <si>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</si>
  <si>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</si>
  <si>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</si>
  <si>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</si>
  <si>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</si>
  <si>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</si>
  <si>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</si>
  <si>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</si>
  <si>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</si>
  <si>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</si>
  <si>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</si>
  <si>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</si>
  <si>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</si>
  <si>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</si>
  <si>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</si>
  <si>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</si>
  <si>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</si>
  <si>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</si>
  <si>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</si>
  <si>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</si>
  <si>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</si>
  <si>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</si>
  <si>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</si>
  <si>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</si>
  <si>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</si>
  <si>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</si>
  <si>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</si>
  <si>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</si>
  <si>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</si>
  <si>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</si>
  <si>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</si>
  <si>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</si>
  <si>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</si>
  <si>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</si>
  <si>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</si>
  <si>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</si>
  <si>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</si>
  <si>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</si>
  <si>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</si>
  <si>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</si>
  <si>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</si>
  <si>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</si>
  <si>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</si>
  <si>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</si>
  <si>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</si>
  <si>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</si>
  <si>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</si>
  <si>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</si>
  <si>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</si>
  <si>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</si>
  <si>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</si>
  <si>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</si>
  <si>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</si>
  <si>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</si>
  <si>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</si>
  <si>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</si>
  <si>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</si>
  <si>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</si>
  <si>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</si>
  <si>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</si>
  <si>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</si>
  <si>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</si>
  <si>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</si>
  <si>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</si>
  <si>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</si>
  <si>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</si>
  <si>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</si>
  <si>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</si>
  <si>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</si>
  <si>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</si>
  <si>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</si>
  <si>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</si>
  <si>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</si>
  <si>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</si>
  <si>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</si>
  <si>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</si>
  <si>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</si>
  <si>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</si>
  <si>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</si>
  <si>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</si>
  <si>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</si>
  <si>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</si>
  <si>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</si>
  <si>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</si>
  <si>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</si>
  <si>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</si>
  <si>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</si>
  <si>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</si>
  <si>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</si>
  <si>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</si>
  <si>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</si>
  <si>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</si>
  <si>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</si>
  <si>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</si>
  <si>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</si>
  <si>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</si>
  <si>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</si>
  <si>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</si>
  <si>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</si>
  <si>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</si>
  <si>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</si>
  <si>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</si>
  <si>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</si>
  <si>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</si>
  <si>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</si>
  <si>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</si>
  <si>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</si>
  <si>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</si>
  <si>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</si>
  <si>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</si>
  <si>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</si>
  <si>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</si>
  <si>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</si>
  <si>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</si>
  <si>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</si>
  <si>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</si>
  <si>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</si>
  <si>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</si>
  <si>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</si>
  <si>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</si>
  <si>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</si>
  <si>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</si>
  <si>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</si>
  <si>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</si>
  <si>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</si>
  <si>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</si>
  <si>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</si>
  <si>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</si>
  <si>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</si>
  <si>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</si>
  <si>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</si>
  <si>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</si>
  <si>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</si>
  <si>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</si>
  <si>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</si>
  <si>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</si>
  <si>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</si>
  <si>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</si>
  <si>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</si>
  <si>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</si>
  <si>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</si>
  <si>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</si>
  <si>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</si>
  <si>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</si>
  <si>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</si>
  <si>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</si>
  <si>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</si>
  <si>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</si>
  <si>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</si>
  <si>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</si>
  <si>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</si>
  <si>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</si>
  <si>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</si>
  <si>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</si>
  <si>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</si>
  <si>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</si>
  <si>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</si>
  <si>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</si>
  <si>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</si>
  <si>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</si>
  <si>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</si>
  <si>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</si>
  <si>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</si>
  <si>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</si>
  <si>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</si>
  <si>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</si>
  <si>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</si>
  <si>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</si>
  <si>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</si>
  <si>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</si>
  <si>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</si>
  <si>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</si>
  <si>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</si>
  <si>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</si>
  <si>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</si>
  <si>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</si>
  <si>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</si>
  <si>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</si>
  <si>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</si>
  <si>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</si>
  <si>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</si>
  <si>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</si>
  <si>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</si>
  <si>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</si>
  <si>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</si>
  <si>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</si>
  <si>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</si>
  <si>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</si>
  <si>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</si>
  <si>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</si>
  <si>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</si>
  <si>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</si>
  <si>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</si>
  <si>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</si>
  <si>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</si>
  <si>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</si>
  <si>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</si>
  <si>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</si>
  <si>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</si>
  <si>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</si>
  <si>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</si>
  <si>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</si>
  <si>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</si>
  <si>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</si>
  <si>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</si>
  <si>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</si>
  <si>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</si>
  <si>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</si>
  <si>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</si>
  <si>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</si>
  <si>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</si>
  <si>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</si>
  <si>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</si>
  <si>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</si>
  <si>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</si>
  <si>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</si>
  <si>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</si>
  <si>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</si>
  <si>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</si>
  <si>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</si>
  <si>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</si>
  <si>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</si>
  <si>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</si>
  <si>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</si>
  <si>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</si>
  <si>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</si>
  <si>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</si>
  <si>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</si>
  <si>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</si>
  <si>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</si>
  <si>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</si>
  <si>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</si>
  <si>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</si>
  <si>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</si>
  <si>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</si>
  <si>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</si>
  <si>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</si>
  <si>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</si>
  <si>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</si>
  <si>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</si>
  <si>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</si>
  <si>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</si>
  <si>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</si>
  <si>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</si>
  <si>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</si>
  <si>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</si>
  <si>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</si>
  <si>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</si>
  <si>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</si>
  <si>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</si>
  <si>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</si>
  <si>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</si>
  <si>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</si>
  <si>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</si>
  <si>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</si>
  <si>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</si>
  <si>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</si>
  <si>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</si>
  <si>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</si>
  <si>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</si>
  <si>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</si>
  <si>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</si>
  <si>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</si>
  <si>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</si>
  <si>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</si>
  <si>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</si>
  <si>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</si>
  <si>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</si>
  <si>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</si>
  <si>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</si>
  <si>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</si>
  <si>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</si>
  <si>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</si>
  <si>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</si>
  <si>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</si>
  <si>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</si>
  <si>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</si>
  <si>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</si>
  <si>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</si>
  <si>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</si>
  <si>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</si>
  <si>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</si>
  <si>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</si>
  <si>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</si>
  <si>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</si>
  <si>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</si>
  <si>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</si>
  <si>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</si>
  <si>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</si>
  <si>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</si>
  <si>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</si>
  <si>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</si>
  <si>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</si>
  <si>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</si>
  <si>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</si>
  <si>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</si>
  <si>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</si>
  <si>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</si>
  <si>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</si>
  <si>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</si>
  <si>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</si>
  <si>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</si>
  <si>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</si>
  <si>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</si>
  <si>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</si>
  <si>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</si>
  <si>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</si>
  <si>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</si>
  <si>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</si>
  <si>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</si>
  <si>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</si>
  <si>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</si>
  <si>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</si>
  <si>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</si>
  <si>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</si>
  <si>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</si>
  <si>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</si>
  <si>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</si>
  <si>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</si>
  <si>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</si>
  <si>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</si>
  <si>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</si>
  <si>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</si>
  <si>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</si>
  <si>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</si>
  <si>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</si>
  <si>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</si>
  <si>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</si>
  <si>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</si>
  <si>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</si>
  <si>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</si>
  <si>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</si>
  <si>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</si>
  <si>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</si>
  <si>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</si>
  <si>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</si>
  <si>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</si>
  <si>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</si>
  <si>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</si>
  <si>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</si>
  <si>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</si>
  <si>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</si>
  <si>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</si>
  <si>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</si>
  <si>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</si>
  <si>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</si>
  <si>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</si>
  <si>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</si>
  <si>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</si>
  <si>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</si>
  <si>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</si>
  <si>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</si>
  <si>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</si>
  <si>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</si>
  <si>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</si>
  <si>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</si>
  <si>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</si>
  <si>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</si>
  <si>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</si>
  <si>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</si>
  <si>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</si>
  <si>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</si>
  <si>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</si>
  <si>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</si>
  <si>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</si>
  <si>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</si>
  <si>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</si>
  <si>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</si>
  <si>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</si>
  <si>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</si>
  <si>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</si>
  <si>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</si>
  <si>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</si>
  <si>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</si>
  <si>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</si>
  <si>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</si>
  <si>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</si>
  <si>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</si>
  <si>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</si>
  <si>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</si>
  <si>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</si>
  <si>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</si>
  <si>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</si>
  <si>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</si>
  <si>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</si>
  <si>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</si>
  <si>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</si>
  <si>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</si>
  <si>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</si>
  <si>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</si>
  <si>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</si>
  <si>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</si>
  <si>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</si>
  <si>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</si>
  <si>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</si>
  <si>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</si>
  <si>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</si>
  <si>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</si>
  <si>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</si>
  <si>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</si>
  <si>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</si>
  <si>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</si>
  <si>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</si>
  <si>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</si>
  <si>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</si>
  <si>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</si>
  <si>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</si>
  <si>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</si>
  <si>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</si>
  <si>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</si>
  <si>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</si>
  <si>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</si>
  <si>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</si>
  <si>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</si>
  <si>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</si>
  <si>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</si>
  <si>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</si>
  <si>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</si>
  <si>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</si>
  <si>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</si>
  <si>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</si>
  <si>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</si>
  <si>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</si>
  <si>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</si>
  <si>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</si>
  <si>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</si>
  <si>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</si>
  <si>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</si>
  <si>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</si>
  <si>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</si>
  <si>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</si>
  <si>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</si>
  <si>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</si>
  <si>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</si>
  <si>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</si>
  <si>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</si>
  <si>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</si>
  <si>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</si>
  <si>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</si>
  <si>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</si>
  <si>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</si>
  <si>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</si>
  <si>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</si>
  <si>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</si>
  <si>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</si>
  <si>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</si>
  <si>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</si>
  <si>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</si>
  <si>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</si>
  <si>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</si>
  <si>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</si>
  <si>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</si>
  <si>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</si>
  <si>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</si>
  <si>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</si>
  <si>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</si>
  <si>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</si>
  <si>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</si>
  <si>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</si>
  <si>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</si>
  <si>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</si>
  <si>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</si>
  <si>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</si>
  <si>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</si>
  <si>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</si>
  <si>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</si>
  <si>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</si>
  <si>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</si>
  <si>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</si>
  <si>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</si>
  <si>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</si>
  <si>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</si>
  <si>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</si>
  <si>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</si>
  <si>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</si>
  <si>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</si>
  <si>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</si>
  <si>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</si>
  <si>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</si>
  <si>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</si>
  <si>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</si>
  <si>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</si>
  <si>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</si>
  <si>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</si>
  <si>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</si>
  <si>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</si>
  <si>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</si>
  <si>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</si>
  <si>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</si>
  <si>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</si>
  <si>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</si>
  <si>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</si>
  <si>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</si>
  <si>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</si>
  <si>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</si>
  <si>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</si>
  <si>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</si>
  <si>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</si>
  <si>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</si>
  <si>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</si>
  <si>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</si>
  <si>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</si>
  <si>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</si>
  <si>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</si>
  <si>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</si>
  <si>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</si>
  <si>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</si>
  <si>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</si>
  <si>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</si>
  <si>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</si>
  <si>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</si>
  <si>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</si>
  <si>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</si>
  <si>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</si>
  <si>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</si>
  <si>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</si>
  <si>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</si>
  <si>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</si>
  <si>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</si>
  <si>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</si>
  <si>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</si>
  <si>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</si>
  <si>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</si>
  <si>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</si>
  <si>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</si>
  <si>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</si>
  <si>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</si>
  <si>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</si>
  <si>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</si>
  <si>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</si>
  <si>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</si>
  <si>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</si>
  <si>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</si>
  <si>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</si>
  <si>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</si>
  <si>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</si>
  <si>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</si>
  <si>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</si>
  <si>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</si>
  <si>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</si>
  <si>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</si>
  <si>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</si>
  <si>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</si>
  <si>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</si>
  <si>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</si>
  <si>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</si>
  <si>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</si>
  <si>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</si>
  <si>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</si>
  <si>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</si>
  <si>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</si>
  <si>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</si>
  <si>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</si>
  <si>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</si>
  <si>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</si>
  <si>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</si>
  <si>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</si>
  <si>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</si>
  <si>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</si>
  <si>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</si>
  <si>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</si>
  <si>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</si>
  <si>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</si>
  <si>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</si>
  <si>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</si>
  <si>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</si>
  <si>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</si>
  <si>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</si>
  <si>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</si>
  <si>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</si>
  <si>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</si>
  <si>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</si>
  <si>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</si>
  <si>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</si>
  <si>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</si>
  <si>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</si>
  <si>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</si>
  <si>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</si>
  <si>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</si>
  <si>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</si>
  <si>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</si>
  <si>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</si>
  <si>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</si>
  <si>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</si>
  <si>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</si>
  <si>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</si>
  <si>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</si>
  <si>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</si>
  <si>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</si>
  <si>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</si>
  <si>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</si>
  <si>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</si>
  <si>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</si>
  <si>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</si>
  <si>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</si>
  <si>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</si>
  <si>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</si>
  <si>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</si>
  <si>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</si>
  <si>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</si>
  <si>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</si>
  <si>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</si>
  <si>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</si>
  <si>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</si>
  <si>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</si>
  <si>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</si>
  <si>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</si>
  <si>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</si>
  <si>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</si>
  <si>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</si>
  <si>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</si>
  <si>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</si>
  <si>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</si>
  <si>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</si>
  <si>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</si>
  <si>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</si>
  <si>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</si>
  <si>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</si>
  <si>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</si>
  <si>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</si>
  <si>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</si>
  <si>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</si>
  <si>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</si>
  <si>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</si>
  <si>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</si>
  <si>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</si>
  <si>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</si>
  <si>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</si>
  <si>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</si>
  <si>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</si>
  <si>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</si>
  <si>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</si>
  <si>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</si>
  <si>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</si>
  <si>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</si>
  <si>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</si>
  <si>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</si>
  <si>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</si>
  <si>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</si>
  <si>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</si>
  <si>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</si>
  <si>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</si>
  <si>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</si>
  <si>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</si>
  <si>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</si>
  <si>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</si>
  <si>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</si>
  <si>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</si>
  <si>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</si>
  <si>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</si>
  <si>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</si>
  <si>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</si>
  <si>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</si>
  <si>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</si>
  <si>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</si>
  <si>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</si>
  <si>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</si>
  <si>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</si>
  <si>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</si>
  <si>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</si>
  <si>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</si>
  <si>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</si>
  <si>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</si>
  <si>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</si>
  <si>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</si>
  <si>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</si>
  <si>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</si>
  <si>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</si>
  <si>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</si>
  <si>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</si>
  <si>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</si>
  <si>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</si>
  <si>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</si>
  <si>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</si>
  <si>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</si>
  <si>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</si>
  <si>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</si>
  <si>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</si>
  <si>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</si>
  <si>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</si>
  <si>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</si>
  <si>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</si>
  <si>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</si>
  <si>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</si>
  <si>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</si>
  <si>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</si>
  <si>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</si>
  <si>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</si>
  <si>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</si>
  <si>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</si>
  <si>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</si>
  <si>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</si>
  <si>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</si>
  <si>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</si>
  <si>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</si>
  <si>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</si>
  <si>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</si>
  <si>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</si>
  <si>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</si>
  <si>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</si>
  <si>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</si>
  <si>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</si>
  <si>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</si>
  <si>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</si>
  <si>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</si>
  <si>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</si>
  <si>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</si>
  <si>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</si>
  <si>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</si>
  <si>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</si>
  <si>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</si>
  <si>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</si>
  <si>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</si>
  <si>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</si>
  <si>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</si>
  <si>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</si>
  <si>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</si>
  <si>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</si>
  <si>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</si>
  <si>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</si>
  <si>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</si>
  <si>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</si>
  <si>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</si>
  <si>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</si>
  <si>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</si>
  <si>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</si>
  <si>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</si>
  <si>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</si>
  <si>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</si>
  <si>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</si>
  <si>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</si>
  <si>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</si>
  <si>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</si>
  <si>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</si>
  <si>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</si>
  <si>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</si>
  <si>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</si>
  <si>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</si>
  <si>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</si>
  <si>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</si>
  <si>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</si>
  <si>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</si>
  <si>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</si>
  <si>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</si>
  <si>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</si>
  <si>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</si>
  <si>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</si>
  <si>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</si>
  <si>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</si>
  <si>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</si>
  <si>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</si>
  <si>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</si>
  <si>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</si>
  <si>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</si>
  <si>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</si>
  <si>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</si>
  <si>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</si>
  <si>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</si>
  <si>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</si>
  <si>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</si>
  <si>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</si>
  <si>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</si>
  <si>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</si>
  <si>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</si>
  <si>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</si>
  <si>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</si>
  <si>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</si>
  <si>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</si>
  <si>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</si>
  <si>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</si>
  <si>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</si>
  <si>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</si>
  <si>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</si>
  <si>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</si>
  <si>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</si>
  <si>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</si>
  <si>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</si>
  <si>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</si>
  <si>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</si>
  <si>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</si>
  <si>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</si>
  <si>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</si>
  <si>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</si>
  <si>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</si>
  <si>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</si>
  <si>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</si>
  <si>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</si>
  <si>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</si>
  <si>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</si>
  <si>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</si>
  <si>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</si>
  <si>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</si>
  <si>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</si>
  <si>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</si>
  <si>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</si>
  <si>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</si>
  <si>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</si>
  <si>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</si>
  <si>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</si>
  <si>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</si>
  <si>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</si>
  <si>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</si>
  <si>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</si>
  <si>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</si>
  <si>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</si>
  <si>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</si>
  <si>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</si>
  <si>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</si>
  <si>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</si>
  <si>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</si>
  <si>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</si>
  <si>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</si>
  <si>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</si>
  <si>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</si>
  <si>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</si>
  <si>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</si>
  <si>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</si>
  <si>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</si>
  <si>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</si>
  <si>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</si>
  <si>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</si>
  <si>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</si>
  <si>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</si>
  <si>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</si>
  <si>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</si>
  <si>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</si>
  <si>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</si>
  <si>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</si>
  <si>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</si>
  <si>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</si>
  <si>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</si>
  <si>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</si>
  <si>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</si>
  <si>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</si>
  <si>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</si>
  <si>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</si>
  <si>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</si>
  <si>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</si>
  <si>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</si>
  <si>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</si>
  <si>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</si>
  <si>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</si>
  <si>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</si>
  <si>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</si>
  <si>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</si>
  <si>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</si>
  <si>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</si>
  <si>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</si>
  <si>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atomic hecty</t>
  </si>
  <si>
    <t>hecty</t>
  </si>
  <si>
    <t>cosmic hecty</t>
  </si>
  <si>
    <t>atomic kily</t>
  </si>
  <si>
    <t>cosmic kily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</si>
  <si>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</si>
  <si>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</si>
  <si>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</si>
  <si>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</si>
  <si>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</si>
  <si>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</si>
  <si>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</si>
  <si>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</si>
  <si>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</si>
  <si>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</si>
  <si>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</si>
  <si>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</si>
  <si>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</si>
  <si>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</si>
  <si>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</si>
  <si>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</si>
  <si>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</si>
  <si>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</si>
  <si>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</si>
  <si>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</si>
  <si>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</si>
  <si>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</si>
  <si>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</si>
  <si>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</si>
  <si>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</si>
  <si>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</si>
  <si>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</si>
  <si>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</si>
  <si>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</si>
  <si>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</si>
  <si>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</si>
  <si>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</si>
  <si>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</si>
  <si>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</si>
  <si>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</si>
  <si>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</si>
  <si>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</si>
  <si>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</si>
  <si>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</si>
  <si>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</si>
  <si>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</si>
  <si>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</si>
  <si>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</si>
  <si>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</si>
  <si>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</si>
  <si>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</si>
  <si>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</si>
  <si>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</si>
  <si>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</si>
  <si>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</si>
  <si>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</si>
  <si>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</si>
  <si>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</si>
  <si>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</si>
  <si>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</si>
  <si>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</si>
  <si>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</si>
  <si>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</si>
  <si>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</si>
  <si>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</si>
  <si>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</si>
  <si>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</si>
  <si>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</si>
  <si>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</si>
  <si>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</si>
  <si>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</si>
  <si>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</si>
  <si>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</si>
  <si>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</si>
  <si>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</si>
  <si>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</si>
  <si>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</si>
  <si>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</si>
  <si>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</si>
  <si>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</si>
  <si>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</si>
  <si>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</si>
  <si>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</si>
  <si>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</si>
  <si>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</si>
  <si>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</si>
  <si>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</si>
  <si>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</si>
  <si>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</si>
  <si>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</si>
  <si>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</si>
  <si>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</si>
  <si>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</si>
  <si>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</si>
  <si>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</si>
  <si>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</si>
  <si>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</si>
  <si>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</si>
  <si>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</si>
  <si>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</si>
  <si>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</si>
  <si>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</si>
  <si>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</si>
  <si>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</si>
  <si>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</si>
  <si>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</si>
  <si>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</si>
  <si>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</si>
  <si>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</si>
  <si>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</si>
  <si>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</si>
  <si>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</si>
  <si>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</si>
  <si>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</si>
  <si>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</si>
  <si>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</si>
  <si>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</si>
  <si>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</si>
  <si>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</si>
  <si>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</si>
  <si>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</si>
  <si>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</si>
  <si>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</si>
  <si>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</si>
  <si>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</si>
  <si>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</si>
  <si>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</si>
  <si>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</si>
  <si>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</si>
  <si>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</si>
  <si>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</si>
  <si>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</si>
  <si>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</si>
  <si>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</si>
  <si>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</si>
  <si>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</si>
  <si>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</si>
  <si>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</si>
  <si>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</si>
  <si>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</si>
  <si>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</si>
  <si>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</si>
  <si>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</si>
  <si>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</si>
  <si>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</si>
  <si>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</si>
  <si>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</si>
  <si>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</si>
  <si>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</si>
  <si>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</si>
  <si>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</si>
  <si>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</si>
  <si>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</si>
  <si>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</si>
  <si>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</si>
  <si>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</si>
  <si>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</si>
  <si>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</si>
  <si>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</si>
  <si>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</si>
  <si>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</si>
  <si>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</si>
  <si>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</si>
  <si>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</si>
  <si>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</si>
  <si>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</si>
  <si>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</si>
  <si>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</si>
  <si>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</si>
  <si>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</si>
  <si>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</si>
  <si>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</si>
  <si>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</si>
  <si>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</si>
  <si>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</si>
  <si>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</si>
  <si>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</si>
  <si>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</si>
  <si>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</si>
  <si>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</si>
  <si>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</si>
  <si>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</si>
  <si>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</si>
  <si>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</si>
  <si>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</si>
  <si>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</si>
  <si>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</si>
  <si>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</si>
  <si>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</si>
  <si>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</si>
  <si>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</si>
  <si>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</si>
  <si>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</si>
  <si>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</si>
  <si>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</si>
  <si>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</si>
  <si>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</si>
  <si>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</si>
  <si>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</si>
  <si>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</si>
  <si>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</si>
  <si>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</si>
  <si>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</si>
  <si>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</si>
  <si>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</si>
  <si>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</si>
  <si>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</si>
  <si>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</si>
  <si>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</si>
  <si>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</si>
  <si>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</si>
  <si>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</si>
  <si>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</si>
  <si>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</si>
  <si>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</si>
  <si>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</si>
  <si>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</si>
  <si>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</si>
  <si>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</si>
  <si>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</si>
  <si>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</si>
  <si>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</si>
  <si>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</si>
  <si>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</si>
  <si>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</si>
  <si>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</si>
  <si>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</si>
  <si>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</si>
  <si>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</si>
  <si>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</si>
  <si>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</si>
  <si>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</si>
  <si>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</si>
  <si>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</si>
  <si>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</si>
  <si>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</si>
  <si>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</si>
  <si>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</si>
  <si>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</si>
  <si>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</si>
  <si>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</si>
  <si>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</si>
  <si>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</si>
  <si>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</si>
  <si>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</si>
  <si>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</si>
  <si>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</si>
  <si>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</si>
  <si>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</si>
  <si>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</si>
  <si>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</si>
  <si>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</si>
  <si>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</si>
  <si>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</si>
  <si>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</si>
  <si>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</si>
  <si>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</si>
  <si>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</si>
  <si>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</si>
  <si>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</si>
  <si>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</si>
  <si>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</si>
  <si>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</si>
  <si>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</si>
  <si>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</si>
  <si>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</si>
  <si>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</si>
  <si>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</si>
  <si>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</si>
  <si>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</si>
  <si>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</si>
  <si>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</si>
  <si>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</si>
  <si>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</si>
  <si>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</si>
  <si>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</si>
  <si>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</si>
  <si>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</si>
  <si>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</si>
  <si>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</si>
  <si>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</si>
  <si>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</si>
  <si>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</si>
  <si>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</si>
  <si>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</si>
  <si>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</si>
  <si>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</si>
  <si>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</si>
  <si>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</si>
  <si>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</si>
  <si>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</si>
  <si>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</si>
  <si>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</si>
  <si>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</si>
  <si>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</si>
  <si>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</si>
  <si>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</si>
  <si>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</si>
  <si>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</si>
  <si>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</si>
  <si>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</si>
  <si>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</si>
  <si>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</si>
  <si>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</si>
  <si>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</si>
  <si>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</si>
  <si>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</si>
  <si>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</si>
  <si>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</si>
  <si>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</si>
  <si>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</si>
  <si>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</si>
  <si>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</si>
  <si>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</si>
  <si>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</si>
  <si>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</si>
  <si>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</si>
  <si>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</si>
  <si>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</si>
  <si>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</si>
  <si>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</si>
  <si>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</si>
  <si>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</si>
  <si>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</si>
  <si>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</si>
  <si>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</si>
  <si>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</si>
  <si>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</si>
  <si>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</si>
  <si>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</si>
  <si>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</si>
  <si>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</si>
  <si>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</si>
  <si>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</si>
  <si>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</si>
  <si>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</si>
  <si>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</si>
  <si>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</si>
  <si>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</si>
  <si>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</si>
  <si>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</si>
  <si>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</si>
  <si>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</si>
  <si>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</si>
  <si>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</si>
  <si>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</si>
  <si>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</si>
  <si>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</si>
  <si>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</si>
  <si>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</si>
  <si>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</si>
  <si>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</si>
  <si>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</si>
  <si>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</si>
  <si>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</si>
  <si>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</si>
  <si>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</si>
  <si>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</si>
  <si>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</si>
  <si>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</si>
  <si>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</si>
  <si>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</si>
  <si>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</si>
  <si>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</si>
  <si>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</si>
  <si>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</si>
  <si>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</si>
  <si>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</si>
  <si>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</si>
  <si>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</si>
  <si>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</si>
  <si>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</si>
  <si>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</si>
  <si>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</si>
  <si>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</si>
  <si>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</si>
  <si>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</si>
  <si>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</si>
  <si>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</si>
  <si>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</si>
  <si>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</si>
  <si>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</si>
  <si>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</si>
  <si>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</si>
  <si>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</si>
  <si>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</si>
  <si>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</si>
  <si>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</si>
  <si>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</si>
  <si>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</si>
  <si>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</si>
  <si>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</si>
  <si>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</si>
  <si>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</si>
  <si>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</si>
  <si>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</si>
  <si>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</si>
  <si>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</si>
  <si>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</si>
  <si>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</si>
  <si>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</si>
  <si>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</si>
  <si>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</si>
  <si>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</si>
  <si>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</si>
  <si>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</si>
  <si>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</si>
  <si>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</si>
  <si>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</si>
  <si>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</si>
  <si>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</si>
  <si>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</si>
  <si>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</si>
  <si>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</si>
  <si>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</si>
  <si>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</si>
  <si>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</si>
  <si>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</si>
  <si>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</si>
  <si>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</si>
  <si>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</si>
  <si>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</si>
  <si>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</si>
  <si>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</si>
  <si>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</si>
  <si>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</si>
  <si>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</si>
  <si>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</si>
  <si>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</si>
  <si>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</si>
  <si>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</si>
  <si>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</si>
  <si>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</si>
  <si>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</si>
  <si>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</si>
  <si>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</si>
  <si>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</si>
  <si>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</si>
  <si>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</si>
  <si>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</si>
  <si>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</si>
  <si>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</si>
  <si>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</si>
  <si>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</si>
  <si>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</si>
  <si>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</si>
  <si>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</si>
  <si>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</si>
  <si>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</si>
  <si>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</si>
  <si>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</si>
  <si>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</si>
  <si>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</si>
  <si>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</si>
  <si>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</si>
  <si>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</si>
  <si>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</si>
  <si>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</si>
  <si>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</si>
  <si>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</si>
  <si>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</si>
  <si>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</si>
  <si>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</si>
  <si>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</si>
  <si>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</si>
  <si>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</si>
  <si>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</si>
  <si>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</si>
  <si>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</si>
  <si>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</si>
  <si>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</si>
  <si>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</si>
  <si>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</si>
  <si>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</si>
  <si>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</si>
  <si>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</si>
  <si>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</si>
  <si>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</si>
  <si>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</si>
  <si>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</si>
  <si>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</si>
  <si>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</si>
  <si>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</si>
  <si>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</si>
  <si>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</si>
  <si>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</si>
  <si>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</si>
  <si>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</si>
  <si>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</si>
  <si>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</si>
  <si>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</si>
  <si>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</si>
  <si>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</si>
  <si>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</si>
  <si>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</si>
  <si>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</si>
  <si>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</si>
  <si>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</si>
  <si>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</si>
  <si>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</si>
  <si>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</si>
  <si>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</si>
  <si>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</si>
  <si>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</si>
  <si>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</si>
  <si>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</si>
  <si>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</si>
  <si>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</si>
  <si>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</si>
  <si>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</si>
  <si>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</si>
  <si>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</si>
  <si>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</si>
  <si>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</si>
  <si>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</si>
  <si>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</si>
  <si>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</si>
  <si>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</si>
  <si>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</si>
  <si>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</si>
  <si>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</si>
  <si>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</si>
  <si>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</si>
  <si>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</si>
  <si>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</si>
  <si>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</si>
  <si>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</si>
  <si>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</si>
  <si>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</si>
  <si>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</si>
  <si>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</si>
  <si>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</si>
  <si>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</si>
  <si>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</si>
  <si>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2 doz gross myriad spans</t>
    <phoneticPr fontId="1"/>
  </si>
  <si>
    <t>1 doz gross myriad spans</t>
    <phoneticPr fontId="1"/>
  </si>
  <si>
    <t>terno day</t>
    <phoneticPr fontId="1"/>
  </si>
  <si>
    <t>terno clock</t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</si>
  <si>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day</t>
    </r>
    <phoneticPr fontId="1"/>
  </si>
  <si>
    <t xml:space="preserve">'clock' </t>
    <phoneticPr fontId="1"/>
  </si>
  <si>
    <t>clock</t>
    <phoneticPr fontId="1"/>
  </si>
  <si>
    <t>terno sub clock</t>
    <phoneticPr fontId="1"/>
  </si>
  <si>
    <r>
      <t>d (terno day</t>
    </r>
    <r>
      <rPr>
        <sz val="9"/>
        <color rgb="FF000000"/>
        <rFont val="Yu Gothic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td)</t>
    </r>
    <phoneticPr fontId="1"/>
  </si>
  <si>
    <t>c (terno clock → tc)</t>
    <phoneticPr fontId="1"/>
  </si>
  <si>
    <t>'hyper'</t>
    <phoneticPr fontId="1"/>
  </si>
  <si>
    <t>hyper</t>
  </si>
  <si>
    <t>cosmic hyper</t>
  </si>
  <si>
    <t>di-cosmic hyper</t>
  </si>
  <si>
    <t>ter-cosmic hyper</t>
  </si>
  <si>
    <t>tetra-cosmic hyper</t>
  </si>
  <si>
    <t>8 hyper seconds</t>
    <phoneticPr fontId="1"/>
  </si>
  <si>
    <t>8 hyper squares</t>
    <phoneticPr fontId="1"/>
  </si>
  <si>
    <t>'degree H'</t>
    <phoneticPr fontId="1"/>
  </si>
  <si>
    <t>°H</t>
    <phoneticPr fontId="1"/>
  </si>
  <si>
    <t>deg H</t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</si>
  <si>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</si>
  <si>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</si>
  <si>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</si>
  <si>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</si>
  <si>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3000; HK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</si>
  <si>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  or 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</t>
    </r>
    <phoneticPr fontId="1"/>
  </si>
  <si>
    <t>O_n or Z_P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</si>
  <si>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'cycle'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</si>
  <si>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'turn'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</si>
</sst>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  <numFmt numFmtId="213" formatCode="[$-F400]h:mm:ss\ AM/PM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  <font>
      <sz val="9"/>
      <color rgb="FF000000"/>
      <name val="Yu Gothic"/>
      <family val="1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213" fontId="2" fillId="0" borderId="32" xfId="0" applyNumberFormat="1" applyFont="1" applyBorder="1">
      <alignment vertical="center"/>
    </xf>
    <xf numFmtId="213" fontId="2" fillId="0" borderId="33" xfId="0" applyNumberFormat="1" applyFont="1" applyBorder="1">
      <alignment vertical="center"/>
    </xf>
    <xf numFmtId="213" fontId="2" fillId="0" borderId="38" xfId="0" applyNumberFormat="1" applyFont="1" applyBorder="1">
      <alignment vertical="center"/>
    </xf>
    <xf numFmtId="190" fontId="2" fillId="0" borderId="7" xfId="0" applyNumberFormat="1" applyFont="1" applyBorder="1">
      <alignment vertical="center"/>
    </xf>
    <xf numFmtId="179" fontId="2" fillId="0" borderId="104" xfId="0" applyNumberFormat="1" applyFont="1" applyBorder="1" applyAlignment="1">
      <alignment horizontal="center" vertical="center"/>
    </xf>
    <xf numFmtId="0" fontId="2" fillId="0" borderId="105" xfId="0" applyFont="1" applyBorder="1">
      <alignment vertical="center"/>
    </xf>
    <xf numFmtId="179" fontId="2" fillId="0" borderId="105" xfId="0" applyNumberFormat="1" applyFont="1" applyBorder="1" applyAlignment="1">
      <alignment horizontal="center" vertical="center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186" fontId="41" fillId="0" borderId="90" xfId="2" applyNumberFormat="1" applyFont="1" applyBorder="1" applyAlignment="1">
      <alignment horizontal="left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200" fontId="41" fillId="0" borderId="90" xfId="2" applyNumberFormat="1" applyFont="1" applyBorder="1" applyAlignment="1">
      <alignment horizontal="left" vertical="center"/>
    </xf>
    <xf numFmtId="0" fontId="44" fillId="0" borderId="0" xfId="2" quotePrefix="1" applyFont="1" applyAlignment="1">
      <alignment horizontal="left" vertical="center"/>
    </xf>
    <xf numFmtId="188" fontId="41" fillId="0" borderId="90" xfId="2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ColWidth="9" defaultRowHeight="11.6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>
      <c r="A1" s="539" t="s">
        <v>356</v>
      </c>
      <c r="B1" s="540"/>
      <c r="C1" s="327" t="s">
        <v>355</v>
      </c>
      <c r="D1" s="328" t="s">
        <v>354</v>
      </c>
      <c r="E1" s="327" t="s">
        <v>353</v>
      </c>
      <c r="F1" s="327" t="s">
        <v>352</v>
      </c>
      <c r="G1" s="329" t="s">
        <v>351</v>
      </c>
      <c r="H1" s="329" t="s">
        <v>350</v>
      </c>
      <c r="I1" s="329" t="s">
        <v>349</v>
      </c>
      <c r="J1" s="329" t="s">
        <v>348</v>
      </c>
      <c r="K1" s="329" t="s">
        <v>1417</v>
      </c>
      <c r="L1" s="501" t="s">
        <v>1418</v>
      </c>
      <c r="M1" s="330" t="s">
        <v>347</v>
      </c>
    </row>
    <row r="2" spans="1:13" ht="13.5" customHeight="1">
      <c r="A2" s="543" t="s">
        <v>658</v>
      </c>
      <c r="B2" s="544"/>
      <c r="C2" s="547" t="s">
        <v>343</v>
      </c>
      <c r="D2" s="331" t="s">
        <v>342</v>
      </c>
      <c r="E2" s="482" t="s">
        <v>341</v>
      </c>
      <c r="F2" s="331" t="s">
        <v>341</v>
      </c>
      <c r="G2" s="36" t="s">
        <v>1078</v>
      </c>
      <c r="H2" s="36" t="s">
        <v>1078</v>
      </c>
      <c r="I2" s="36" t="s">
        <v>1075</v>
      </c>
      <c r="J2" s="36"/>
      <c r="K2" s="36"/>
      <c r="L2" s="36" t="s">
        <v>1075</v>
      </c>
      <c r="M2" s="332"/>
    </row>
    <row r="3" spans="1:13" ht="13.5" customHeight="1">
      <c r="A3" s="543"/>
      <c r="B3" s="544"/>
      <c r="C3" s="548"/>
      <c r="D3" s="331" t="s">
        <v>1079</v>
      </c>
      <c r="E3" s="343" t="s">
        <v>1345</v>
      </c>
      <c r="F3" s="331" t="s">
        <v>340</v>
      </c>
      <c r="G3" s="36" t="s">
        <v>1078</v>
      </c>
      <c r="H3" s="36" t="s">
        <v>1078</v>
      </c>
      <c r="I3" s="36"/>
      <c r="J3" s="36" t="s">
        <v>1075</v>
      </c>
      <c r="K3" s="36"/>
      <c r="L3" s="36" t="s">
        <v>1075</v>
      </c>
      <c r="M3" s="333"/>
    </row>
    <row r="4" spans="1:13" ht="13.5" customHeight="1">
      <c r="A4" s="543"/>
      <c r="B4" s="544"/>
      <c r="C4" s="334" t="s">
        <v>346</v>
      </c>
      <c r="D4" s="335" t="s">
        <v>345</v>
      </c>
      <c r="E4" s="336" t="s">
        <v>344</v>
      </c>
      <c r="F4" s="334" t="s">
        <v>344</v>
      </c>
      <c r="G4" s="122" t="s">
        <v>1078</v>
      </c>
      <c r="H4" s="122" t="s">
        <v>1078</v>
      </c>
      <c r="I4" s="122" t="s">
        <v>1075</v>
      </c>
      <c r="J4" s="122"/>
      <c r="K4" s="122"/>
      <c r="L4" s="122"/>
      <c r="M4" s="333"/>
    </row>
    <row r="5" spans="1:13" ht="36" customHeight="1">
      <c r="A5" s="543"/>
      <c r="B5" s="544"/>
      <c r="C5" s="547" t="s">
        <v>1346</v>
      </c>
      <c r="D5" s="337" t="s">
        <v>1080</v>
      </c>
      <c r="E5" s="338" t="s">
        <v>1081</v>
      </c>
      <c r="F5" s="331" t="s">
        <v>1082</v>
      </c>
      <c r="G5" s="569" t="s">
        <v>1078</v>
      </c>
      <c r="H5" s="569" t="s">
        <v>1078</v>
      </c>
      <c r="I5" s="569" t="s">
        <v>1075</v>
      </c>
      <c r="J5" s="569"/>
      <c r="K5" s="569"/>
      <c r="L5" s="569"/>
      <c r="M5" s="567" t="s">
        <v>1634</v>
      </c>
    </row>
    <row r="6" spans="1:13" ht="18" customHeight="1">
      <c r="A6" s="543"/>
      <c r="B6" s="544"/>
      <c r="C6" s="548"/>
      <c r="D6" s="339" t="s">
        <v>338</v>
      </c>
      <c r="E6" s="340" t="s">
        <v>1083</v>
      </c>
      <c r="F6" s="341" t="s">
        <v>337</v>
      </c>
      <c r="G6" s="570"/>
      <c r="H6" s="570"/>
      <c r="I6" s="570"/>
      <c r="J6" s="570"/>
      <c r="K6" s="570"/>
      <c r="L6" s="570"/>
      <c r="M6" s="568"/>
    </row>
    <row r="7" spans="1:13" ht="13.5" customHeight="1">
      <c r="A7" s="543"/>
      <c r="B7" s="544"/>
      <c r="C7" s="331" t="s">
        <v>339</v>
      </c>
      <c r="D7" s="342" t="s">
        <v>1347</v>
      </c>
      <c r="E7" s="343" t="s">
        <v>1887</v>
      </c>
      <c r="F7" s="331" t="s">
        <v>1888</v>
      </c>
      <c r="G7" s="36" t="s">
        <v>1078</v>
      </c>
      <c r="H7" s="36" t="s">
        <v>1078</v>
      </c>
      <c r="I7" s="36" t="s">
        <v>1075</v>
      </c>
      <c r="J7" s="36"/>
      <c r="K7" s="36"/>
      <c r="L7" s="36"/>
      <c r="M7" s="344"/>
    </row>
    <row r="8" spans="1:13" ht="89.25" customHeight="1">
      <c r="A8" s="541" t="s">
        <v>336</v>
      </c>
      <c r="B8" s="542"/>
      <c r="C8" s="341" t="s">
        <v>335</v>
      </c>
      <c r="D8" s="345" t="s">
        <v>735</v>
      </c>
      <c r="E8" s="340" t="s">
        <v>1410</v>
      </c>
      <c r="F8" s="341" t="s">
        <v>1213</v>
      </c>
      <c r="G8" s="36"/>
      <c r="H8" s="36" t="s">
        <v>1078</v>
      </c>
      <c r="I8" s="36" t="s">
        <v>1075</v>
      </c>
      <c r="J8" s="36"/>
      <c r="K8" s="36" t="s">
        <v>1075</v>
      </c>
      <c r="L8" s="36" t="s">
        <v>1075</v>
      </c>
      <c r="M8" s="344" t="s">
        <v>1211</v>
      </c>
    </row>
    <row r="9" spans="1:13" ht="13.5" customHeight="1">
      <c r="A9" s="543"/>
      <c r="B9" s="544"/>
      <c r="C9" s="341" t="s">
        <v>334</v>
      </c>
      <c r="D9" s="345" t="s">
        <v>1451</v>
      </c>
      <c r="E9" s="340" t="s">
        <v>1411</v>
      </c>
      <c r="F9" s="341" t="s">
        <v>1412</v>
      </c>
      <c r="G9" s="36"/>
      <c r="H9" s="36" t="s">
        <v>1075</v>
      </c>
      <c r="I9" s="36" t="s">
        <v>1075</v>
      </c>
      <c r="J9" s="36"/>
      <c r="K9" s="36" t="s">
        <v>1075</v>
      </c>
      <c r="L9" s="36"/>
      <c r="M9" s="344"/>
    </row>
    <row r="10" spans="1:13" ht="40.5" customHeight="1">
      <c r="A10" s="543"/>
      <c r="B10" s="544"/>
      <c r="C10" s="341" t="s">
        <v>333</v>
      </c>
      <c r="D10" s="345" t="s">
        <v>332</v>
      </c>
      <c r="E10" s="340" t="s">
        <v>1084</v>
      </c>
      <c r="F10" s="341" t="s">
        <v>331</v>
      </c>
      <c r="G10" s="36"/>
      <c r="H10" s="36" t="s">
        <v>1075</v>
      </c>
      <c r="I10" s="36" t="s">
        <v>1075</v>
      </c>
      <c r="J10" s="36"/>
      <c r="K10" s="36"/>
      <c r="L10" s="36"/>
      <c r="M10" s="344" t="s">
        <v>1624</v>
      </c>
    </row>
    <row r="11" spans="1:13" ht="13.5" customHeight="1">
      <c r="A11" s="545"/>
      <c r="B11" s="546"/>
      <c r="C11" s="331" t="s">
        <v>1085</v>
      </c>
      <c r="D11" s="346" t="s">
        <v>330</v>
      </c>
      <c r="E11" s="343" t="s">
        <v>1086</v>
      </c>
      <c r="F11" s="331" t="s">
        <v>329</v>
      </c>
      <c r="G11" s="36"/>
      <c r="H11" s="36" t="s">
        <v>1075</v>
      </c>
      <c r="I11" s="36" t="s">
        <v>1075</v>
      </c>
      <c r="J11" s="36"/>
      <c r="K11" s="36"/>
      <c r="L11" s="36"/>
      <c r="M11" s="344"/>
    </row>
    <row r="12" spans="1:13" ht="13.5" customHeight="1">
      <c r="A12" s="541" t="s">
        <v>328</v>
      </c>
      <c r="B12" s="542"/>
      <c r="C12" s="331" t="s">
        <v>327</v>
      </c>
      <c r="D12" s="346" t="s">
        <v>736</v>
      </c>
      <c r="E12" s="343" t="s">
        <v>1858</v>
      </c>
      <c r="F12" s="331" t="s">
        <v>1859</v>
      </c>
      <c r="G12" s="36"/>
      <c r="H12" s="36" t="s">
        <v>1075</v>
      </c>
      <c r="I12" s="36"/>
      <c r="J12" s="36" t="s">
        <v>1075</v>
      </c>
      <c r="K12" s="36" t="s">
        <v>1075</v>
      </c>
      <c r="L12" s="36"/>
      <c r="M12" s="344"/>
    </row>
    <row r="13" spans="1:13" ht="30.75" customHeight="1">
      <c r="A13" s="543"/>
      <c r="B13" s="544"/>
      <c r="C13" s="331" t="s">
        <v>326</v>
      </c>
      <c r="D13" s="346" t="s">
        <v>325</v>
      </c>
      <c r="E13" s="343" t="s">
        <v>1087</v>
      </c>
      <c r="F13" s="331" t="s">
        <v>324</v>
      </c>
      <c r="G13" s="36"/>
      <c r="H13" s="36" t="s">
        <v>1075</v>
      </c>
      <c r="I13" s="36"/>
      <c r="J13" s="36" t="s">
        <v>1075</v>
      </c>
      <c r="K13" s="36"/>
      <c r="L13" s="36"/>
      <c r="M13" s="344" t="s">
        <v>1625</v>
      </c>
    </row>
    <row r="14" spans="1:13" ht="13.5" customHeight="1">
      <c r="A14" s="543"/>
      <c r="B14" s="544"/>
      <c r="C14" s="341" t="s">
        <v>323</v>
      </c>
      <c r="D14" s="345" t="s">
        <v>322</v>
      </c>
      <c r="E14" s="340" t="s">
        <v>1088</v>
      </c>
      <c r="F14" s="341" t="s">
        <v>321</v>
      </c>
      <c r="G14" s="36"/>
      <c r="H14" s="36" t="s">
        <v>1075</v>
      </c>
      <c r="I14" s="36"/>
      <c r="J14" s="36" t="s">
        <v>1075</v>
      </c>
      <c r="K14" s="36"/>
      <c r="L14" s="36"/>
      <c r="M14" s="344"/>
    </row>
    <row r="15" spans="1:13" ht="27" customHeight="1">
      <c r="A15" s="543"/>
      <c r="B15" s="544"/>
      <c r="C15" s="341" t="s">
        <v>320</v>
      </c>
      <c r="D15" s="345" t="s">
        <v>319</v>
      </c>
      <c r="E15" s="340" t="s">
        <v>1089</v>
      </c>
      <c r="F15" s="341" t="s">
        <v>318</v>
      </c>
      <c r="G15" s="36"/>
      <c r="H15" s="36" t="s">
        <v>1075</v>
      </c>
      <c r="I15" s="36"/>
      <c r="J15" s="36" t="s">
        <v>1075</v>
      </c>
      <c r="K15" s="36"/>
      <c r="L15" s="36"/>
      <c r="M15" s="344" t="s">
        <v>1642</v>
      </c>
    </row>
    <row r="16" spans="1:13" ht="27" customHeight="1">
      <c r="A16" s="541" t="s">
        <v>317</v>
      </c>
      <c r="B16" s="542"/>
      <c r="C16" s="331" t="s">
        <v>316</v>
      </c>
      <c r="D16" s="346" t="s">
        <v>315</v>
      </c>
      <c r="E16" s="343" t="s">
        <v>1090</v>
      </c>
      <c r="F16" s="331" t="s">
        <v>314</v>
      </c>
      <c r="G16" s="36"/>
      <c r="H16" s="36" t="s">
        <v>1075</v>
      </c>
      <c r="I16" s="36"/>
      <c r="J16" s="36" t="s">
        <v>1075</v>
      </c>
      <c r="K16" s="36"/>
      <c r="L16" s="36"/>
      <c r="M16" s="344" t="s">
        <v>313</v>
      </c>
    </row>
    <row r="17" spans="1:13" ht="13.5" customHeight="1">
      <c r="A17" s="543"/>
      <c r="B17" s="544"/>
      <c r="C17" s="331" t="s">
        <v>312</v>
      </c>
      <c r="D17" s="346" t="s">
        <v>311</v>
      </c>
      <c r="E17" s="343" t="s">
        <v>1091</v>
      </c>
      <c r="F17" s="331" t="s">
        <v>310</v>
      </c>
      <c r="G17" s="36"/>
      <c r="H17" s="36" t="s">
        <v>1075</v>
      </c>
      <c r="I17" s="36"/>
      <c r="J17" s="36" t="s">
        <v>1075</v>
      </c>
      <c r="K17" s="36"/>
      <c r="L17" s="36"/>
      <c r="M17" s="344"/>
    </row>
    <row r="18" spans="1:13" ht="13.5" customHeight="1">
      <c r="A18" s="543"/>
      <c r="B18" s="544"/>
      <c r="C18" s="341" t="s">
        <v>793</v>
      </c>
      <c r="D18" s="345" t="s">
        <v>794</v>
      </c>
      <c r="E18" s="340" t="s">
        <v>1092</v>
      </c>
      <c r="F18" s="341" t="s">
        <v>309</v>
      </c>
      <c r="G18" s="36"/>
      <c r="H18" s="36" t="s">
        <v>1075</v>
      </c>
      <c r="I18" s="36"/>
      <c r="J18" s="36" t="s">
        <v>1075</v>
      </c>
      <c r="K18" s="36"/>
      <c r="L18" s="36"/>
      <c r="M18" s="344"/>
    </row>
    <row r="19" spans="1:13" ht="13.5" customHeight="1">
      <c r="A19" s="545"/>
      <c r="B19" s="546"/>
      <c r="C19" s="331" t="s">
        <v>1215</v>
      </c>
      <c r="D19" s="346" t="s">
        <v>1216</v>
      </c>
      <c r="E19" s="343" t="s">
        <v>1093</v>
      </c>
      <c r="F19" s="331" t="s">
        <v>308</v>
      </c>
      <c r="G19" s="36"/>
      <c r="H19" s="36" t="s">
        <v>1075</v>
      </c>
      <c r="I19" s="36"/>
      <c r="J19" s="36" t="s">
        <v>1075</v>
      </c>
      <c r="K19" s="36"/>
      <c r="L19" s="36"/>
      <c r="M19" s="344"/>
    </row>
    <row r="20" spans="1:13" ht="13.5" customHeight="1">
      <c r="A20" s="543" t="s">
        <v>307</v>
      </c>
      <c r="B20" s="544"/>
      <c r="C20" s="334" t="s">
        <v>306</v>
      </c>
      <c r="D20" s="342" t="s">
        <v>305</v>
      </c>
      <c r="E20" s="347" t="s">
        <v>304</v>
      </c>
      <c r="F20" s="334" t="s">
        <v>303</v>
      </c>
      <c r="G20" s="36" t="s">
        <v>1075</v>
      </c>
      <c r="H20" s="36"/>
      <c r="I20" s="36"/>
      <c r="J20" s="36"/>
      <c r="K20" s="36"/>
      <c r="L20" s="36"/>
      <c r="M20" s="344"/>
    </row>
    <row r="21" spans="1:13" ht="13.5" customHeight="1">
      <c r="A21" s="543"/>
      <c r="B21" s="544"/>
      <c r="C21" s="341" t="s">
        <v>302</v>
      </c>
      <c r="D21" s="342" t="s">
        <v>301</v>
      </c>
      <c r="E21" s="348" t="s">
        <v>1094</v>
      </c>
      <c r="F21" s="341" t="s">
        <v>300</v>
      </c>
      <c r="G21" s="36" t="s">
        <v>1075</v>
      </c>
      <c r="H21" s="36"/>
      <c r="I21" s="36"/>
      <c r="J21" s="36"/>
      <c r="K21" s="36"/>
      <c r="L21" s="36"/>
      <c r="M21" s="344"/>
    </row>
    <row r="22" spans="1:13" ht="13.5" customHeight="1">
      <c r="A22" s="543"/>
      <c r="B22" s="544"/>
      <c r="C22" s="341" t="s">
        <v>299</v>
      </c>
      <c r="D22" s="342" t="s">
        <v>298</v>
      </c>
      <c r="E22" s="348" t="s">
        <v>1076</v>
      </c>
      <c r="F22" s="341" t="s">
        <v>297</v>
      </c>
      <c r="G22" s="36" t="s">
        <v>1077</v>
      </c>
      <c r="H22" s="36"/>
      <c r="I22" s="36"/>
      <c r="J22" s="36"/>
      <c r="K22" s="36"/>
      <c r="L22" s="36"/>
      <c r="M22" s="344"/>
    </row>
    <row r="23" spans="1:13" ht="13.5" customHeight="1">
      <c r="A23" s="543"/>
      <c r="B23" s="544"/>
      <c r="C23" s="331" t="s">
        <v>1348</v>
      </c>
      <c r="D23" s="342" t="s">
        <v>1349</v>
      </c>
      <c r="E23" s="349" t="s">
        <v>1095</v>
      </c>
      <c r="F23" s="331" t="s">
        <v>296</v>
      </c>
      <c r="G23" s="36" t="s">
        <v>288</v>
      </c>
      <c r="H23" s="36"/>
      <c r="I23" s="36"/>
      <c r="J23" s="36"/>
      <c r="K23" s="36"/>
      <c r="L23" s="36"/>
      <c r="M23" s="344"/>
    </row>
    <row r="24" spans="1:13" ht="13.5" customHeight="1">
      <c r="A24" s="541" t="s">
        <v>659</v>
      </c>
      <c r="B24" s="542"/>
      <c r="C24" s="547" t="s">
        <v>294</v>
      </c>
      <c r="D24" s="331" t="s">
        <v>1889</v>
      </c>
      <c r="E24" s="340" t="s">
        <v>1455</v>
      </c>
      <c r="F24" s="331" t="s">
        <v>293</v>
      </c>
      <c r="G24" s="36" t="s">
        <v>288</v>
      </c>
      <c r="H24" s="36"/>
      <c r="I24" s="36"/>
      <c r="J24" s="36"/>
      <c r="K24" s="36"/>
      <c r="L24" s="36" t="s">
        <v>1075</v>
      </c>
      <c r="M24" s="480"/>
    </row>
    <row r="25" spans="1:13" ht="13.5" customHeight="1">
      <c r="A25" s="543"/>
      <c r="B25" s="544"/>
      <c r="C25" s="548"/>
      <c r="D25" s="331" t="s">
        <v>1890</v>
      </c>
      <c r="E25" s="340" t="s">
        <v>1318</v>
      </c>
      <c r="F25" s="331" t="s">
        <v>292</v>
      </c>
      <c r="G25" s="36" t="s">
        <v>288</v>
      </c>
      <c r="H25" s="36"/>
      <c r="I25" s="36"/>
      <c r="J25" s="36"/>
      <c r="K25" s="36"/>
      <c r="L25" s="36" t="s">
        <v>1075</v>
      </c>
      <c r="M25" s="333"/>
    </row>
    <row r="26" spans="1:13" ht="13.5" customHeight="1">
      <c r="A26" s="543"/>
      <c r="B26" s="544"/>
      <c r="C26" s="547" t="s">
        <v>295</v>
      </c>
      <c r="D26" s="331" t="s">
        <v>1431</v>
      </c>
      <c r="E26" s="554" t="s">
        <v>1426</v>
      </c>
      <c r="F26" s="331" t="s">
        <v>1427</v>
      </c>
      <c r="G26" s="36" t="s">
        <v>288</v>
      </c>
      <c r="H26" s="36"/>
      <c r="I26" s="36"/>
      <c r="J26" s="36"/>
      <c r="K26" s="36"/>
      <c r="L26" s="36"/>
      <c r="M26" s="332"/>
    </row>
    <row r="27" spans="1:13" ht="13.5" customHeight="1">
      <c r="A27" s="543"/>
      <c r="B27" s="544"/>
      <c r="C27" s="553"/>
      <c r="D27" s="331" t="s">
        <v>1432</v>
      </c>
      <c r="E27" s="555"/>
      <c r="F27" s="331" t="s">
        <v>1428</v>
      </c>
      <c r="G27" s="36" t="s">
        <v>288</v>
      </c>
      <c r="H27" s="36"/>
      <c r="I27" s="36"/>
      <c r="J27" s="36"/>
      <c r="K27" s="36"/>
      <c r="L27" s="36"/>
      <c r="M27" s="350"/>
    </row>
    <row r="28" spans="1:13" ht="13.5" customHeight="1">
      <c r="A28" s="543"/>
      <c r="B28" s="544"/>
      <c r="C28" s="553"/>
      <c r="D28" s="331" t="s">
        <v>1433</v>
      </c>
      <c r="E28" s="555"/>
      <c r="F28" s="331" t="s">
        <v>1429</v>
      </c>
      <c r="G28" s="36"/>
      <c r="H28" s="36"/>
      <c r="I28" s="36"/>
      <c r="J28" s="36"/>
      <c r="K28" s="36"/>
      <c r="L28" s="36"/>
      <c r="M28" s="350"/>
    </row>
    <row r="29" spans="1:13" ht="13.5" customHeight="1">
      <c r="A29" s="543"/>
      <c r="B29" s="544"/>
      <c r="C29" s="548"/>
      <c r="D29" s="331" t="s">
        <v>1434</v>
      </c>
      <c r="E29" s="555"/>
      <c r="F29" s="331" t="s">
        <v>1430</v>
      </c>
      <c r="G29" s="36"/>
      <c r="H29" s="36"/>
      <c r="I29" s="36"/>
      <c r="J29" s="36"/>
      <c r="K29" s="36"/>
      <c r="L29" s="36"/>
      <c r="M29" s="333"/>
    </row>
    <row r="30" spans="1:13" ht="28" customHeight="1">
      <c r="A30" s="543"/>
      <c r="B30" s="544"/>
      <c r="C30" s="341" t="s">
        <v>287</v>
      </c>
      <c r="D30" s="345" t="s">
        <v>1096</v>
      </c>
      <c r="E30" s="340" t="s">
        <v>1097</v>
      </c>
      <c r="F30" s="341" t="s">
        <v>1098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>
      <c r="A31" s="556"/>
      <c r="B31" s="557"/>
      <c r="C31" s="331" t="s">
        <v>291</v>
      </c>
      <c r="D31" s="342" t="s">
        <v>290</v>
      </c>
      <c r="E31" s="349" t="s">
        <v>289</v>
      </c>
      <c r="F31" s="331" t="s">
        <v>289</v>
      </c>
      <c r="G31" s="36" t="s">
        <v>288</v>
      </c>
      <c r="H31" s="36"/>
      <c r="I31" s="36"/>
      <c r="J31" s="36"/>
      <c r="K31" s="36"/>
      <c r="L31" s="36"/>
      <c r="M31" s="344"/>
    </row>
    <row r="32" spans="1:13" ht="13.5" customHeight="1">
      <c r="A32" s="543" t="s">
        <v>1637</v>
      </c>
      <c r="B32" s="544"/>
      <c r="C32" s="331" t="s">
        <v>1171</v>
      </c>
      <c r="D32" s="346" t="s">
        <v>1172</v>
      </c>
      <c r="E32" s="352" t="s">
        <v>1173</v>
      </c>
      <c r="F32" s="24" t="s">
        <v>1174</v>
      </c>
      <c r="G32" s="36"/>
      <c r="H32" s="36"/>
      <c r="I32" s="36"/>
      <c r="J32" s="36"/>
      <c r="K32" s="36"/>
      <c r="L32" s="36"/>
      <c r="M32" s="531"/>
    </row>
    <row r="33" spans="1:13" ht="27" customHeight="1">
      <c r="A33" s="545"/>
      <c r="B33" s="546"/>
      <c r="C33" s="331" t="s">
        <v>1099</v>
      </c>
      <c r="D33" s="346" t="s">
        <v>1638</v>
      </c>
      <c r="E33" s="353" t="s">
        <v>1640</v>
      </c>
      <c r="F33" s="342" t="s">
        <v>1635</v>
      </c>
      <c r="G33" s="36"/>
      <c r="H33" s="36"/>
      <c r="I33" s="36"/>
      <c r="J33" s="36"/>
      <c r="K33" s="36"/>
      <c r="L33" s="36"/>
      <c r="M33" s="344" t="s">
        <v>731</v>
      </c>
    </row>
    <row r="34" spans="1:13" ht="24.45" customHeight="1">
      <c r="A34" s="541" t="s">
        <v>1323</v>
      </c>
      <c r="B34" s="542"/>
      <c r="C34" s="341" t="s">
        <v>1452</v>
      </c>
      <c r="D34" s="345" t="s">
        <v>1453</v>
      </c>
      <c r="E34" s="352" t="s">
        <v>1454</v>
      </c>
      <c r="F34" s="24" t="s">
        <v>1454</v>
      </c>
      <c r="G34" s="36"/>
      <c r="H34" s="36"/>
      <c r="I34" s="36"/>
      <c r="J34" s="36"/>
      <c r="K34" s="36"/>
      <c r="L34" s="36"/>
      <c r="M34" s="344" t="s">
        <v>1643</v>
      </c>
    </row>
    <row r="35" spans="1:13" ht="13.5" customHeight="1">
      <c r="A35" s="543"/>
      <c r="B35" s="544"/>
      <c r="C35" s="331" t="s">
        <v>1175</v>
      </c>
      <c r="D35" s="346" t="s">
        <v>1871</v>
      </c>
      <c r="E35" s="352" t="s">
        <v>225</v>
      </c>
      <c r="F35" s="24" t="s">
        <v>225</v>
      </c>
      <c r="G35" s="36"/>
      <c r="H35" s="36"/>
      <c r="I35" s="36"/>
      <c r="J35" s="36"/>
      <c r="K35" s="36"/>
      <c r="L35" s="36"/>
      <c r="M35" s="344"/>
    </row>
    <row r="36" spans="1:13" ht="30" customHeight="1">
      <c r="A36" s="545"/>
      <c r="B36" s="546"/>
      <c r="C36" s="331" t="s">
        <v>1100</v>
      </c>
      <c r="D36" s="346" t="s">
        <v>1639</v>
      </c>
      <c r="E36" s="354" t="s">
        <v>1287</v>
      </c>
      <c r="F36" s="342" t="s">
        <v>1636</v>
      </c>
      <c r="G36" s="36"/>
      <c r="H36" s="36"/>
      <c r="I36" s="36"/>
      <c r="J36" s="36"/>
      <c r="K36" s="36"/>
      <c r="L36" s="36"/>
      <c r="M36" s="344" t="s">
        <v>732</v>
      </c>
    </row>
    <row r="37" spans="1:13" ht="13.5" customHeight="1">
      <c r="A37" s="541" t="s">
        <v>1324</v>
      </c>
      <c r="B37" s="542"/>
      <c r="C37" s="341" t="s">
        <v>286</v>
      </c>
      <c r="D37" s="345" t="s">
        <v>1555</v>
      </c>
      <c r="E37" s="353" t="s">
        <v>733</v>
      </c>
      <c r="F37" s="342" t="s">
        <v>734</v>
      </c>
      <c r="G37" s="36"/>
      <c r="H37" s="36"/>
      <c r="I37" s="36"/>
      <c r="J37" s="36"/>
      <c r="K37" s="36"/>
      <c r="L37" s="36"/>
      <c r="M37" s="355"/>
    </row>
    <row r="38" spans="1:13" ht="13.5" customHeight="1">
      <c r="A38" s="543"/>
      <c r="B38" s="544"/>
      <c r="C38" s="331" t="s">
        <v>285</v>
      </c>
      <c r="D38" s="346" t="s">
        <v>1641</v>
      </c>
      <c r="E38" s="353" t="s">
        <v>284</v>
      </c>
      <c r="F38" s="342" t="s">
        <v>284</v>
      </c>
      <c r="G38" s="36"/>
      <c r="H38" s="36"/>
      <c r="I38" s="36"/>
      <c r="J38" s="36"/>
      <c r="K38" s="36"/>
      <c r="L38" s="36"/>
      <c r="M38" s="344"/>
    </row>
    <row r="39" spans="1:13" ht="13.5" customHeight="1">
      <c r="A39" s="543"/>
      <c r="B39" s="544"/>
      <c r="C39" s="331" t="s">
        <v>283</v>
      </c>
      <c r="D39" s="346" t="s">
        <v>1556</v>
      </c>
      <c r="E39" s="353" t="s">
        <v>282</v>
      </c>
      <c r="F39" s="342" t="s">
        <v>282</v>
      </c>
      <c r="G39" s="36"/>
      <c r="H39" s="36"/>
      <c r="I39" s="36"/>
      <c r="J39" s="36"/>
      <c r="K39" s="36"/>
      <c r="L39" s="36"/>
      <c r="M39" s="344"/>
    </row>
    <row r="40" spans="1:13" ht="13.5" customHeight="1">
      <c r="A40" s="543"/>
      <c r="B40" s="544"/>
      <c r="C40" s="331" t="s">
        <v>281</v>
      </c>
      <c r="D40" s="346" t="s">
        <v>1557</v>
      </c>
      <c r="E40" s="353" t="s">
        <v>280</v>
      </c>
      <c r="F40" s="342" t="s">
        <v>280</v>
      </c>
      <c r="G40" s="36"/>
      <c r="H40" s="36"/>
      <c r="I40" s="36"/>
      <c r="J40" s="36"/>
      <c r="K40" s="36"/>
      <c r="L40" s="36"/>
      <c r="M40" s="344"/>
    </row>
    <row r="41" spans="1:13" ht="13.5" customHeight="1">
      <c r="A41" s="543"/>
      <c r="B41" s="544"/>
      <c r="C41" s="331" t="s">
        <v>1546</v>
      </c>
      <c r="D41" s="346" t="s">
        <v>1558</v>
      </c>
      <c r="E41" s="353" t="s">
        <v>1548</v>
      </c>
      <c r="F41" s="342" t="s">
        <v>1548</v>
      </c>
      <c r="G41" s="36"/>
      <c r="H41" s="36"/>
      <c r="I41" s="36"/>
      <c r="J41" s="36"/>
      <c r="K41" s="36"/>
      <c r="L41" s="36"/>
      <c r="M41" s="344"/>
    </row>
    <row r="42" spans="1:13" ht="13.5" customHeight="1">
      <c r="A42" s="545"/>
      <c r="B42" s="546"/>
      <c r="C42" s="331" t="s">
        <v>1547</v>
      </c>
      <c r="D42" s="346" t="s">
        <v>1559</v>
      </c>
      <c r="E42" s="353" t="s">
        <v>1549</v>
      </c>
      <c r="F42" s="342" t="s">
        <v>1549</v>
      </c>
      <c r="G42" s="36"/>
      <c r="H42" s="36"/>
      <c r="I42" s="36"/>
      <c r="J42" s="36"/>
      <c r="K42" s="36"/>
      <c r="L42" s="36"/>
      <c r="M42" s="344"/>
    </row>
    <row r="43" spans="1:13" ht="13.5" customHeight="1">
      <c r="A43" s="549" t="s">
        <v>363</v>
      </c>
      <c r="B43" s="550"/>
      <c r="C43" s="356" t="s">
        <v>279</v>
      </c>
      <c r="D43" s="357" t="s">
        <v>278</v>
      </c>
      <c r="E43" s="358" t="s">
        <v>1101</v>
      </c>
      <c r="F43" s="356" t="s">
        <v>1326</v>
      </c>
      <c r="G43" s="359"/>
      <c r="H43" s="359"/>
      <c r="I43" s="359"/>
      <c r="J43" s="359"/>
      <c r="K43" s="359"/>
      <c r="L43" s="504" t="s">
        <v>1075</v>
      </c>
      <c r="M43" s="571" t="s">
        <v>277</v>
      </c>
    </row>
    <row r="44" spans="1:13" ht="13.5" customHeight="1">
      <c r="A44" s="549"/>
      <c r="B44" s="550"/>
      <c r="C44" s="360" t="s">
        <v>276</v>
      </c>
      <c r="D44" s="361" t="s">
        <v>275</v>
      </c>
      <c r="E44" s="551" t="s">
        <v>1102</v>
      </c>
      <c r="F44" s="572" t="s">
        <v>1325</v>
      </c>
      <c r="G44" s="362"/>
      <c r="H44" s="362"/>
      <c r="I44" s="362"/>
      <c r="J44" s="362"/>
      <c r="K44" s="362"/>
      <c r="L44" s="503"/>
      <c r="M44" s="571"/>
    </row>
    <row r="45" spans="1:13" ht="13.5" customHeight="1">
      <c r="A45" s="549"/>
      <c r="B45" s="550"/>
      <c r="C45" s="363" t="s">
        <v>274</v>
      </c>
      <c r="D45" s="364"/>
      <c r="E45" s="552"/>
      <c r="F45" s="573"/>
      <c r="G45" s="359"/>
      <c r="H45" s="359"/>
      <c r="I45" s="359"/>
      <c r="J45" s="359"/>
      <c r="K45" s="359"/>
      <c r="L45" s="504"/>
      <c r="M45" s="571"/>
    </row>
    <row r="46" spans="1:13" ht="13.5" customHeight="1">
      <c r="A46" s="549"/>
      <c r="B46" s="550"/>
      <c r="C46" s="360" t="s">
        <v>273</v>
      </c>
      <c r="D46" s="365" t="s">
        <v>1337</v>
      </c>
      <c r="E46" s="366" t="s">
        <v>1103</v>
      </c>
      <c r="F46" s="360" t="s">
        <v>1338</v>
      </c>
      <c r="G46" s="367"/>
      <c r="H46" s="367"/>
      <c r="I46" s="367"/>
      <c r="J46" s="367"/>
      <c r="K46" s="367"/>
      <c r="L46" s="502"/>
      <c r="M46" s="571"/>
    </row>
    <row r="47" spans="1:13" ht="42" customHeight="1">
      <c r="A47" s="368"/>
      <c r="B47" s="558" t="s">
        <v>271</v>
      </c>
      <c r="C47" s="369" t="s">
        <v>1553</v>
      </c>
      <c r="D47" s="365" t="s">
        <v>1879</v>
      </c>
      <c r="E47" s="370" t="s">
        <v>1880</v>
      </c>
      <c r="F47" s="369" t="s">
        <v>1881</v>
      </c>
      <c r="G47" s="367"/>
      <c r="H47" s="367"/>
      <c r="I47" s="367"/>
      <c r="J47" s="367"/>
      <c r="K47" s="502" t="s">
        <v>1075</v>
      </c>
      <c r="L47" s="502"/>
      <c r="M47" s="571"/>
    </row>
    <row r="48" spans="1:13" ht="13.5" customHeight="1">
      <c r="A48" s="574" t="s">
        <v>272</v>
      </c>
      <c r="B48" s="559"/>
      <c r="C48" s="369" t="s">
        <v>1104</v>
      </c>
      <c r="D48" s="365" t="s">
        <v>1860</v>
      </c>
      <c r="E48" s="370" t="s">
        <v>1217</v>
      </c>
      <c r="F48" s="369" t="s">
        <v>1218</v>
      </c>
      <c r="G48" s="367"/>
      <c r="H48" s="367"/>
      <c r="I48" s="367"/>
      <c r="J48" s="367"/>
      <c r="K48" s="367"/>
      <c r="L48" s="502" t="s">
        <v>1075</v>
      </c>
      <c r="M48" s="571"/>
    </row>
    <row r="49" spans="1:13" ht="13.5" customHeight="1">
      <c r="A49" s="549"/>
      <c r="B49" s="559"/>
      <c r="C49" s="369" t="s">
        <v>270</v>
      </c>
      <c r="D49" s="365" t="s">
        <v>269</v>
      </c>
      <c r="E49" s="370" t="s">
        <v>1105</v>
      </c>
      <c r="F49" s="369" t="s">
        <v>672</v>
      </c>
      <c r="G49" s="367"/>
      <c r="H49" s="367"/>
      <c r="I49" s="367"/>
      <c r="J49" s="367"/>
      <c r="K49" s="367"/>
      <c r="L49" s="502" t="s">
        <v>1075</v>
      </c>
      <c r="M49" s="571"/>
    </row>
    <row r="50" spans="1:13" ht="13.5" customHeight="1">
      <c r="A50" s="549"/>
      <c r="B50" s="559"/>
      <c r="C50" s="360" t="s">
        <v>1456</v>
      </c>
      <c r="D50" s="479" t="s">
        <v>1457</v>
      </c>
      <c r="E50" s="366" t="s">
        <v>1458</v>
      </c>
      <c r="F50" s="360" t="s">
        <v>1869</v>
      </c>
      <c r="G50" s="502" t="s">
        <v>288</v>
      </c>
      <c r="H50" s="362"/>
      <c r="I50" s="362"/>
      <c r="J50" s="362"/>
      <c r="K50" s="362"/>
      <c r="L50" s="502" t="s">
        <v>288</v>
      </c>
      <c r="M50" s="571"/>
    </row>
    <row r="51" spans="1:13" ht="13.5" customHeight="1" thickBot="1">
      <c r="A51" s="549"/>
      <c r="B51" s="560"/>
      <c r="C51" s="360" t="s">
        <v>1865</v>
      </c>
      <c r="D51" s="507" t="s">
        <v>1866</v>
      </c>
      <c r="E51" s="508" t="s">
        <v>1867</v>
      </c>
      <c r="F51" s="509" t="s">
        <v>1870</v>
      </c>
      <c r="G51" s="362"/>
      <c r="H51" s="362"/>
      <c r="I51" s="362"/>
      <c r="J51" s="362"/>
      <c r="K51" s="362"/>
      <c r="L51" s="502" t="s">
        <v>288</v>
      </c>
      <c r="M51" s="571"/>
    </row>
    <row r="52" spans="1:13" ht="25.5" customHeight="1">
      <c r="A52" s="561" t="s">
        <v>1447</v>
      </c>
      <c r="B52" s="562"/>
      <c r="C52" s="510" t="s">
        <v>1445</v>
      </c>
      <c r="D52" s="511" t="s">
        <v>1436</v>
      </c>
      <c r="E52" s="510" t="s">
        <v>1450</v>
      </c>
      <c r="F52" s="510" t="s">
        <v>1446</v>
      </c>
      <c r="G52" s="512"/>
      <c r="H52" s="512"/>
      <c r="I52" s="512"/>
      <c r="J52" s="512"/>
      <c r="K52" s="512"/>
      <c r="L52" s="512"/>
      <c r="M52" s="520" t="s">
        <v>1435</v>
      </c>
    </row>
    <row r="53" spans="1:13" ht="13.75">
      <c r="A53" s="563"/>
      <c r="B53" s="564"/>
      <c r="C53" s="513" t="s">
        <v>1437</v>
      </c>
      <c r="D53" s="514" t="s">
        <v>1440</v>
      </c>
      <c r="E53" s="523" t="s">
        <v>1438</v>
      </c>
      <c r="F53" s="513" t="s">
        <v>1438</v>
      </c>
      <c r="G53" s="515"/>
      <c r="H53" s="515"/>
      <c r="I53" s="515"/>
      <c r="J53" s="515"/>
      <c r="K53" s="515"/>
      <c r="L53" s="528" t="s">
        <v>1466</v>
      </c>
      <c r="M53" s="521"/>
    </row>
    <row r="54" spans="1:13" ht="13.75">
      <c r="A54" s="563"/>
      <c r="B54" s="564"/>
      <c r="C54" s="513" t="s">
        <v>1439</v>
      </c>
      <c r="D54" s="514" t="s">
        <v>1441</v>
      </c>
      <c r="E54" s="523" t="s">
        <v>1442</v>
      </c>
      <c r="F54" s="513" t="s">
        <v>1442</v>
      </c>
      <c r="G54" s="515"/>
      <c r="H54" s="515"/>
      <c r="I54" s="515"/>
      <c r="J54" s="515"/>
      <c r="K54" s="515"/>
      <c r="L54" s="528" t="s">
        <v>1466</v>
      </c>
      <c r="M54" s="521" t="s">
        <v>1460</v>
      </c>
    </row>
    <row r="55" spans="1:13" ht="17.25" customHeight="1" thickBot="1">
      <c r="A55" s="565"/>
      <c r="B55" s="566"/>
      <c r="C55" s="516" t="s">
        <v>1444</v>
      </c>
      <c r="D55" s="517" t="s">
        <v>1443</v>
      </c>
      <c r="E55" s="524" t="s">
        <v>1448</v>
      </c>
      <c r="F55" s="518" t="s">
        <v>1448</v>
      </c>
      <c r="G55" s="519"/>
      <c r="H55" s="525" t="s">
        <v>1459</v>
      </c>
      <c r="I55" s="519"/>
      <c r="J55" s="525" t="s">
        <v>1459</v>
      </c>
      <c r="K55" s="519"/>
      <c r="L55" s="525" t="s">
        <v>1459</v>
      </c>
      <c r="M55" s="522" t="s">
        <v>1449</v>
      </c>
    </row>
    <row r="56" spans="1:13" ht="12" thickTop="1"/>
  </sheetData>
  <mergeCells count="29"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A1:B1"/>
    <mergeCell ref="A8:B11"/>
    <mergeCell ref="A12:B15"/>
    <mergeCell ref="A16:B19"/>
    <mergeCell ref="A2:B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>
      <c r="J1" s="486"/>
    </row>
    <row r="2" spans="1:10" ht="13" customHeight="1">
      <c r="A2" s="492"/>
      <c r="B2" s="492"/>
      <c r="C2" s="492"/>
      <c r="D2" s="492"/>
      <c r="E2" s="492"/>
      <c r="F2" s="621">
        <v>2</v>
      </c>
      <c r="G2" s="491"/>
      <c r="H2" s="490"/>
      <c r="I2" s="490"/>
      <c r="J2" s="486"/>
    </row>
    <row r="3" spans="1:10" ht="13" customHeight="1" thickBot="1">
      <c r="F3" s="622"/>
      <c r="G3" s="493"/>
      <c r="H3" s="620">
        <f>Gravitic!C123*2</f>
        <v>1.004737463173361</v>
      </c>
      <c r="I3" s="620"/>
      <c r="J3" s="625" t="s">
        <v>1362</v>
      </c>
    </row>
    <row r="4" spans="1:10" ht="13" customHeight="1">
      <c r="E4" s="492"/>
      <c r="F4" s="492"/>
      <c r="G4" s="492"/>
      <c r="H4" s="490"/>
      <c r="I4" s="490"/>
      <c r="J4" s="625"/>
    </row>
    <row r="5" spans="1:10" ht="13" customHeight="1">
      <c r="D5" s="624" t="s">
        <v>1350</v>
      </c>
      <c r="F5" s="623">
        <v>3</v>
      </c>
      <c r="G5" s="493"/>
      <c r="J5" s="486"/>
    </row>
    <row r="6" spans="1:10" ht="13" customHeight="1">
      <c r="D6" s="623"/>
      <c r="F6" s="623"/>
      <c r="G6" s="493"/>
      <c r="J6" s="486"/>
    </row>
    <row r="7" spans="1:10" ht="13" customHeight="1" thickBot="1">
      <c r="E7" s="489"/>
      <c r="F7" s="489"/>
      <c r="G7" s="489"/>
      <c r="H7" s="620">
        <f>Gravitic!C122/2</f>
        <v>1.0049349490154456</v>
      </c>
      <c r="I7" s="620"/>
      <c r="J7" s="625" t="s">
        <v>1361</v>
      </c>
    </row>
    <row r="8" spans="1:10" ht="13" customHeight="1">
      <c r="F8" s="621">
        <v>2</v>
      </c>
      <c r="G8" s="493"/>
      <c r="J8" s="625"/>
    </row>
    <row r="9" spans="1:10" ht="13" customHeight="1" thickBot="1">
      <c r="C9" s="489"/>
      <c r="D9" s="489"/>
      <c r="E9" s="489"/>
      <c r="F9" s="622"/>
      <c r="G9" s="488"/>
      <c r="H9" s="487"/>
      <c r="I9" s="487"/>
      <c r="J9" s="486"/>
    </row>
    <row r="10" spans="1:10" ht="13" customHeight="1">
      <c r="F10" s="493"/>
      <c r="G10" s="493"/>
      <c r="J10" s="486"/>
    </row>
    <row r="11" spans="1:10" ht="13" customHeight="1">
      <c r="D11" s="624" t="s">
        <v>1360</v>
      </c>
      <c r="F11" s="493"/>
      <c r="G11" s="493"/>
      <c r="J11" s="486"/>
    </row>
    <row r="12" spans="1:10" ht="13" customHeight="1">
      <c r="D12" s="623"/>
      <c r="F12" s="493"/>
      <c r="G12" s="493"/>
      <c r="J12" s="486"/>
    </row>
    <row r="13" spans="1:10" ht="13" customHeight="1" thickBot="1">
      <c r="D13" s="493"/>
      <c r="H13" s="627">
        <f>H27*(365+31/128)/364.5</f>
        <v>1.0020358844075885</v>
      </c>
      <c r="I13" s="627"/>
      <c r="J13" s="625" t="s">
        <v>1359</v>
      </c>
    </row>
    <row r="14" spans="1:10" ht="13" customHeight="1">
      <c r="C14" s="492"/>
      <c r="D14" s="492"/>
      <c r="E14" s="492"/>
      <c r="F14" s="492"/>
      <c r="G14" s="492"/>
      <c r="H14" s="490"/>
      <c r="I14" s="490"/>
      <c r="J14" s="625"/>
    </row>
    <row r="15" spans="1:10" ht="13" customHeight="1">
      <c r="F15" s="624" t="s">
        <v>1355</v>
      </c>
      <c r="G15" s="494"/>
      <c r="J15" s="486"/>
    </row>
    <row r="16" spans="1:10" ht="13" customHeight="1">
      <c r="F16" s="623"/>
      <c r="G16" s="493"/>
      <c r="J16" s="486"/>
    </row>
    <row r="17" spans="2:10" ht="13" customHeight="1" thickBot="1">
      <c r="J17" s="625" t="s">
        <v>1358</v>
      </c>
    </row>
    <row r="18" spans="2:10" ht="13" customHeight="1">
      <c r="E18" s="492"/>
      <c r="F18" s="492"/>
      <c r="G18" s="492"/>
      <c r="H18" s="490"/>
      <c r="I18" s="490"/>
      <c r="J18" s="625"/>
    </row>
    <row r="19" spans="2:10" ht="13" customHeight="1">
      <c r="J19" s="486"/>
    </row>
    <row r="20" spans="2:10" ht="13" customHeight="1">
      <c r="D20" s="628" t="s">
        <v>1357</v>
      </c>
      <c r="F20" s="628" t="s">
        <v>1368</v>
      </c>
      <c r="G20" s="628"/>
      <c r="H20" s="628"/>
      <c r="J20" s="486"/>
    </row>
    <row r="21" spans="2:10" ht="13" customHeight="1" thickBot="1">
      <c r="C21" s="498"/>
      <c r="D21" s="628"/>
      <c r="F21" s="628"/>
      <c r="G21" s="628"/>
      <c r="H21" s="628"/>
      <c r="J21" s="625" t="s">
        <v>1356</v>
      </c>
    </row>
    <row r="22" spans="2:10" ht="13" customHeight="1">
      <c r="C22" s="498"/>
      <c r="D22" s="495"/>
      <c r="F22" s="498"/>
      <c r="G22" s="498"/>
      <c r="H22" s="490"/>
      <c r="I22" s="621">
        <v>2</v>
      </c>
      <c r="J22" s="625"/>
    </row>
    <row r="23" spans="2:10" ht="13" customHeight="1" thickBot="1">
      <c r="I23" s="622"/>
      <c r="J23" s="625" t="s">
        <v>1367</v>
      </c>
    </row>
    <row r="24" spans="2:10" ht="13" customHeight="1">
      <c r="F24" s="492"/>
      <c r="G24" s="492"/>
      <c r="H24" s="490"/>
      <c r="I24" s="490"/>
      <c r="J24" s="625"/>
    </row>
    <row r="25" spans="2:10" ht="13" customHeight="1">
      <c r="B25" s="628" t="s">
        <v>1366</v>
      </c>
      <c r="C25" s="628"/>
      <c r="F25" s="624" t="s">
        <v>1355</v>
      </c>
      <c r="G25" s="494"/>
      <c r="J25" s="486"/>
    </row>
    <row r="26" spans="2:10" ht="13" customHeight="1">
      <c r="B26" s="628"/>
      <c r="C26" s="628"/>
      <c r="F26" s="623"/>
      <c r="G26" s="493"/>
      <c r="J26" s="626" t="s">
        <v>1354</v>
      </c>
    </row>
    <row r="27" spans="2:10" ht="13" customHeight="1" thickBot="1">
      <c r="C27" s="489"/>
      <c r="D27" s="489"/>
      <c r="E27" s="489"/>
      <c r="F27" s="489"/>
      <c r="G27" s="489"/>
      <c r="H27" s="627">
        <f>50/128/Clock_by_Rydberg!F4</f>
        <v>0.99999970530941473</v>
      </c>
      <c r="I27" s="627"/>
      <c r="J27" s="626"/>
    </row>
    <row r="28" spans="2:10" ht="13" customHeight="1">
      <c r="J28" s="626"/>
    </row>
    <row r="29" spans="2:10" ht="13" customHeight="1">
      <c r="J29" s="626"/>
    </row>
    <row r="30" spans="2:10" ht="13" customHeight="1">
      <c r="F30" s="624" t="s">
        <v>1416</v>
      </c>
      <c r="J30" s="486"/>
    </row>
    <row r="31" spans="2:10" ht="13" customHeight="1">
      <c r="F31" s="623"/>
      <c r="J31" s="496"/>
    </row>
    <row r="32" spans="2:10" ht="13" customHeight="1">
      <c r="D32" s="624" t="s">
        <v>1353</v>
      </c>
      <c r="J32" s="626" t="s">
        <v>1363</v>
      </c>
    </row>
    <row r="33" spans="3:10" ht="13" customHeight="1" thickBot="1">
      <c r="D33" s="623"/>
      <c r="H33" s="627">
        <f>1/Clock_by_Rydberg!K34</f>
        <v>0.99908455793784623</v>
      </c>
      <c r="I33" s="627"/>
      <c r="J33" s="626"/>
    </row>
    <row r="34" spans="3:10" ht="13" customHeight="1">
      <c r="D34" s="493"/>
      <c r="E34" s="492"/>
      <c r="F34" s="492"/>
      <c r="G34" s="492"/>
      <c r="H34" s="490"/>
      <c r="I34" s="490"/>
      <c r="J34" s="626"/>
    </row>
    <row r="35" spans="3:10" ht="13" customHeight="1">
      <c r="D35" s="493"/>
      <c r="F35" s="497" t="s">
        <v>1364</v>
      </c>
      <c r="J35" s="626"/>
    </row>
    <row r="36" spans="3:10" ht="13" customHeight="1">
      <c r="D36" s="493"/>
      <c r="F36" s="497" t="s">
        <v>1365</v>
      </c>
      <c r="J36" s="626" t="s">
        <v>1425</v>
      </c>
    </row>
    <row r="37" spans="3:10" ht="13" customHeight="1" thickBot="1">
      <c r="H37" s="627">
        <f>Clock_by_Rydberg!K40</f>
        <v>1.0025394011358613</v>
      </c>
      <c r="I37" s="627"/>
      <c r="J37" s="626"/>
    </row>
    <row r="38" spans="3:10" ht="13" customHeight="1">
      <c r="C38" s="492"/>
      <c r="D38" s="492"/>
      <c r="E38" s="492"/>
      <c r="F38" s="492"/>
      <c r="G38" s="492"/>
      <c r="H38" s="490"/>
      <c r="I38" s="490"/>
      <c r="J38" s="626"/>
    </row>
    <row r="39" spans="3:10" ht="13" customHeight="1">
      <c r="J39" s="626"/>
    </row>
    <row r="40" spans="3:10" ht="13" customHeight="1">
      <c r="D40" s="624" t="s">
        <v>1352</v>
      </c>
      <c r="J40" s="496"/>
    </row>
    <row r="41" spans="3:10" ht="13" customHeight="1">
      <c r="D41" s="623"/>
      <c r="J41" s="486"/>
    </row>
    <row r="42" spans="3:10" ht="13" customHeight="1">
      <c r="D42" s="493"/>
      <c r="J42" s="486"/>
    </row>
    <row r="43" spans="3:10" ht="13" customHeight="1" thickBot="1">
      <c r="C43" s="489"/>
      <c r="D43" s="489"/>
      <c r="E43" s="489"/>
      <c r="F43" s="489"/>
      <c r="G43" s="489"/>
      <c r="H43" s="629">
        <f>Clock_by_Rydberg!K46</f>
        <v>1.0000563665533584</v>
      </c>
      <c r="I43" s="629"/>
      <c r="J43" s="625" t="s">
        <v>1351</v>
      </c>
    </row>
    <row r="44" spans="3:10" ht="13" customHeight="1">
      <c r="J44" s="625"/>
    </row>
    <row r="45" spans="3:10" ht="13" customHeight="1">
      <c r="F45" s="624"/>
      <c r="G45" s="494"/>
      <c r="J45" s="486"/>
    </row>
    <row r="46" spans="3:10" ht="13" customHeight="1">
      <c r="D46" s="624" t="s">
        <v>1350</v>
      </c>
      <c r="F46" s="623"/>
      <c r="G46" s="493"/>
      <c r="J46" s="486"/>
    </row>
    <row r="47" spans="3:10" ht="13" customHeight="1" thickBot="1">
      <c r="D47" s="623"/>
      <c r="H47" s="629">
        <f>Clock_by_Rydberg!K47/2</f>
        <v>1.0142422717930941</v>
      </c>
      <c r="I47" s="629"/>
      <c r="J47" s="625" t="s">
        <v>1413</v>
      </c>
    </row>
    <row r="48" spans="3:10" ht="13" customHeight="1">
      <c r="E48" s="492"/>
      <c r="F48" s="621">
        <v>2</v>
      </c>
      <c r="G48" s="491"/>
      <c r="H48" s="490"/>
      <c r="I48" s="490"/>
      <c r="J48" s="625"/>
    </row>
    <row r="49" spans="1:10" ht="13" customHeight="1" thickBot="1">
      <c r="A49" s="489"/>
      <c r="B49" s="489"/>
      <c r="C49" s="489"/>
      <c r="D49" s="489"/>
      <c r="E49" s="489"/>
      <c r="F49" s="622"/>
      <c r="G49" s="488"/>
      <c r="H49" s="487"/>
      <c r="I49" s="487"/>
      <c r="J49" s="486"/>
    </row>
    <row r="50" spans="1:10" ht="13" customHeight="1"/>
  </sheetData>
  <mergeCells count="36">
    <mergeCell ref="B25:C26"/>
    <mergeCell ref="F25:F26"/>
    <mergeCell ref="D46:D47"/>
    <mergeCell ref="D40:D41"/>
    <mergeCell ref="D32:D33"/>
    <mergeCell ref="F30:F31"/>
    <mergeCell ref="F48:F49"/>
    <mergeCell ref="J43:J44"/>
    <mergeCell ref="J47:J48"/>
    <mergeCell ref="F45:F46"/>
    <mergeCell ref="J36:J39"/>
    <mergeCell ref="H47:I47"/>
    <mergeCell ref="H43:I43"/>
    <mergeCell ref="H37:I37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J3:J4"/>
    <mergeCell ref="J7:J8"/>
    <mergeCell ref="J13:J14"/>
    <mergeCell ref="J17:J18"/>
    <mergeCell ref="J21:J22"/>
    <mergeCell ref="H3:I3"/>
    <mergeCell ref="F2:F3"/>
    <mergeCell ref="F5:F6"/>
    <mergeCell ref="F8:F9"/>
    <mergeCell ref="F15:F16"/>
    <mergeCell ref="H7:I7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17"/>
  <sheetViews>
    <sheetView topLeftCell="D1" workbookViewId="0">
      <selection activeCell="D199" sqref="D199"/>
    </sheetView>
  </sheetViews>
  <sheetFormatPr defaultColWidth="9" defaultRowHeight="11.6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>
      <c r="A1" s="54" t="s">
        <v>375</v>
      </c>
      <c r="B1" s="54" t="s">
        <v>376</v>
      </c>
      <c r="C1" s="14" t="s">
        <v>554</v>
      </c>
      <c r="D1" s="14" t="s">
        <v>555</v>
      </c>
      <c r="F1" s="138"/>
      <c r="G1" s="640" t="s">
        <v>1423</v>
      </c>
      <c r="H1" s="640"/>
      <c r="I1" s="640"/>
      <c r="J1" s="640"/>
    </row>
    <row r="2" spans="1:10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1868</v>
      </c>
      <c r="I2" s="14" t="s">
        <v>1422</v>
      </c>
    </row>
    <row r="3" spans="1:10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>
      <c r="A4" s="138" t="s">
        <v>366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>
      <c r="A5" s="138" t="s">
        <v>367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1864</v>
      </c>
      <c r="I6" s="14" t="s">
        <v>1538</v>
      </c>
    </row>
    <row r="7" spans="1:10">
      <c r="A7" s="138" t="s">
        <v>368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>
      <c r="A8" s="138" t="s">
        <v>369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1863</v>
      </c>
      <c r="I9" s="14" t="s">
        <v>1539</v>
      </c>
    </row>
    <row r="10" spans="1:10">
      <c r="A10" s="138" t="s">
        <v>370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>
      <c r="A11" s="138" t="s">
        <v>371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1421</v>
      </c>
      <c r="I11" s="14" t="s">
        <v>1540</v>
      </c>
    </row>
    <row r="12" spans="1:10">
      <c r="A12" s="138" t="s">
        <v>372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1419</v>
      </c>
      <c r="I12" s="14" t="s">
        <v>1862</v>
      </c>
    </row>
    <row r="13" spans="1:10">
      <c r="A13" s="138" t="s">
        <v>377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378</v>
      </c>
      <c r="G13" s="14">
        <v>24</v>
      </c>
      <c r="H13" s="209" t="s">
        <v>1420</v>
      </c>
      <c r="I13" s="14" t="s">
        <v>1861</v>
      </c>
    </row>
    <row r="14" spans="1:10">
      <c r="A14" s="138" t="s">
        <v>374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379</v>
      </c>
      <c r="H14" s="138" t="s">
        <v>557</v>
      </c>
    </row>
    <row r="15" spans="1:10">
      <c r="A15" s="138" t="s">
        <v>373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558</v>
      </c>
    </row>
    <row r="16" spans="1:10" ht="12" thickBot="1">
      <c r="A16" s="138"/>
      <c r="B16" s="139"/>
      <c r="F16" s="138"/>
    </row>
    <row r="17" spans="1:37">
      <c r="A17" s="90" t="s">
        <v>548</v>
      </c>
      <c r="B17" s="17" t="s">
        <v>549</v>
      </c>
      <c r="C17" s="17" t="s">
        <v>550</v>
      </c>
      <c r="D17" s="17" t="s">
        <v>551</v>
      </c>
      <c r="E17" s="17" t="s">
        <v>552</v>
      </c>
      <c r="F17" s="17" t="s">
        <v>670</v>
      </c>
      <c r="G17" s="18" t="s">
        <v>54</v>
      </c>
      <c r="H17" s="17" t="s">
        <v>556</v>
      </c>
      <c r="I17" s="17" t="s">
        <v>45</v>
      </c>
      <c r="J17" s="575" t="s">
        <v>80</v>
      </c>
      <c r="K17" s="609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>
      <c r="A18" s="638" t="s">
        <v>380</v>
      </c>
      <c r="B18" s="631"/>
      <c r="C18" s="631"/>
      <c r="D18" s="631"/>
      <c r="E18" s="632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641" t="s">
        <v>381</v>
      </c>
      <c r="B19" s="630" t="s">
        <v>382</v>
      </c>
      <c r="C19" s="631"/>
      <c r="D19" s="631"/>
      <c r="E19" s="632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642"/>
      <c r="B20" s="630" t="s">
        <v>383</v>
      </c>
      <c r="C20" s="631"/>
      <c r="D20" s="631"/>
      <c r="E20" s="632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642"/>
      <c r="B21" s="630" t="s">
        <v>384</v>
      </c>
      <c r="C21" s="631"/>
      <c r="D21" s="631"/>
      <c r="E21" s="632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643"/>
      <c r="B22" s="630" t="s">
        <v>385</v>
      </c>
      <c r="C22" s="631"/>
      <c r="D22" s="631"/>
      <c r="E22" s="632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641" t="s">
        <v>386</v>
      </c>
      <c r="B23" s="635" t="s">
        <v>387</v>
      </c>
      <c r="C23" s="630" t="s">
        <v>388</v>
      </c>
      <c r="D23" s="631"/>
      <c r="E23" s="632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642"/>
      <c r="B24" s="636"/>
      <c r="C24" s="630" t="s">
        <v>389</v>
      </c>
      <c r="D24" s="631"/>
      <c r="E24" s="632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642"/>
      <c r="B25" s="636"/>
      <c r="C25" s="630" t="s">
        <v>390</v>
      </c>
      <c r="D25" s="631"/>
      <c r="E25" s="632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642"/>
      <c r="B26" s="637"/>
      <c r="C26" s="630" t="s">
        <v>391</v>
      </c>
      <c r="D26" s="631"/>
      <c r="E26" s="632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642"/>
      <c r="B27" s="635" t="s">
        <v>392</v>
      </c>
      <c r="C27" s="630" t="s">
        <v>393</v>
      </c>
      <c r="D27" s="631"/>
      <c r="E27" s="632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642"/>
      <c r="B28" s="636"/>
      <c r="C28" s="630" t="s">
        <v>394</v>
      </c>
      <c r="D28" s="631"/>
      <c r="E28" s="632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642"/>
      <c r="B29" s="637"/>
      <c r="C29" s="630" t="s">
        <v>395</v>
      </c>
      <c r="D29" s="631"/>
      <c r="E29" s="632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642"/>
      <c r="B30" s="635" t="s">
        <v>396</v>
      </c>
      <c r="C30" s="630" t="s">
        <v>397</v>
      </c>
      <c r="D30" s="631"/>
      <c r="E30" s="632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642"/>
      <c r="B31" s="636"/>
      <c r="C31" s="630" t="s">
        <v>399</v>
      </c>
      <c r="D31" s="631"/>
      <c r="E31" s="632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643"/>
      <c r="B32" s="637"/>
      <c r="C32" s="630" t="s">
        <v>398</v>
      </c>
      <c r="D32" s="631"/>
      <c r="E32" s="632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641" t="s">
        <v>400</v>
      </c>
      <c r="B33" s="635" t="s">
        <v>401</v>
      </c>
      <c r="C33" s="635" t="s">
        <v>402</v>
      </c>
      <c r="D33" s="635" t="s">
        <v>403</v>
      </c>
      <c r="E33" s="499" t="s">
        <v>404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642"/>
      <c r="B34" s="636"/>
      <c r="C34" s="636"/>
      <c r="D34" s="637"/>
      <c r="E34" s="499" t="s">
        <v>405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642"/>
      <c r="B35" s="636"/>
      <c r="C35" s="636"/>
      <c r="D35" s="635" t="s">
        <v>406</v>
      </c>
      <c r="E35" s="499" t="s">
        <v>407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642"/>
      <c r="B36" s="636"/>
      <c r="C36" s="636"/>
      <c r="D36" s="637"/>
      <c r="E36" s="499" t="s">
        <v>408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642"/>
      <c r="B37" s="636"/>
      <c r="C37" s="636"/>
      <c r="D37" s="635" t="s">
        <v>409</v>
      </c>
      <c r="E37" s="499" t="s">
        <v>410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642"/>
      <c r="B38" s="636"/>
      <c r="C38" s="636"/>
      <c r="D38" s="636"/>
      <c r="E38" s="499" t="s">
        <v>411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642"/>
      <c r="B39" s="636"/>
      <c r="C39" s="636"/>
      <c r="D39" s="637"/>
      <c r="E39" s="499" t="s">
        <v>412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642"/>
      <c r="B40" s="636"/>
      <c r="C40" s="636"/>
      <c r="D40" s="635" t="s">
        <v>413</v>
      </c>
      <c r="E40" s="499" t="s">
        <v>414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642"/>
      <c r="B41" s="636"/>
      <c r="C41" s="636"/>
      <c r="D41" s="636"/>
      <c r="E41" s="499" t="s">
        <v>415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642"/>
      <c r="B42" s="636"/>
      <c r="C42" s="637"/>
      <c r="D42" s="637"/>
      <c r="E42" s="499" t="s">
        <v>416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642"/>
      <c r="B43" s="636"/>
      <c r="C43" s="635" t="s">
        <v>417</v>
      </c>
      <c r="D43" s="635" t="s">
        <v>418</v>
      </c>
      <c r="E43" s="499" t="s">
        <v>419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642"/>
      <c r="B44" s="636"/>
      <c r="C44" s="636"/>
      <c r="D44" s="637"/>
      <c r="E44" s="499" t="s">
        <v>420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642"/>
      <c r="B45" s="636"/>
      <c r="C45" s="636"/>
      <c r="D45" s="635" t="s">
        <v>421</v>
      </c>
      <c r="E45" s="499" t="s">
        <v>422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642"/>
      <c r="B46" s="636"/>
      <c r="C46" s="636"/>
      <c r="D46" s="637"/>
      <c r="E46" s="499" t="s">
        <v>423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642"/>
      <c r="B47" s="636"/>
      <c r="C47" s="636"/>
      <c r="D47" s="635" t="s">
        <v>424</v>
      </c>
      <c r="E47" s="499" t="s">
        <v>425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642"/>
      <c r="B48" s="636"/>
      <c r="C48" s="636"/>
      <c r="D48" s="636"/>
      <c r="E48" s="499" t="s">
        <v>426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642"/>
      <c r="B49" s="636"/>
      <c r="C49" s="637"/>
      <c r="D49" s="637"/>
      <c r="E49" s="499" t="s">
        <v>427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642"/>
      <c r="B50" s="636"/>
      <c r="C50" s="635" t="s">
        <v>428</v>
      </c>
      <c r="D50" s="635" t="s">
        <v>429</v>
      </c>
      <c r="E50" s="499" t="s">
        <v>430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642"/>
      <c r="B51" s="636"/>
      <c r="C51" s="636"/>
      <c r="D51" s="636"/>
      <c r="E51" s="499" t="s">
        <v>431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642"/>
      <c r="B52" s="636"/>
      <c r="C52" s="636"/>
      <c r="D52" s="637"/>
      <c r="E52" s="499" t="s">
        <v>432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642"/>
      <c r="B53" s="636"/>
      <c r="C53" s="636"/>
      <c r="D53" s="635" t="s">
        <v>433</v>
      </c>
      <c r="E53" s="499" t="s">
        <v>434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642"/>
      <c r="B54" s="636"/>
      <c r="C54" s="636"/>
      <c r="D54" s="637"/>
      <c r="E54" s="499" t="s">
        <v>435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642"/>
      <c r="B55" s="636"/>
      <c r="C55" s="636"/>
      <c r="D55" s="635" t="s">
        <v>436</v>
      </c>
      <c r="E55" s="499" t="s">
        <v>437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642"/>
      <c r="B56" s="636"/>
      <c r="C56" s="636"/>
      <c r="D56" s="637"/>
      <c r="E56" s="499" t="s">
        <v>438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642"/>
      <c r="B57" s="636"/>
      <c r="C57" s="637"/>
      <c r="D57" s="630" t="s">
        <v>439</v>
      </c>
      <c r="E57" s="632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642"/>
      <c r="B58" s="636"/>
      <c r="C58" s="635" t="s">
        <v>440</v>
      </c>
      <c r="D58" s="635" t="s">
        <v>441</v>
      </c>
      <c r="E58" s="499" t="s">
        <v>442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642"/>
      <c r="B59" s="636"/>
      <c r="C59" s="636"/>
      <c r="D59" s="636"/>
      <c r="E59" s="499" t="s">
        <v>443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642"/>
      <c r="B60" s="636"/>
      <c r="C60" s="636"/>
      <c r="D60" s="637"/>
      <c r="E60" s="499" t="s">
        <v>444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642"/>
      <c r="B61" s="636"/>
      <c r="C61" s="636"/>
      <c r="D61" s="635" t="s">
        <v>445</v>
      </c>
      <c r="E61" s="499" t="s">
        <v>446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642"/>
      <c r="B62" s="636"/>
      <c r="C62" s="636"/>
      <c r="D62" s="637"/>
      <c r="E62" s="499" t="s">
        <v>447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642"/>
      <c r="B63" s="636"/>
      <c r="C63" s="636"/>
      <c r="D63" s="635" t="s">
        <v>448</v>
      </c>
      <c r="E63" s="499" t="s">
        <v>449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642"/>
      <c r="B64" s="636"/>
      <c r="C64" s="637"/>
      <c r="D64" s="637"/>
      <c r="E64" s="499" t="s">
        <v>450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642"/>
      <c r="B65" s="636"/>
      <c r="C65" s="635" t="s">
        <v>451</v>
      </c>
      <c r="D65" s="635" t="s">
        <v>452</v>
      </c>
      <c r="E65" s="499" t="s">
        <v>453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642"/>
      <c r="B66" s="636"/>
      <c r="C66" s="636"/>
      <c r="D66" s="636"/>
      <c r="E66" s="499" t="s">
        <v>454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642"/>
      <c r="B67" s="636"/>
      <c r="C67" s="636"/>
      <c r="D67" s="637"/>
      <c r="E67" s="499" t="s">
        <v>455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642"/>
      <c r="B68" s="636"/>
      <c r="C68" s="636"/>
      <c r="D68" s="635" t="s">
        <v>456</v>
      </c>
      <c r="E68" s="499" t="s">
        <v>457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642"/>
      <c r="B69" s="636"/>
      <c r="C69" s="636"/>
      <c r="D69" s="636"/>
      <c r="E69" s="499" t="s">
        <v>458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642"/>
      <c r="B70" s="636"/>
      <c r="C70" s="636"/>
      <c r="D70" s="636"/>
      <c r="E70" s="499" t="s">
        <v>459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642"/>
      <c r="B71" s="636"/>
      <c r="C71" s="637"/>
      <c r="D71" s="637"/>
      <c r="E71" s="499" t="s">
        <v>460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642"/>
      <c r="B72" s="636"/>
      <c r="C72" s="635" t="s">
        <v>461</v>
      </c>
      <c r="D72" s="635" t="s">
        <v>462</v>
      </c>
      <c r="E72" s="499" t="s">
        <v>463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642"/>
      <c r="B73" s="636"/>
      <c r="C73" s="636"/>
      <c r="D73" s="636"/>
      <c r="E73" s="499" t="s">
        <v>464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642"/>
      <c r="B74" s="636"/>
      <c r="C74" s="636"/>
      <c r="D74" s="636"/>
      <c r="E74" s="499" t="s">
        <v>465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642"/>
      <c r="B75" s="636"/>
      <c r="C75" s="636"/>
      <c r="D75" s="637"/>
      <c r="E75" s="499" t="s">
        <v>466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642"/>
      <c r="B76" s="636"/>
      <c r="C76" s="636"/>
      <c r="D76" s="635" t="s">
        <v>467</v>
      </c>
      <c r="E76" s="499" t="s">
        <v>468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642"/>
      <c r="B77" s="636"/>
      <c r="C77" s="636"/>
      <c r="D77" s="636"/>
      <c r="E77" s="499" t="s">
        <v>469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642"/>
      <c r="B78" s="636"/>
      <c r="C78" s="636"/>
      <c r="D78" s="637"/>
      <c r="E78" s="499" t="s">
        <v>470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642"/>
      <c r="B79" s="636"/>
      <c r="C79" s="636"/>
      <c r="D79" s="635" t="s">
        <v>471</v>
      </c>
      <c r="E79" s="499" t="s">
        <v>472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642"/>
      <c r="B80" s="637"/>
      <c r="C80" s="637"/>
      <c r="D80" s="637"/>
      <c r="E80" s="499" t="s">
        <v>473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642"/>
      <c r="B81" s="635" t="s">
        <v>474</v>
      </c>
      <c r="C81" s="635" t="s">
        <v>475</v>
      </c>
      <c r="D81" s="635" t="s">
        <v>476</v>
      </c>
      <c r="E81" s="499" t="s">
        <v>477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642"/>
      <c r="B82" s="636"/>
      <c r="C82" s="636"/>
      <c r="D82" s="637"/>
      <c r="E82" s="499" t="s">
        <v>478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642"/>
      <c r="B83" s="636"/>
      <c r="C83" s="636"/>
      <c r="D83" s="635" t="s">
        <v>479</v>
      </c>
      <c r="E83" s="499" t="s">
        <v>480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642"/>
      <c r="B84" s="636"/>
      <c r="C84" s="636"/>
      <c r="D84" s="637"/>
      <c r="E84" s="499" t="s">
        <v>481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642"/>
      <c r="B85" s="636"/>
      <c r="C85" s="636"/>
      <c r="D85" s="635" t="s">
        <v>482</v>
      </c>
      <c r="E85" s="499" t="s">
        <v>483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642"/>
      <c r="B86" s="636"/>
      <c r="C86" s="636"/>
      <c r="D86" s="636"/>
      <c r="E86" s="499" t="s">
        <v>484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642"/>
      <c r="B87" s="636"/>
      <c r="C87" s="637"/>
      <c r="D87" s="637"/>
      <c r="E87" s="499" t="s">
        <v>485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642"/>
      <c r="B88" s="636"/>
      <c r="C88" s="635" t="s">
        <v>486</v>
      </c>
      <c r="D88" s="635" t="s">
        <v>487</v>
      </c>
      <c r="E88" s="499" t="s">
        <v>488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642"/>
      <c r="B89" s="636"/>
      <c r="C89" s="636"/>
      <c r="D89" s="636"/>
      <c r="E89" s="499" t="s">
        <v>489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642"/>
      <c r="B90" s="636"/>
      <c r="C90" s="636"/>
      <c r="D90" s="636"/>
      <c r="E90" s="499" t="s">
        <v>490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642"/>
      <c r="B91" s="636"/>
      <c r="C91" s="636"/>
      <c r="D91" s="637"/>
      <c r="E91" s="499" t="s">
        <v>491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642"/>
      <c r="B92" s="636"/>
      <c r="C92" s="636"/>
      <c r="D92" s="635" t="s">
        <v>492</v>
      </c>
      <c r="E92" s="499" t="s">
        <v>493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642"/>
      <c r="B93" s="636"/>
      <c r="C93" s="636"/>
      <c r="D93" s="636"/>
      <c r="E93" s="499" t="s">
        <v>494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642"/>
      <c r="B94" s="636"/>
      <c r="C94" s="636"/>
      <c r="D94" s="636"/>
      <c r="E94" s="499" t="s">
        <v>495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642"/>
      <c r="B95" s="636"/>
      <c r="C95" s="636"/>
      <c r="D95" s="637"/>
      <c r="E95" s="499" t="s">
        <v>496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642"/>
      <c r="B96" s="636"/>
      <c r="C96" s="636"/>
      <c r="D96" s="635" t="s">
        <v>497</v>
      </c>
      <c r="E96" s="499" t="s">
        <v>498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642"/>
      <c r="B97" s="636"/>
      <c r="C97" s="636"/>
      <c r="D97" s="636"/>
      <c r="E97" s="499" t="s">
        <v>499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642"/>
      <c r="B98" s="636"/>
      <c r="C98" s="637"/>
      <c r="D98" s="637"/>
      <c r="E98" s="499" t="s">
        <v>500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642"/>
      <c r="B99" s="636"/>
      <c r="C99" s="635" t="s">
        <v>501</v>
      </c>
      <c r="D99" s="635" t="s">
        <v>502</v>
      </c>
      <c r="E99" s="499" t="s">
        <v>503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642"/>
      <c r="B100" s="636"/>
      <c r="C100" s="636"/>
      <c r="D100" s="636"/>
      <c r="E100" s="499" t="s">
        <v>504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642"/>
      <c r="B101" s="636"/>
      <c r="C101" s="636"/>
      <c r="D101" s="636"/>
      <c r="E101" s="499" t="s">
        <v>505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642"/>
      <c r="B102" s="636"/>
      <c r="C102" s="636"/>
      <c r="D102" s="636"/>
      <c r="E102" s="499" t="s">
        <v>506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642"/>
      <c r="B103" s="636"/>
      <c r="C103" s="636"/>
      <c r="D103" s="636"/>
      <c r="E103" s="499" t="s">
        <v>507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642"/>
      <c r="B104" s="636"/>
      <c r="C104" s="636"/>
      <c r="D104" s="637"/>
      <c r="E104" s="499" t="s">
        <v>508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642"/>
      <c r="B105" s="636"/>
      <c r="C105" s="636"/>
      <c r="D105" s="635" t="s">
        <v>509</v>
      </c>
      <c r="E105" s="499" t="s">
        <v>510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642"/>
      <c r="B106" s="636"/>
      <c r="C106" s="636"/>
      <c r="D106" s="636"/>
      <c r="E106" s="499" t="s">
        <v>511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642"/>
      <c r="B107" s="636"/>
      <c r="C107" s="636"/>
      <c r="D107" s="636"/>
      <c r="E107" s="499" t="s">
        <v>512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642"/>
      <c r="B108" s="636"/>
      <c r="C108" s="636"/>
      <c r="D108" s="636"/>
      <c r="E108" s="499" t="s">
        <v>513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642"/>
      <c r="B109" s="636"/>
      <c r="C109" s="636"/>
      <c r="D109" s="636"/>
      <c r="E109" s="499" t="s">
        <v>514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642"/>
      <c r="B110" s="637"/>
      <c r="C110" s="637"/>
      <c r="D110" s="637"/>
      <c r="E110" s="499" t="s">
        <v>515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642"/>
      <c r="B111" s="635" t="s">
        <v>516</v>
      </c>
      <c r="C111" s="635" t="s">
        <v>517</v>
      </c>
      <c r="D111" s="635" t="s">
        <v>518</v>
      </c>
      <c r="E111" s="499" t="s">
        <v>519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642"/>
      <c r="B112" s="636"/>
      <c r="C112" s="636"/>
      <c r="D112" s="636"/>
      <c r="E112" s="499" t="s">
        <v>520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642"/>
      <c r="B113" s="636"/>
      <c r="C113" s="636"/>
      <c r="D113" s="637"/>
      <c r="E113" s="499" t="s">
        <v>521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642"/>
      <c r="B114" s="636"/>
      <c r="C114" s="636"/>
      <c r="D114" s="635" t="s">
        <v>522</v>
      </c>
      <c r="E114" s="499" t="s">
        <v>523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642"/>
      <c r="B115" s="636"/>
      <c r="C115" s="636"/>
      <c r="D115" s="636"/>
      <c r="E115" s="499" t="s">
        <v>524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642"/>
      <c r="B116" s="636"/>
      <c r="C116" s="636"/>
      <c r="D116" s="636"/>
      <c r="E116" s="499" t="s">
        <v>525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642"/>
      <c r="B117" s="636"/>
      <c r="C117" s="636"/>
      <c r="D117" s="637"/>
      <c r="E117" s="499" t="s">
        <v>526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642"/>
      <c r="B118" s="636"/>
      <c r="C118" s="636"/>
      <c r="D118" s="635" t="s">
        <v>527</v>
      </c>
      <c r="E118" s="499" t="s">
        <v>528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642"/>
      <c r="B119" s="636"/>
      <c r="C119" s="637"/>
      <c r="D119" s="637"/>
      <c r="E119" s="499" t="s">
        <v>529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642"/>
      <c r="B120" s="636"/>
      <c r="C120" s="635" t="s">
        <v>530</v>
      </c>
      <c r="D120" s="635" t="s">
        <v>531</v>
      </c>
      <c r="E120" s="499" t="s">
        <v>532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642"/>
      <c r="B121" s="636"/>
      <c r="C121" s="636"/>
      <c r="D121" s="636"/>
      <c r="E121" s="499" t="s">
        <v>533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642"/>
      <c r="B122" s="636"/>
      <c r="C122" s="636"/>
      <c r="D122" s="636"/>
      <c r="E122" s="499" t="s">
        <v>534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642"/>
      <c r="B123" s="636"/>
      <c r="C123" s="636"/>
      <c r="D123" s="636"/>
      <c r="E123" s="499" t="s">
        <v>535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hyper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642"/>
      <c r="B124" s="636"/>
      <c r="C124" s="636"/>
      <c r="D124" s="636"/>
      <c r="E124" s="499" t="s">
        <v>536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hyper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642"/>
      <c r="B125" s="636"/>
      <c r="C125" s="636"/>
      <c r="D125" s="637"/>
      <c r="E125" s="499" t="s">
        <v>537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hyper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642"/>
      <c r="B126" s="636"/>
      <c r="C126" s="636"/>
      <c r="D126" s="635" t="s">
        <v>538</v>
      </c>
      <c r="E126" s="499" t="s">
        <v>539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hyper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642"/>
      <c r="B127" s="636"/>
      <c r="C127" s="637"/>
      <c r="D127" s="637"/>
      <c r="E127" s="499" t="s">
        <v>540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hyper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642"/>
      <c r="B128" s="636"/>
      <c r="C128" s="635" t="s">
        <v>541</v>
      </c>
      <c r="D128" s="635" t="s">
        <v>542</v>
      </c>
      <c r="E128" s="499" t="s">
        <v>543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hyper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642"/>
      <c r="B129" s="636"/>
      <c r="C129" s="636"/>
      <c r="D129" s="636"/>
      <c r="E129" s="499" t="s">
        <v>544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hyper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642"/>
      <c r="B130" s="636"/>
      <c r="C130" s="636"/>
      <c r="D130" s="636"/>
      <c r="E130" s="499" t="s">
        <v>545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642"/>
      <c r="B131" s="636"/>
      <c r="C131" s="636"/>
      <c r="D131" s="637"/>
      <c r="E131" s="499" t="s">
        <v>546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644"/>
      <c r="B132" s="639"/>
      <c r="C132" s="639"/>
      <c r="D132" s="633" t="s">
        <v>547</v>
      </c>
      <c r="E132" s="634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>
      <c r="F134" s="54" t="s">
        <v>669</v>
      </c>
    </row>
    <row r="135" spans="1:37">
      <c r="D135" s="14" t="s">
        <v>671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445" t="s">
        <v>1369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445" t="s">
        <v>1370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445" t="s">
        <v>1371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445" t="s">
        <v>1372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445" t="s">
        <v>1373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445" t="s">
        <v>1374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445" t="s">
        <v>1375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445" t="s">
        <v>1376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445" t="s">
        <v>1377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445" t="s">
        <v>1378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445" t="s">
        <v>1379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445" t="s">
        <v>1380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445" t="s">
        <v>1381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445" t="s">
        <v>1382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445" t="s">
        <v>1383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445" t="s">
        <v>1384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445" t="s">
        <v>1385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445" t="s">
        <v>1386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445" t="s">
        <v>1387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445" t="s">
        <v>1388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445" t="s">
        <v>1389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445" t="s">
        <v>1390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445" t="s">
        <v>1391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445" t="s">
        <v>1392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445" t="s">
        <v>1393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445" t="s">
        <v>1394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445" t="s">
        <v>1395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445" t="s">
        <v>1396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445" t="s">
        <v>1397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445" t="s">
        <v>1398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445" t="s">
        <v>1399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445" t="s">
        <v>1400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445" t="s">
        <v>1401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445" t="s">
        <v>1402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445" t="s">
        <v>1403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445" t="s">
        <v>1404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445" t="s">
        <v>1405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445" t="s">
        <v>1406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445" t="s">
        <v>1407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445" t="s">
        <v>1408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>
      <c r="E187" s="445" t="s">
        <v>1409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  <row r="189" spans="5:37" ht="12" thickBot="1">
      <c r="F189" s="54" t="s">
        <v>83</v>
      </c>
    </row>
    <row r="190" spans="5:37">
      <c r="F190" s="532">
        <f>H190/128</f>
        <v>0</v>
      </c>
      <c r="G190" s="143">
        <v>2</v>
      </c>
      <c r="H190" s="246">
        <v>0</v>
      </c>
      <c r="I190" s="145" t="str">
        <f>O190&amp;Q190&amp;S190&amp;U190&amp;W190&amp;Y190&amp;AA190&amp;AC190&amp;AE190&amp;AG190&amp;AI190&amp;AK190&amp;";"</f>
        <v>00;</v>
      </c>
      <c r="J190" s="146">
        <v>2</v>
      </c>
      <c r="K190" s="194">
        <f t="shared" ref="K190:K194" si="189">H190/POWER(12,J190)</f>
        <v>0</v>
      </c>
      <c r="L190" s="147" t="str">
        <f>INDEX(powers!$H$2:$H$75,33+J190)</f>
        <v>gross</v>
      </c>
      <c r="M190" s="40" t="str">
        <f t="shared" ref="M190:M194" si="190">IF($G190&gt;=M$17,MID($J$17,IF($G190&gt;M$17,INT(K190),ROUND(K190,0))+1,1),"")</f>
        <v>0</v>
      </c>
      <c r="N190" s="24">
        <f t="shared" ref="N190:N194" si="191">(K190-INT(K190))*12</f>
        <v>0</v>
      </c>
      <c r="O190" s="41" t="str">
        <f t="shared" ref="O190:O194" si="192">IF($G190&gt;=O$17,MID($J$17,IF($G190&gt;O$17,INT(N190),ROUND(N190,0))+1,1),"")</f>
        <v>0</v>
      </c>
      <c r="P190" s="24">
        <f t="shared" ref="P190:P194" si="193">(N190-INT(N190))*12</f>
        <v>0</v>
      </c>
      <c r="Q190" s="41" t="str">
        <f t="shared" ref="Q190:Q194" si="194">IF($G190&gt;=Q$17,MID($J$17,IF($G190&gt;Q$17,INT(P190),ROUND(P190,0))+1,1),"")</f>
        <v>0</v>
      </c>
      <c r="R190" s="24">
        <f t="shared" ref="R190:R194" si="195">(P190-INT(P190))*12</f>
        <v>0</v>
      </c>
      <c r="S190" s="41" t="str">
        <f t="shared" ref="S190:S194" si="196">IF($G190&gt;=S$17,MID($J$17,IF($G190&gt;S$17,INT(R190),ROUND(R190,0))+1,1),"")</f>
        <v/>
      </c>
      <c r="T190" s="24">
        <f t="shared" ref="T190:T194" si="197">(R190-INT(R190))*12</f>
        <v>0</v>
      </c>
      <c r="U190" s="41" t="str">
        <f t="shared" ref="U190:U194" si="198">IF($G190&gt;=U$17,MID($J$17,IF($G190&gt;U$17,INT(T190),ROUND(T190,0))+1,1),"")</f>
        <v/>
      </c>
      <c r="V190" s="24">
        <f t="shared" ref="V190:V194" si="199">(T190-INT(T190))*12</f>
        <v>0</v>
      </c>
      <c r="W190" s="41" t="str">
        <f t="shared" ref="W190:W194" si="200">IF($G190&gt;=W$17,MID($J$17,IF($G190&gt;W$17,INT(V190),ROUND(V190,0))+1,1),"")</f>
        <v/>
      </c>
      <c r="X190" s="24">
        <f t="shared" ref="X190:X194" si="201">(V190-INT(V190))*12</f>
        <v>0</v>
      </c>
      <c r="Y190" s="41" t="str">
        <f t="shared" ref="Y190:Y194" si="202">IF($G190&gt;=Y$17,MID($J$17,IF($G190&gt;Y$17,INT(X190),ROUND(X190,0))+1,1),"")</f>
        <v/>
      </c>
      <c r="Z190" s="24">
        <f t="shared" ref="Z190:Z194" si="203">(X190-INT(X190))*12</f>
        <v>0</v>
      </c>
      <c r="AA190" s="41" t="str">
        <f t="shared" ref="AA190:AA194" si="204">IF($G190&gt;=AA$17,MID($J$17,IF($G190&gt;AA$17,INT(Z190),ROUND(Z190,0))+1,1),"")</f>
        <v/>
      </c>
      <c r="AB190" s="24">
        <f t="shared" ref="AB190:AB194" si="205">(Z190-INT(Z190))*12</f>
        <v>0</v>
      </c>
      <c r="AC190" s="41" t="str">
        <f t="shared" ref="AC190:AC194" si="206">IF($G190&gt;=AC$17,MID($J$17,IF($G190&gt;AC$17,INT(AB190),ROUND(AB190,0))+1,1),"")</f>
        <v/>
      </c>
      <c r="AD190" s="24">
        <f t="shared" ref="AD190:AD194" si="207">(AB190-INT(AB190))*12</f>
        <v>0</v>
      </c>
      <c r="AE190" s="41" t="str">
        <f t="shared" ref="AE190:AE194" si="208">IF($G190&gt;=AE$17,MID($J$17,IF($G190&gt;AE$17,INT(AD190),ROUND(AD190,0))+1,1),"")</f>
        <v/>
      </c>
      <c r="AF190" s="24">
        <f t="shared" ref="AF190:AF194" si="209">(AD190-INT(AD190))*12</f>
        <v>0</v>
      </c>
      <c r="AG190" s="41" t="str">
        <f t="shared" ref="AG190:AG194" si="210">IF($G190&gt;=AG$17,MID($J$17,IF($G190&gt;AG$17,INT(AF190),ROUND(AF190,0))+1,1),"")</f>
        <v/>
      </c>
      <c r="AH190" s="24">
        <f t="shared" ref="AH190:AH194" si="211">(AF190-INT(AF190))*12</f>
        <v>0</v>
      </c>
      <c r="AI190" s="41" t="str">
        <f t="shared" ref="AI190:AI194" si="212">IF($G190&gt;=AI$17,MID($J$17,IF($G190&gt;AI$17,INT(AH190),ROUND(AH190,0))+1,1),"")</f>
        <v/>
      </c>
      <c r="AJ190" s="24">
        <f t="shared" ref="AJ190:AJ194" si="213">(AH190-INT(AH190))*12</f>
        <v>0</v>
      </c>
      <c r="AK190" s="41" t="str">
        <f t="shared" ref="AK190:AK194" si="214">IF($G190&gt;=AK$17,MID($J$17,IF($G190&gt;AK$17,INT(AJ190),ROUND(AJ190,0))+1,1),"")</f>
        <v/>
      </c>
    </row>
    <row r="191" spans="5:37">
      <c r="F191" s="533">
        <f>H191/128</f>
        <v>7.8125E-3</v>
      </c>
      <c r="G191" s="8">
        <v>2</v>
      </c>
      <c r="H191" s="305">
        <f>H190+1</f>
        <v>1</v>
      </c>
      <c r="I191" s="37" t="str">
        <f>O191&amp;Q191&amp;S191&amp;U191&amp;W191&amp;Y191&amp;AA191&amp;AC191&amp;AE191&amp;AG191&amp;AI191&amp;AK191&amp;";"</f>
        <v>01;</v>
      </c>
      <c r="J191" s="38">
        <v>2</v>
      </c>
      <c r="K191" s="128">
        <f t="shared" si="189"/>
        <v>6.9444444444444441E-3</v>
      </c>
      <c r="L191" s="39" t="str">
        <f>INDEX(powers!$H$2:$H$75,33+J191)</f>
        <v>gross</v>
      </c>
      <c r="M191" s="40" t="str">
        <f t="shared" si="190"/>
        <v>0</v>
      </c>
      <c r="N191" s="24">
        <f t="shared" si="191"/>
        <v>8.3333333333333329E-2</v>
      </c>
      <c r="O191" s="41" t="str">
        <f t="shared" si="192"/>
        <v>0</v>
      </c>
      <c r="P191" s="24">
        <f t="shared" si="193"/>
        <v>1</v>
      </c>
      <c r="Q191" s="41" t="str">
        <f t="shared" si="194"/>
        <v>1</v>
      </c>
      <c r="R191" s="24">
        <f t="shared" si="195"/>
        <v>0</v>
      </c>
      <c r="S191" s="41" t="str">
        <f t="shared" si="196"/>
        <v/>
      </c>
      <c r="T191" s="24">
        <f t="shared" si="197"/>
        <v>0</v>
      </c>
      <c r="U191" s="41" t="str">
        <f t="shared" si="198"/>
        <v/>
      </c>
      <c r="V191" s="24">
        <f t="shared" si="199"/>
        <v>0</v>
      </c>
      <c r="W191" s="41" t="str">
        <f t="shared" si="200"/>
        <v/>
      </c>
      <c r="X191" s="24">
        <f t="shared" si="201"/>
        <v>0</v>
      </c>
      <c r="Y191" s="41" t="str">
        <f t="shared" si="202"/>
        <v/>
      </c>
      <c r="Z191" s="24">
        <f t="shared" si="203"/>
        <v>0</v>
      </c>
      <c r="AA191" s="41" t="str">
        <f t="shared" si="204"/>
        <v/>
      </c>
      <c r="AB191" s="24">
        <f t="shared" si="205"/>
        <v>0</v>
      </c>
      <c r="AC191" s="41" t="str">
        <f t="shared" si="206"/>
        <v/>
      </c>
      <c r="AD191" s="24">
        <f t="shared" si="207"/>
        <v>0</v>
      </c>
      <c r="AE191" s="41" t="str">
        <f t="shared" si="208"/>
        <v/>
      </c>
      <c r="AF191" s="24">
        <f t="shared" si="209"/>
        <v>0</v>
      </c>
      <c r="AG191" s="41" t="str">
        <f t="shared" si="210"/>
        <v/>
      </c>
      <c r="AH191" s="24">
        <f t="shared" si="211"/>
        <v>0</v>
      </c>
      <c r="AI191" s="41" t="str">
        <f t="shared" si="212"/>
        <v/>
      </c>
      <c r="AJ191" s="24">
        <f t="shared" si="213"/>
        <v>0</v>
      </c>
      <c r="AK191" s="41" t="str">
        <f t="shared" si="214"/>
        <v/>
      </c>
    </row>
    <row r="192" spans="5:37">
      <c r="F192" s="533">
        <f t="shared" ref="F192:F194" si="215">H192/128</f>
        <v>1.5625E-2</v>
      </c>
      <c r="G192" s="8">
        <v>2</v>
      </c>
      <c r="H192" s="305">
        <f>H191+1</f>
        <v>2</v>
      </c>
      <c r="I192" s="37" t="str">
        <f t="shared" ref="I192:I255" si="216">O192&amp;Q192&amp;S192&amp;U192&amp;W192&amp;Y192&amp;AA192&amp;AC192&amp;AE192&amp;AG192&amp;AI192&amp;AK192&amp;";"</f>
        <v>02;</v>
      </c>
      <c r="J192" s="38">
        <v>2</v>
      </c>
      <c r="K192" s="128">
        <f t="shared" si="189"/>
        <v>1.3888888888888888E-2</v>
      </c>
      <c r="L192" s="39" t="str">
        <f>INDEX(powers!$H$2:$H$75,33+J192)</f>
        <v>gross</v>
      </c>
      <c r="M192" s="40" t="str">
        <f t="shared" si="190"/>
        <v>0</v>
      </c>
      <c r="N192" s="24">
        <f t="shared" si="191"/>
        <v>0.16666666666666666</v>
      </c>
      <c r="O192" s="41" t="str">
        <f t="shared" si="192"/>
        <v>0</v>
      </c>
      <c r="P192" s="24">
        <f t="shared" si="193"/>
        <v>2</v>
      </c>
      <c r="Q192" s="41" t="str">
        <f t="shared" si="194"/>
        <v>2</v>
      </c>
      <c r="R192" s="24">
        <f t="shared" si="195"/>
        <v>0</v>
      </c>
      <c r="S192" s="41" t="str">
        <f t="shared" si="196"/>
        <v/>
      </c>
      <c r="T192" s="24">
        <f t="shared" si="197"/>
        <v>0</v>
      </c>
      <c r="U192" s="41" t="str">
        <f t="shared" si="198"/>
        <v/>
      </c>
      <c r="V192" s="24">
        <f t="shared" si="199"/>
        <v>0</v>
      </c>
      <c r="W192" s="41" t="str">
        <f t="shared" si="200"/>
        <v/>
      </c>
      <c r="X192" s="24">
        <f t="shared" si="201"/>
        <v>0</v>
      </c>
      <c r="Y192" s="41" t="str">
        <f t="shared" si="202"/>
        <v/>
      </c>
      <c r="Z192" s="24">
        <f t="shared" si="203"/>
        <v>0</v>
      </c>
      <c r="AA192" s="41" t="str">
        <f t="shared" si="204"/>
        <v/>
      </c>
      <c r="AB192" s="24">
        <f t="shared" si="205"/>
        <v>0</v>
      </c>
      <c r="AC192" s="41" t="str">
        <f t="shared" si="206"/>
        <v/>
      </c>
      <c r="AD192" s="24">
        <f t="shared" si="207"/>
        <v>0</v>
      </c>
      <c r="AE192" s="41" t="str">
        <f t="shared" si="208"/>
        <v/>
      </c>
      <c r="AF192" s="24">
        <f t="shared" si="209"/>
        <v>0</v>
      </c>
      <c r="AG192" s="41" t="str">
        <f t="shared" si="210"/>
        <v/>
      </c>
      <c r="AH192" s="24">
        <f t="shared" si="211"/>
        <v>0</v>
      </c>
      <c r="AI192" s="41" t="str">
        <f t="shared" si="212"/>
        <v/>
      </c>
      <c r="AJ192" s="24">
        <f t="shared" si="213"/>
        <v>0</v>
      </c>
      <c r="AK192" s="41" t="str">
        <f t="shared" si="214"/>
        <v/>
      </c>
    </row>
    <row r="193" spans="6:37">
      <c r="F193" s="533">
        <f t="shared" si="215"/>
        <v>2.34375E-2</v>
      </c>
      <c r="G193" s="8">
        <v>2</v>
      </c>
      <c r="H193" s="305">
        <f>H192+1</f>
        <v>3</v>
      </c>
      <c r="I193" s="37" t="str">
        <f t="shared" si="216"/>
        <v>03;</v>
      </c>
      <c r="J193" s="38">
        <v>2</v>
      </c>
      <c r="K193" s="128">
        <f t="shared" si="189"/>
        <v>2.0833333333333332E-2</v>
      </c>
      <c r="L193" s="39" t="str">
        <f>INDEX(powers!$H$2:$H$75,33+J193)</f>
        <v>gross</v>
      </c>
      <c r="M193" s="40" t="str">
        <f t="shared" si="190"/>
        <v>0</v>
      </c>
      <c r="N193" s="24">
        <f t="shared" si="191"/>
        <v>0.25</v>
      </c>
      <c r="O193" s="41" t="str">
        <f t="shared" si="192"/>
        <v>0</v>
      </c>
      <c r="P193" s="24">
        <f t="shared" si="193"/>
        <v>3</v>
      </c>
      <c r="Q193" s="41" t="str">
        <f t="shared" si="194"/>
        <v>3</v>
      </c>
      <c r="R193" s="24">
        <f t="shared" si="195"/>
        <v>0</v>
      </c>
      <c r="S193" s="41" t="str">
        <f t="shared" si="196"/>
        <v/>
      </c>
      <c r="T193" s="24">
        <f t="shared" si="197"/>
        <v>0</v>
      </c>
      <c r="U193" s="41" t="str">
        <f t="shared" si="198"/>
        <v/>
      </c>
      <c r="V193" s="24">
        <f t="shared" si="199"/>
        <v>0</v>
      </c>
      <c r="W193" s="41" t="str">
        <f t="shared" si="200"/>
        <v/>
      </c>
      <c r="X193" s="24">
        <f t="shared" si="201"/>
        <v>0</v>
      </c>
      <c r="Y193" s="41" t="str">
        <f t="shared" si="202"/>
        <v/>
      </c>
      <c r="Z193" s="24">
        <f t="shared" si="203"/>
        <v>0</v>
      </c>
      <c r="AA193" s="41" t="str">
        <f t="shared" si="204"/>
        <v/>
      </c>
      <c r="AB193" s="24">
        <f t="shared" si="205"/>
        <v>0</v>
      </c>
      <c r="AC193" s="41" t="str">
        <f t="shared" si="206"/>
        <v/>
      </c>
      <c r="AD193" s="24">
        <f t="shared" si="207"/>
        <v>0</v>
      </c>
      <c r="AE193" s="41" t="str">
        <f t="shared" si="208"/>
        <v/>
      </c>
      <c r="AF193" s="24">
        <f t="shared" si="209"/>
        <v>0</v>
      </c>
      <c r="AG193" s="41" t="str">
        <f t="shared" si="210"/>
        <v/>
      </c>
      <c r="AH193" s="24">
        <f t="shared" si="211"/>
        <v>0</v>
      </c>
      <c r="AI193" s="41" t="str">
        <f t="shared" si="212"/>
        <v/>
      </c>
      <c r="AJ193" s="24">
        <f t="shared" si="213"/>
        <v>0</v>
      </c>
      <c r="AK193" s="41" t="str">
        <f t="shared" si="214"/>
        <v/>
      </c>
    </row>
    <row r="194" spans="6:37">
      <c r="F194" s="533">
        <f t="shared" si="215"/>
        <v>3.125E-2</v>
      </c>
      <c r="G194" s="8">
        <v>2</v>
      </c>
      <c r="H194" s="305">
        <f>H193+1</f>
        <v>4</v>
      </c>
      <c r="I194" s="37" t="str">
        <f t="shared" si="216"/>
        <v>04;</v>
      </c>
      <c r="J194" s="38">
        <v>2</v>
      </c>
      <c r="K194" s="128">
        <f t="shared" si="189"/>
        <v>2.7777777777777776E-2</v>
      </c>
      <c r="L194" s="39" t="str">
        <f>INDEX(powers!$H$2:$H$75,33+J194)</f>
        <v>gross</v>
      </c>
      <c r="M194" s="40" t="str">
        <f t="shared" si="190"/>
        <v>0</v>
      </c>
      <c r="N194" s="24">
        <f t="shared" si="191"/>
        <v>0.33333333333333331</v>
      </c>
      <c r="O194" s="41" t="str">
        <f t="shared" si="192"/>
        <v>0</v>
      </c>
      <c r="P194" s="24">
        <f t="shared" si="193"/>
        <v>4</v>
      </c>
      <c r="Q194" s="41" t="str">
        <f t="shared" si="194"/>
        <v>4</v>
      </c>
      <c r="R194" s="24">
        <f t="shared" si="195"/>
        <v>0</v>
      </c>
      <c r="S194" s="41" t="str">
        <f t="shared" si="196"/>
        <v/>
      </c>
      <c r="T194" s="24">
        <f t="shared" si="197"/>
        <v>0</v>
      </c>
      <c r="U194" s="41" t="str">
        <f t="shared" si="198"/>
        <v/>
      </c>
      <c r="V194" s="24">
        <f t="shared" si="199"/>
        <v>0</v>
      </c>
      <c r="W194" s="41" t="str">
        <f t="shared" si="200"/>
        <v/>
      </c>
      <c r="X194" s="24">
        <f t="shared" si="201"/>
        <v>0</v>
      </c>
      <c r="Y194" s="41" t="str">
        <f t="shared" si="202"/>
        <v/>
      </c>
      <c r="Z194" s="24">
        <f t="shared" si="203"/>
        <v>0</v>
      </c>
      <c r="AA194" s="41" t="str">
        <f t="shared" si="204"/>
        <v/>
      </c>
      <c r="AB194" s="24">
        <f t="shared" si="205"/>
        <v>0</v>
      </c>
      <c r="AC194" s="41" t="str">
        <f t="shared" si="206"/>
        <v/>
      </c>
      <c r="AD194" s="24">
        <f t="shared" si="207"/>
        <v>0</v>
      </c>
      <c r="AE194" s="41" t="str">
        <f t="shared" si="208"/>
        <v/>
      </c>
      <c r="AF194" s="24">
        <f t="shared" si="209"/>
        <v>0</v>
      </c>
      <c r="AG194" s="41" t="str">
        <f t="shared" si="210"/>
        <v/>
      </c>
      <c r="AH194" s="24">
        <f t="shared" si="211"/>
        <v>0</v>
      </c>
      <c r="AI194" s="41" t="str">
        <f t="shared" si="212"/>
        <v/>
      </c>
      <c r="AJ194" s="24">
        <f t="shared" si="213"/>
        <v>0</v>
      </c>
      <c r="AK194" s="41" t="str">
        <f t="shared" si="214"/>
        <v/>
      </c>
    </row>
    <row r="195" spans="6:37">
      <c r="F195" s="533">
        <f t="shared" ref="F195:F258" si="217">H195/128</f>
        <v>3.90625E-2</v>
      </c>
      <c r="G195" s="8">
        <v>2</v>
      </c>
      <c r="H195" s="305">
        <f t="shared" ref="H195:H258" si="218">H194+1</f>
        <v>5</v>
      </c>
      <c r="I195" s="37" t="str">
        <f t="shared" si="216"/>
        <v>05;</v>
      </c>
      <c r="J195" s="38">
        <v>2</v>
      </c>
      <c r="K195" s="128">
        <f t="shared" ref="K195:K258" si="219">H195/POWER(12,J195)</f>
        <v>3.4722222222222224E-2</v>
      </c>
      <c r="L195" s="39" t="str">
        <f>INDEX(powers!$H$2:$H$75,33+J195)</f>
        <v>gross</v>
      </c>
      <c r="M195" s="40" t="str">
        <f t="shared" ref="M195:M258" si="220">IF($G195&gt;=M$17,MID($J$17,IF($G195&gt;M$17,INT(K195),ROUND(K195,0))+1,1),"")</f>
        <v>0</v>
      </c>
      <c r="N195" s="24">
        <f t="shared" ref="N195:N258" si="221">(K195-INT(K195))*12</f>
        <v>0.41666666666666669</v>
      </c>
      <c r="O195" s="41" t="str">
        <f t="shared" ref="O195:O258" si="222">IF($G195&gt;=O$17,MID($J$17,IF($G195&gt;O$17,INT(N195),ROUND(N195,0))+1,1),"")</f>
        <v>0</v>
      </c>
      <c r="P195" s="24">
        <f t="shared" ref="P195:P258" si="223">(N195-INT(N195))*12</f>
        <v>5</v>
      </c>
      <c r="Q195" s="41" t="str">
        <f t="shared" ref="Q195:Q258" si="224">IF($G195&gt;=Q$17,MID($J$17,IF($G195&gt;Q$17,INT(P195),ROUND(P195,0))+1,1),"")</f>
        <v>5</v>
      </c>
      <c r="R195" s="24">
        <f t="shared" ref="R195:R258" si="225">(P195-INT(P195))*12</f>
        <v>0</v>
      </c>
      <c r="S195" s="41" t="str">
        <f t="shared" ref="S195:S258" si="226">IF($G195&gt;=S$17,MID($J$17,IF($G195&gt;S$17,INT(R195),ROUND(R195,0))+1,1),"")</f>
        <v/>
      </c>
      <c r="T195" s="24">
        <f t="shared" ref="T195:T258" si="227">(R195-INT(R195))*12</f>
        <v>0</v>
      </c>
      <c r="U195" s="41" t="str">
        <f t="shared" ref="U195:U258" si="228">IF($G195&gt;=U$17,MID($J$17,IF($G195&gt;U$17,INT(T195),ROUND(T195,0))+1,1),"")</f>
        <v/>
      </c>
      <c r="V195" s="24">
        <f t="shared" ref="V195:V258" si="229">(T195-INT(T195))*12</f>
        <v>0</v>
      </c>
      <c r="W195" s="41" t="str">
        <f t="shared" ref="W195:W258" si="230">IF($G195&gt;=W$17,MID($J$17,IF($G195&gt;W$17,INT(V195),ROUND(V195,0))+1,1),"")</f>
        <v/>
      </c>
      <c r="X195" s="24">
        <f t="shared" ref="X195:X258" si="231">(V195-INT(V195))*12</f>
        <v>0</v>
      </c>
      <c r="Y195" s="41" t="str">
        <f t="shared" ref="Y195:Y258" si="232">IF($G195&gt;=Y$17,MID($J$17,IF($G195&gt;Y$17,INT(X195),ROUND(X195,0))+1,1),"")</f>
        <v/>
      </c>
      <c r="Z195" s="24">
        <f t="shared" ref="Z195:Z258" si="233">(X195-INT(X195))*12</f>
        <v>0</v>
      </c>
      <c r="AA195" s="41" t="str">
        <f t="shared" ref="AA195:AA258" si="234">IF($G195&gt;=AA$17,MID($J$17,IF($G195&gt;AA$17,INT(Z195),ROUND(Z195,0))+1,1),"")</f>
        <v/>
      </c>
      <c r="AB195" s="24">
        <f t="shared" ref="AB195:AB258" si="235">(Z195-INT(Z195))*12</f>
        <v>0</v>
      </c>
      <c r="AC195" s="41" t="str">
        <f t="shared" ref="AC195:AC258" si="236">IF($G195&gt;=AC$17,MID($J$17,IF($G195&gt;AC$17,INT(AB195),ROUND(AB195,0))+1,1),"")</f>
        <v/>
      </c>
      <c r="AD195" s="24">
        <f t="shared" ref="AD195:AD258" si="237">(AB195-INT(AB195))*12</f>
        <v>0</v>
      </c>
      <c r="AE195" s="41" t="str">
        <f t="shared" ref="AE195:AE258" si="238">IF($G195&gt;=AE$17,MID($J$17,IF($G195&gt;AE$17,INT(AD195),ROUND(AD195,0))+1,1),"")</f>
        <v/>
      </c>
      <c r="AF195" s="24">
        <f t="shared" ref="AF195:AF258" si="239">(AD195-INT(AD195))*12</f>
        <v>0</v>
      </c>
      <c r="AG195" s="41" t="str">
        <f t="shared" ref="AG195:AG258" si="240">IF($G195&gt;=AG$17,MID($J$17,IF($G195&gt;AG$17,INT(AF195),ROUND(AF195,0))+1,1),"")</f>
        <v/>
      </c>
      <c r="AH195" s="24">
        <f t="shared" ref="AH195:AH258" si="241">(AF195-INT(AF195))*12</f>
        <v>0</v>
      </c>
      <c r="AI195" s="41" t="str">
        <f t="shared" ref="AI195:AI258" si="242">IF($G195&gt;=AI$17,MID($J$17,IF($G195&gt;AI$17,INT(AH195),ROUND(AH195,0))+1,1),"")</f>
        <v/>
      </c>
      <c r="AJ195" s="24">
        <f t="shared" ref="AJ195:AJ258" si="243">(AH195-INT(AH195))*12</f>
        <v>0</v>
      </c>
      <c r="AK195" s="41" t="str">
        <f t="shared" ref="AK195:AK258" si="244">IF($G195&gt;=AK$17,MID($J$17,IF($G195&gt;AK$17,INT(AJ195),ROUND(AJ195,0))+1,1),"")</f>
        <v/>
      </c>
    </row>
    <row r="196" spans="6:37">
      <c r="F196" s="533">
        <f t="shared" si="217"/>
        <v>4.6875E-2</v>
      </c>
      <c r="G196" s="8">
        <v>2</v>
      </c>
      <c r="H196" s="305">
        <f t="shared" si="218"/>
        <v>6</v>
      </c>
      <c r="I196" s="37" t="str">
        <f t="shared" si="216"/>
        <v>06;</v>
      </c>
      <c r="J196" s="38">
        <v>2</v>
      </c>
      <c r="K196" s="128">
        <f t="shared" si="219"/>
        <v>4.1666666666666664E-2</v>
      </c>
      <c r="L196" s="39" t="str">
        <f>INDEX(powers!$H$2:$H$75,33+J196)</f>
        <v>gross</v>
      </c>
      <c r="M196" s="40" t="str">
        <f t="shared" si="220"/>
        <v>0</v>
      </c>
      <c r="N196" s="24">
        <f t="shared" si="221"/>
        <v>0.5</v>
      </c>
      <c r="O196" s="41" t="str">
        <f t="shared" si="222"/>
        <v>0</v>
      </c>
      <c r="P196" s="24">
        <f t="shared" si="223"/>
        <v>6</v>
      </c>
      <c r="Q196" s="41" t="str">
        <f t="shared" si="224"/>
        <v>6</v>
      </c>
      <c r="R196" s="24">
        <f t="shared" si="225"/>
        <v>0</v>
      </c>
      <c r="S196" s="41" t="str">
        <f t="shared" si="226"/>
        <v/>
      </c>
      <c r="T196" s="24">
        <f t="shared" si="227"/>
        <v>0</v>
      </c>
      <c r="U196" s="41" t="str">
        <f t="shared" si="228"/>
        <v/>
      </c>
      <c r="V196" s="24">
        <f t="shared" si="229"/>
        <v>0</v>
      </c>
      <c r="W196" s="41" t="str">
        <f t="shared" si="230"/>
        <v/>
      </c>
      <c r="X196" s="24">
        <f t="shared" si="231"/>
        <v>0</v>
      </c>
      <c r="Y196" s="41" t="str">
        <f t="shared" si="232"/>
        <v/>
      </c>
      <c r="Z196" s="24">
        <f t="shared" si="233"/>
        <v>0</v>
      </c>
      <c r="AA196" s="41" t="str">
        <f t="shared" si="234"/>
        <v/>
      </c>
      <c r="AB196" s="24">
        <f t="shared" si="235"/>
        <v>0</v>
      </c>
      <c r="AC196" s="41" t="str">
        <f t="shared" si="236"/>
        <v/>
      </c>
      <c r="AD196" s="24">
        <f t="shared" si="237"/>
        <v>0</v>
      </c>
      <c r="AE196" s="41" t="str">
        <f t="shared" si="238"/>
        <v/>
      </c>
      <c r="AF196" s="24">
        <f t="shared" si="239"/>
        <v>0</v>
      </c>
      <c r="AG196" s="41" t="str">
        <f t="shared" si="240"/>
        <v/>
      </c>
      <c r="AH196" s="24">
        <f t="shared" si="241"/>
        <v>0</v>
      </c>
      <c r="AI196" s="41" t="str">
        <f t="shared" si="242"/>
        <v/>
      </c>
      <c r="AJ196" s="24">
        <f t="shared" si="243"/>
        <v>0</v>
      </c>
      <c r="AK196" s="41" t="str">
        <f t="shared" si="244"/>
        <v/>
      </c>
    </row>
    <row r="197" spans="6:37">
      <c r="F197" s="533">
        <f t="shared" si="217"/>
        <v>5.46875E-2</v>
      </c>
      <c r="G197" s="8">
        <v>2</v>
      </c>
      <c r="H197" s="305">
        <f t="shared" si="218"/>
        <v>7</v>
      </c>
      <c r="I197" s="37" t="str">
        <f t="shared" si="216"/>
        <v>07;</v>
      </c>
      <c r="J197" s="38">
        <v>2</v>
      </c>
      <c r="K197" s="128">
        <f t="shared" si="219"/>
        <v>4.8611111111111112E-2</v>
      </c>
      <c r="L197" s="39" t="str">
        <f>INDEX(powers!$H$2:$H$75,33+J197)</f>
        <v>gross</v>
      </c>
      <c r="M197" s="40" t="str">
        <f t="shared" si="220"/>
        <v>0</v>
      </c>
      <c r="N197" s="24">
        <f t="shared" si="221"/>
        <v>0.58333333333333337</v>
      </c>
      <c r="O197" s="41" t="str">
        <f t="shared" si="222"/>
        <v>0</v>
      </c>
      <c r="P197" s="24">
        <f t="shared" si="223"/>
        <v>7</v>
      </c>
      <c r="Q197" s="41" t="str">
        <f t="shared" si="224"/>
        <v>7</v>
      </c>
      <c r="R197" s="24">
        <f t="shared" si="225"/>
        <v>0</v>
      </c>
      <c r="S197" s="41" t="str">
        <f t="shared" si="226"/>
        <v/>
      </c>
      <c r="T197" s="24">
        <f t="shared" si="227"/>
        <v>0</v>
      </c>
      <c r="U197" s="41" t="str">
        <f t="shared" si="228"/>
        <v/>
      </c>
      <c r="V197" s="24">
        <f t="shared" si="229"/>
        <v>0</v>
      </c>
      <c r="W197" s="41" t="str">
        <f t="shared" si="230"/>
        <v/>
      </c>
      <c r="X197" s="24">
        <f t="shared" si="231"/>
        <v>0</v>
      </c>
      <c r="Y197" s="41" t="str">
        <f t="shared" si="232"/>
        <v/>
      </c>
      <c r="Z197" s="24">
        <f t="shared" si="233"/>
        <v>0</v>
      </c>
      <c r="AA197" s="41" t="str">
        <f t="shared" si="234"/>
        <v/>
      </c>
      <c r="AB197" s="24">
        <f t="shared" si="235"/>
        <v>0</v>
      </c>
      <c r="AC197" s="41" t="str">
        <f t="shared" si="236"/>
        <v/>
      </c>
      <c r="AD197" s="24">
        <f t="shared" si="237"/>
        <v>0</v>
      </c>
      <c r="AE197" s="41" t="str">
        <f t="shared" si="238"/>
        <v/>
      </c>
      <c r="AF197" s="24">
        <f t="shared" si="239"/>
        <v>0</v>
      </c>
      <c r="AG197" s="41" t="str">
        <f t="shared" si="240"/>
        <v/>
      </c>
      <c r="AH197" s="24">
        <f t="shared" si="241"/>
        <v>0</v>
      </c>
      <c r="AI197" s="41" t="str">
        <f t="shared" si="242"/>
        <v/>
      </c>
      <c r="AJ197" s="24">
        <f t="shared" si="243"/>
        <v>0</v>
      </c>
      <c r="AK197" s="41" t="str">
        <f t="shared" si="244"/>
        <v/>
      </c>
    </row>
    <row r="198" spans="6:37">
      <c r="F198" s="533">
        <f t="shared" si="217"/>
        <v>6.25E-2</v>
      </c>
      <c r="G198" s="8">
        <v>2</v>
      </c>
      <c r="H198" s="305">
        <f t="shared" si="218"/>
        <v>8</v>
      </c>
      <c r="I198" s="37" t="str">
        <f t="shared" si="216"/>
        <v>08;</v>
      </c>
      <c r="J198" s="38">
        <v>2</v>
      </c>
      <c r="K198" s="128">
        <f t="shared" si="219"/>
        <v>5.5555555555555552E-2</v>
      </c>
      <c r="L198" s="39" t="str">
        <f>INDEX(powers!$H$2:$H$75,33+J198)</f>
        <v>gross</v>
      </c>
      <c r="M198" s="40" t="str">
        <f t="shared" si="220"/>
        <v>0</v>
      </c>
      <c r="N198" s="24">
        <f t="shared" si="221"/>
        <v>0.66666666666666663</v>
      </c>
      <c r="O198" s="41" t="str">
        <f t="shared" si="222"/>
        <v>0</v>
      </c>
      <c r="P198" s="24">
        <f t="shared" si="223"/>
        <v>8</v>
      </c>
      <c r="Q198" s="41" t="str">
        <f t="shared" si="224"/>
        <v>8</v>
      </c>
      <c r="R198" s="24">
        <f t="shared" si="225"/>
        <v>0</v>
      </c>
      <c r="S198" s="41" t="str">
        <f t="shared" si="226"/>
        <v/>
      </c>
      <c r="T198" s="24">
        <f t="shared" si="227"/>
        <v>0</v>
      </c>
      <c r="U198" s="41" t="str">
        <f t="shared" si="228"/>
        <v/>
      </c>
      <c r="V198" s="24">
        <f t="shared" si="229"/>
        <v>0</v>
      </c>
      <c r="W198" s="41" t="str">
        <f t="shared" si="230"/>
        <v/>
      </c>
      <c r="X198" s="24">
        <f t="shared" si="231"/>
        <v>0</v>
      </c>
      <c r="Y198" s="41" t="str">
        <f t="shared" si="232"/>
        <v/>
      </c>
      <c r="Z198" s="24">
        <f t="shared" si="233"/>
        <v>0</v>
      </c>
      <c r="AA198" s="41" t="str">
        <f t="shared" si="234"/>
        <v/>
      </c>
      <c r="AB198" s="24">
        <f t="shared" si="235"/>
        <v>0</v>
      </c>
      <c r="AC198" s="41" t="str">
        <f t="shared" si="236"/>
        <v/>
      </c>
      <c r="AD198" s="24">
        <f t="shared" si="237"/>
        <v>0</v>
      </c>
      <c r="AE198" s="41" t="str">
        <f t="shared" si="238"/>
        <v/>
      </c>
      <c r="AF198" s="24">
        <f t="shared" si="239"/>
        <v>0</v>
      </c>
      <c r="AG198" s="41" t="str">
        <f t="shared" si="240"/>
        <v/>
      </c>
      <c r="AH198" s="24">
        <f t="shared" si="241"/>
        <v>0</v>
      </c>
      <c r="AI198" s="41" t="str">
        <f t="shared" si="242"/>
        <v/>
      </c>
      <c r="AJ198" s="24">
        <f t="shared" si="243"/>
        <v>0</v>
      </c>
      <c r="AK198" s="41" t="str">
        <f t="shared" si="244"/>
        <v/>
      </c>
    </row>
    <row r="199" spans="6:37">
      <c r="F199" s="533">
        <f t="shared" si="217"/>
        <v>7.03125E-2</v>
      </c>
      <c r="G199" s="8">
        <v>2</v>
      </c>
      <c r="H199" s="305">
        <f t="shared" si="218"/>
        <v>9</v>
      </c>
      <c r="I199" s="37" t="str">
        <f t="shared" si="216"/>
        <v>09;</v>
      </c>
      <c r="J199" s="38">
        <v>2</v>
      </c>
      <c r="K199" s="128">
        <f t="shared" si="219"/>
        <v>6.25E-2</v>
      </c>
      <c r="L199" s="39" t="str">
        <f>INDEX(powers!$H$2:$H$75,33+J199)</f>
        <v>gross</v>
      </c>
      <c r="M199" s="40" t="str">
        <f t="shared" si="220"/>
        <v>0</v>
      </c>
      <c r="N199" s="24">
        <f t="shared" si="221"/>
        <v>0.75</v>
      </c>
      <c r="O199" s="41" t="str">
        <f t="shared" si="222"/>
        <v>0</v>
      </c>
      <c r="P199" s="24">
        <f t="shared" si="223"/>
        <v>9</v>
      </c>
      <c r="Q199" s="41" t="str">
        <f t="shared" si="224"/>
        <v>9</v>
      </c>
      <c r="R199" s="24">
        <f t="shared" si="225"/>
        <v>0</v>
      </c>
      <c r="S199" s="41" t="str">
        <f t="shared" si="226"/>
        <v/>
      </c>
      <c r="T199" s="24">
        <f t="shared" si="227"/>
        <v>0</v>
      </c>
      <c r="U199" s="41" t="str">
        <f t="shared" si="228"/>
        <v/>
      </c>
      <c r="V199" s="24">
        <f t="shared" si="229"/>
        <v>0</v>
      </c>
      <c r="W199" s="41" t="str">
        <f t="shared" si="230"/>
        <v/>
      </c>
      <c r="X199" s="24">
        <f t="shared" si="231"/>
        <v>0</v>
      </c>
      <c r="Y199" s="41" t="str">
        <f t="shared" si="232"/>
        <v/>
      </c>
      <c r="Z199" s="24">
        <f t="shared" si="233"/>
        <v>0</v>
      </c>
      <c r="AA199" s="41" t="str">
        <f t="shared" si="234"/>
        <v/>
      </c>
      <c r="AB199" s="24">
        <f t="shared" si="235"/>
        <v>0</v>
      </c>
      <c r="AC199" s="41" t="str">
        <f t="shared" si="236"/>
        <v/>
      </c>
      <c r="AD199" s="24">
        <f t="shared" si="237"/>
        <v>0</v>
      </c>
      <c r="AE199" s="41" t="str">
        <f t="shared" si="238"/>
        <v/>
      </c>
      <c r="AF199" s="24">
        <f t="shared" si="239"/>
        <v>0</v>
      </c>
      <c r="AG199" s="41" t="str">
        <f t="shared" si="240"/>
        <v/>
      </c>
      <c r="AH199" s="24">
        <f t="shared" si="241"/>
        <v>0</v>
      </c>
      <c r="AI199" s="41" t="str">
        <f t="shared" si="242"/>
        <v/>
      </c>
      <c r="AJ199" s="24">
        <f t="shared" si="243"/>
        <v>0</v>
      </c>
      <c r="AK199" s="41" t="str">
        <f t="shared" si="244"/>
        <v/>
      </c>
    </row>
    <row r="200" spans="6:37">
      <c r="F200" s="533">
        <f t="shared" si="217"/>
        <v>7.8125E-2</v>
      </c>
      <c r="G200" s="8">
        <v>2</v>
      </c>
      <c r="H200" s="305">
        <f t="shared" si="218"/>
        <v>10</v>
      </c>
      <c r="I200" s="37" t="str">
        <f t="shared" si="216"/>
        <v>0X;</v>
      </c>
      <c r="J200" s="38">
        <v>2</v>
      </c>
      <c r="K200" s="128">
        <f t="shared" si="219"/>
        <v>6.9444444444444448E-2</v>
      </c>
      <c r="L200" s="39" t="str">
        <f>INDEX(powers!$H$2:$H$75,33+J200)</f>
        <v>gross</v>
      </c>
      <c r="M200" s="40" t="str">
        <f t="shared" si="220"/>
        <v>0</v>
      </c>
      <c r="N200" s="24">
        <f t="shared" si="221"/>
        <v>0.83333333333333337</v>
      </c>
      <c r="O200" s="41" t="str">
        <f t="shared" si="222"/>
        <v>0</v>
      </c>
      <c r="P200" s="24">
        <f t="shared" si="223"/>
        <v>10</v>
      </c>
      <c r="Q200" s="41" t="str">
        <f t="shared" si="224"/>
        <v>X</v>
      </c>
      <c r="R200" s="24">
        <f t="shared" si="225"/>
        <v>0</v>
      </c>
      <c r="S200" s="41" t="str">
        <f t="shared" si="226"/>
        <v/>
      </c>
      <c r="T200" s="24">
        <f t="shared" si="227"/>
        <v>0</v>
      </c>
      <c r="U200" s="41" t="str">
        <f t="shared" si="228"/>
        <v/>
      </c>
      <c r="V200" s="24">
        <f t="shared" si="229"/>
        <v>0</v>
      </c>
      <c r="W200" s="41" t="str">
        <f t="shared" si="230"/>
        <v/>
      </c>
      <c r="X200" s="24">
        <f t="shared" si="231"/>
        <v>0</v>
      </c>
      <c r="Y200" s="41" t="str">
        <f t="shared" si="232"/>
        <v/>
      </c>
      <c r="Z200" s="24">
        <f t="shared" si="233"/>
        <v>0</v>
      </c>
      <c r="AA200" s="41" t="str">
        <f t="shared" si="234"/>
        <v/>
      </c>
      <c r="AB200" s="24">
        <f t="shared" si="235"/>
        <v>0</v>
      </c>
      <c r="AC200" s="41" t="str">
        <f t="shared" si="236"/>
        <v/>
      </c>
      <c r="AD200" s="24">
        <f t="shared" si="237"/>
        <v>0</v>
      </c>
      <c r="AE200" s="41" t="str">
        <f t="shared" si="238"/>
        <v/>
      </c>
      <c r="AF200" s="24">
        <f t="shared" si="239"/>
        <v>0</v>
      </c>
      <c r="AG200" s="41" t="str">
        <f t="shared" si="240"/>
        <v/>
      </c>
      <c r="AH200" s="24">
        <f t="shared" si="241"/>
        <v>0</v>
      </c>
      <c r="AI200" s="41" t="str">
        <f t="shared" si="242"/>
        <v/>
      </c>
      <c r="AJ200" s="24">
        <f t="shared" si="243"/>
        <v>0</v>
      </c>
      <c r="AK200" s="41" t="str">
        <f t="shared" si="244"/>
        <v/>
      </c>
    </row>
    <row r="201" spans="6:37">
      <c r="F201" s="533">
        <f t="shared" si="217"/>
        <v>8.59375E-2</v>
      </c>
      <c r="G201" s="8">
        <v>2</v>
      </c>
      <c r="H201" s="305">
        <f t="shared" si="218"/>
        <v>11</v>
      </c>
      <c r="I201" s="37" t="str">
        <f t="shared" si="216"/>
        <v>0E;</v>
      </c>
      <c r="J201" s="38">
        <v>2</v>
      </c>
      <c r="K201" s="128">
        <f t="shared" si="219"/>
        <v>7.6388888888888895E-2</v>
      </c>
      <c r="L201" s="39" t="str">
        <f>INDEX(powers!$H$2:$H$75,33+J201)</f>
        <v>gross</v>
      </c>
      <c r="M201" s="40" t="str">
        <f t="shared" si="220"/>
        <v>0</v>
      </c>
      <c r="N201" s="24">
        <f t="shared" si="221"/>
        <v>0.91666666666666674</v>
      </c>
      <c r="O201" s="41" t="str">
        <f t="shared" si="222"/>
        <v>0</v>
      </c>
      <c r="P201" s="24">
        <f t="shared" si="223"/>
        <v>11</v>
      </c>
      <c r="Q201" s="41" t="str">
        <f t="shared" si="224"/>
        <v>E</v>
      </c>
      <c r="R201" s="24">
        <f t="shared" si="225"/>
        <v>0</v>
      </c>
      <c r="S201" s="41" t="str">
        <f t="shared" si="226"/>
        <v/>
      </c>
      <c r="T201" s="24">
        <f t="shared" si="227"/>
        <v>0</v>
      </c>
      <c r="U201" s="41" t="str">
        <f t="shared" si="228"/>
        <v/>
      </c>
      <c r="V201" s="24">
        <f t="shared" si="229"/>
        <v>0</v>
      </c>
      <c r="W201" s="41" t="str">
        <f t="shared" si="230"/>
        <v/>
      </c>
      <c r="X201" s="24">
        <f t="shared" si="231"/>
        <v>0</v>
      </c>
      <c r="Y201" s="41" t="str">
        <f t="shared" si="232"/>
        <v/>
      </c>
      <c r="Z201" s="24">
        <f t="shared" si="233"/>
        <v>0</v>
      </c>
      <c r="AA201" s="41" t="str">
        <f t="shared" si="234"/>
        <v/>
      </c>
      <c r="AB201" s="24">
        <f t="shared" si="235"/>
        <v>0</v>
      </c>
      <c r="AC201" s="41" t="str">
        <f t="shared" si="236"/>
        <v/>
      </c>
      <c r="AD201" s="24">
        <f t="shared" si="237"/>
        <v>0</v>
      </c>
      <c r="AE201" s="41" t="str">
        <f t="shared" si="238"/>
        <v/>
      </c>
      <c r="AF201" s="24">
        <f t="shared" si="239"/>
        <v>0</v>
      </c>
      <c r="AG201" s="41" t="str">
        <f t="shared" si="240"/>
        <v/>
      </c>
      <c r="AH201" s="24">
        <f t="shared" si="241"/>
        <v>0</v>
      </c>
      <c r="AI201" s="41" t="str">
        <f t="shared" si="242"/>
        <v/>
      </c>
      <c r="AJ201" s="24">
        <f t="shared" si="243"/>
        <v>0</v>
      </c>
      <c r="AK201" s="41" t="str">
        <f t="shared" si="244"/>
        <v/>
      </c>
    </row>
    <row r="202" spans="6:37">
      <c r="F202" s="533">
        <f t="shared" si="217"/>
        <v>9.375E-2</v>
      </c>
      <c r="G202" s="8">
        <v>2</v>
      </c>
      <c r="H202" s="305">
        <f t="shared" si="218"/>
        <v>12</v>
      </c>
      <c r="I202" s="37" t="str">
        <f t="shared" si="216"/>
        <v>10;</v>
      </c>
      <c r="J202" s="38">
        <v>2</v>
      </c>
      <c r="K202" s="128">
        <f t="shared" si="219"/>
        <v>8.3333333333333329E-2</v>
      </c>
      <c r="L202" s="39" t="str">
        <f>INDEX(powers!$H$2:$H$75,33+J202)</f>
        <v>gross</v>
      </c>
      <c r="M202" s="40" t="str">
        <f t="shared" si="220"/>
        <v>0</v>
      </c>
      <c r="N202" s="24">
        <f t="shared" si="221"/>
        <v>1</v>
      </c>
      <c r="O202" s="41" t="str">
        <f t="shared" si="222"/>
        <v>1</v>
      </c>
      <c r="P202" s="24">
        <f t="shared" si="223"/>
        <v>0</v>
      </c>
      <c r="Q202" s="41" t="str">
        <f t="shared" si="224"/>
        <v>0</v>
      </c>
      <c r="R202" s="24">
        <f t="shared" si="225"/>
        <v>0</v>
      </c>
      <c r="S202" s="41" t="str">
        <f t="shared" si="226"/>
        <v/>
      </c>
      <c r="T202" s="24">
        <f t="shared" si="227"/>
        <v>0</v>
      </c>
      <c r="U202" s="41" t="str">
        <f t="shared" si="228"/>
        <v/>
      </c>
      <c r="V202" s="24">
        <f t="shared" si="229"/>
        <v>0</v>
      </c>
      <c r="W202" s="41" t="str">
        <f t="shared" si="230"/>
        <v/>
      </c>
      <c r="X202" s="24">
        <f t="shared" si="231"/>
        <v>0</v>
      </c>
      <c r="Y202" s="41" t="str">
        <f t="shared" si="232"/>
        <v/>
      </c>
      <c r="Z202" s="24">
        <f t="shared" si="233"/>
        <v>0</v>
      </c>
      <c r="AA202" s="41" t="str">
        <f t="shared" si="234"/>
        <v/>
      </c>
      <c r="AB202" s="24">
        <f t="shared" si="235"/>
        <v>0</v>
      </c>
      <c r="AC202" s="41" t="str">
        <f t="shared" si="236"/>
        <v/>
      </c>
      <c r="AD202" s="24">
        <f t="shared" si="237"/>
        <v>0</v>
      </c>
      <c r="AE202" s="41" t="str">
        <f t="shared" si="238"/>
        <v/>
      </c>
      <c r="AF202" s="24">
        <f t="shared" si="239"/>
        <v>0</v>
      </c>
      <c r="AG202" s="41" t="str">
        <f t="shared" si="240"/>
        <v/>
      </c>
      <c r="AH202" s="24">
        <f t="shared" si="241"/>
        <v>0</v>
      </c>
      <c r="AI202" s="41" t="str">
        <f t="shared" si="242"/>
        <v/>
      </c>
      <c r="AJ202" s="24">
        <f t="shared" si="243"/>
        <v>0</v>
      </c>
      <c r="AK202" s="41" t="str">
        <f t="shared" si="244"/>
        <v/>
      </c>
    </row>
    <row r="203" spans="6:37">
      <c r="F203" s="533">
        <f t="shared" si="217"/>
        <v>0.1015625</v>
      </c>
      <c r="G203" s="8">
        <v>2</v>
      </c>
      <c r="H203" s="305">
        <f t="shared" si="218"/>
        <v>13</v>
      </c>
      <c r="I203" s="37" t="str">
        <f t="shared" si="216"/>
        <v>11;</v>
      </c>
      <c r="J203" s="38">
        <v>2</v>
      </c>
      <c r="K203" s="128">
        <f t="shared" si="219"/>
        <v>9.0277777777777776E-2</v>
      </c>
      <c r="L203" s="39" t="str">
        <f>INDEX(powers!$H$2:$H$75,33+J203)</f>
        <v>gross</v>
      </c>
      <c r="M203" s="40" t="str">
        <f t="shared" si="220"/>
        <v>0</v>
      </c>
      <c r="N203" s="24">
        <f t="shared" si="221"/>
        <v>1.0833333333333333</v>
      </c>
      <c r="O203" s="41" t="str">
        <f t="shared" si="222"/>
        <v>1</v>
      </c>
      <c r="P203" s="24">
        <f t="shared" si="223"/>
        <v>0.99999999999999911</v>
      </c>
      <c r="Q203" s="41" t="str">
        <f t="shared" si="224"/>
        <v>1</v>
      </c>
      <c r="R203" s="24">
        <f t="shared" si="225"/>
        <v>11.999999999999989</v>
      </c>
      <c r="S203" s="41" t="str">
        <f t="shared" si="226"/>
        <v/>
      </c>
      <c r="T203" s="24">
        <f t="shared" si="227"/>
        <v>-1.2789769243681803E-13</v>
      </c>
      <c r="U203" s="41" t="str">
        <f t="shared" si="228"/>
        <v/>
      </c>
      <c r="V203" s="24">
        <f t="shared" si="229"/>
        <v>11.999999999998465</v>
      </c>
      <c r="W203" s="41" t="str">
        <f t="shared" si="230"/>
        <v/>
      </c>
      <c r="X203" s="24">
        <f t="shared" si="231"/>
        <v>11.999999999981583</v>
      </c>
      <c r="Y203" s="41" t="str">
        <f t="shared" si="232"/>
        <v/>
      </c>
      <c r="Z203" s="24">
        <f t="shared" si="233"/>
        <v>11.999999999778993</v>
      </c>
      <c r="AA203" s="41" t="str">
        <f t="shared" si="234"/>
        <v/>
      </c>
      <c r="AB203" s="24">
        <f t="shared" si="235"/>
        <v>11.999999997347913</v>
      </c>
      <c r="AC203" s="41" t="str">
        <f t="shared" si="236"/>
        <v/>
      </c>
      <c r="AD203" s="24">
        <f t="shared" si="237"/>
        <v>11.999999968174961</v>
      </c>
      <c r="AE203" s="41" t="str">
        <f t="shared" si="238"/>
        <v/>
      </c>
      <c r="AF203" s="24">
        <f t="shared" si="239"/>
        <v>11.999999618099537</v>
      </c>
      <c r="AG203" s="41" t="str">
        <f t="shared" si="240"/>
        <v/>
      </c>
      <c r="AH203" s="24">
        <f t="shared" si="241"/>
        <v>11.999995417194441</v>
      </c>
      <c r="AI203" s="41" t="str">
        <f t="shared" si="242"/>
        <v/>
      </c>
      <c r="AJ203" s="24">
        <f t="shared" si="243"/>
        <v>11.999945006333292</v>
      </c>
      <c r="AK203" s="41" t="str">
        <f t="shared" si="244"/>
        <v/>
      </c>
    </row>
    <row r="204" spans="6:37">
      <c r="F204" s="533">
        <f t="shared" si="217"/>
        <v>0.109375</v>
      </c>
      <c r="G204" s="8">
        <v>2</v>
      </c>
      <c r="H204" s="305">
        <f t="shared" si="218"/>
        <v>14</v>
      </c>
      <c r="I204" s="37" t="str">
        <f t="shared" si="216"/>
        <v>12;</v>
      </c>
      <c r="J204" s="38">
        <v>2</v>
      </c>
      <c r="K204" s="128">
        <f t="shared" si="219"/>
        <v>9.7222222222222224E-2</v>
      </c>
      <c r="L204" s="39" t="str">
        <f>INDEX(powers!$H$2:$H$75,33+J204)</f>
        <v>gross</v>
      </c>
      <c r="M204" s="40" t="str">
        <f t="shared" si="220"/>
        <v>0</v>
      </c>
      <c r="N204" s="24">
        <f t="shared" si="221"/>
        <v>1.1666666666666667</v>
      </c>
      <c r="O204" s="41" t="str">
        <f t="shared" si="222"/>
        <v>1</v>
      </c>
      <c r="P204" s="24">
        <f t="shared" si="223"/>
        <v>2.0000000000000009</v>
      </c>
      <c r="Q204" s="41" t="str">
        <f t="shared" si="224"/>
        <v>2</v>
      </c>
      <c r="R204" s="24">
        <f t="shared" si="225"/>
        <v>1.0658141036401503E-14</v>
      </c>
      <c r="S204" s="41" t="str">
        <f t="shared" si="226"/>
        <v/>
      </c>
      <c r="T204" s="24">
        <f t="shared" si="227"/>
        <v>1.2789769243681803E-13</v>
      </c>
      <c r="U204" s="41" t="str">
        <f t="shared" si="228"/>
        <v/>
      </c>
      <c r="V204" s="24">
        <f t="shared" si="229"/>
        <v>1.5347723092418164E-12</v>
      </c>
      <c r="W204" s="41" t="str">
        <f t="shared" si="230"/>
        <v/>
      </c>
      <c r="X204" s="24">
        <f t="shared" si="231"/>
        <v>1.8417267710901797E-11</v>
      </c>
      <c r="Y204" s="41" t="str">
        <f t="shared" si="232"/>
        <v/>
      </c>
      <c r="Z204" s="24">
        <f t="shared" si="233"/>
        <v>2.2100721253082156E-10</v>
      </c>
      <c r="AA204" s="41" t="str">
        <f t="shared" si="234"/>
        <v/>
      </c>
      <c r="AB204" s="24">
        <f t="shared" si="235"/>
        <v>2.6520865503698587E-9</v>
      </c>
      <c r="AC204" s="41" t="str">
        <f t="shared" si="236"/>
        <v/>
      </c>
      <c r="AD204" s="24">
        <f t="shared" si="237"/>
        <v>3.1825038604438305E-8</v>
      </c>
      <c r="AE204" s="41" t="str">
        <f t="shared" si="238"/>
        <v/>
      </c>
      <c r="AF204" s="24">
        <f t="shared" si="239"/>
        <v>3.8190046325325966E-7</v>
      </c>
      <c r="AG204" s="41" t="str">
        <f t="shared" si="240"/>
        <v/>
      </c>
      <c r="AH204" s="24">
        <f t="shared" si="241"/>
        <v>4.5828055590391159E-6</v>
      </c>
      <c r="AI204" s="41" t="str">
        <f t="shared" si="242"/>
        <v/>
      </c>
      <c r="AJ204" s="24">
        <f t="shared" si="243"/>
        <v>5.4993666708469391E-5</v>
      </c>
      <c r="AK204" s="41" t="str">
        <f t="shared" si="244"/>
        <v/>
      </c>
    </row>
    <row r="205" spans="6:37">
      <c r="F205" s="533">
        <f t="shared" si="217"/>
        <v>0.1171875</v>
      </c>
      <c r="G205" s="8">
        <v>2</v>
      </c>
      <c r="H205" s="305">
        <f t="shared" si="218"/>
        <v>15</v>
      </c>
      <c r="I205" s="37" t="str">
        <f t="shared" si="216"/>
        <v>13;</v>
      </c>
      <c r="J205" s="38">
        <v>2</v>
      </c>
      <c r="K205" s="128">
        <f t="shared" si="219"/>
        <v>0.10416666666666667</v>
      </c>
      <c r="L205" s="39" t="str">
        <f>INDEX(powers!$H$2:$H$75,33+J205)</f>
        <v>gross</v>
      </c>
      <c r="M205" s="40" t="str">
        <f t="shared" si="220"/>
        <v>0</v>
      </c>
      <c r="N205" s="24">
        <f t="shared" si="221"/>
        <v>1.25</v>
      </c>
      <c r="O205" s="41" t="str">
        <f t="shared" si="222"/>
        <v>1</v>
      </c>
      <c r="P205" s="24">
        <f t="shared" si="223"/>
        <v>3</v>
      </c>
      <c r="Q205" s="41" t="str">
        <f t="shared" si="224"/>
        <v>3</v>
      </c>
      <c r="R205" s="24">
        <f t="shared" si="225"/>
        <v>0</v>
      </c>
      <c r="S205" s="41" t="str">
        <f t="shared" si="226"/>
        <v/>
      </c>
      <c r="T205" s="24">
        <f t="shared" si="227"/>
        <v>0</v>
      </c>
      <c r="U205" s="41" t="str">
        <f t="shared" si="228"/>
        <v/>
      </c>
      <c r="V205" s="24">
        <f t="shared" si="229"/>
        <v>0</v>
      </c>
      <c r="W205" s="41" t="str">
        <f t="shared" si="230"/>
        <v/>
      </c>
      <c r="X205" s="24">
        <f t="shared" si="231"/>
        <v>0</v>
      </c>
      <c r="Y205" s="41" t="str">
        <f t="shared" si="232"/>
        <v/>
      </c>
      <c r="Z205" s="24">
        <f t="shared" si="233"/>
        <v>0</v>
      </c>
      <c r="AA205" s="41" t="str">
        <f t="shared" si="234"/>
        <v/>
      </c>
      <c r="AB205" s="24">
        <f t="shared" si="235"/>
        <v>0</v>
      </c>
      <c r="AC205" s="41" t="str">
        <f t="shared" si="236"/>
        <v/>
      </c>
      <c r="AD205" s="24">
        <f t="shared" si="237"/>
        <v>0</v>
      </c>
      <c r="AE205" s="41" t="str">
        <f t="shared" si="238"/>
        <v/>
      </c>
      <c r="AF205" s="24">
        <f t="shared" si="239"/>
        <v>0</v>
      </c>
      <c r="AG205" s="41" t="str">
        <f t="shared" si="240"/>
        <v/>
      </c>
      <c r="AH205" s="24">
        <f t="shared" si="241"/>
        <v>0</v>
      </c>
      <c r="AI205" s="41" t="str">
        <f t="shared" si="242"/>
        <v/>
      </c>
      <c r="AJ205" s="24">
        <f t="shared" si="243"/>
        <v>0</v>
      </c>
      <c r="AK205" s="41" t="str">
        <f t="shared" si="244"/>
        <v/>
      </c>
    </row>
    <row r="206" spans="6:37">
      <c r="F206" s="533">
        <f t="shared" si="217"/>
        <v>0.125</v>
      </c>
      <c r="G206" s="8">
        <v>2</v>
      </c>
      <c r="H206" s="305">
        <f t="shared" si="218"/>
        <v>16</v>
      </c>
      <c r="I206" s="37" t="str">
        <f t="shared" si="216"/>
        <v>14;</v>
      </c>
      <c r="J206" s="38">
        <v>2</v>
      </c>
      <c r="K206" s="128">
        <f t="shared" si="219"/>
        <v>0.1111111111111111</v>
      </c>
      <c r="L206" s="39" t="str">
        <f>INDEX(powers!$H$2:$H$75,33+J206)</f>
        <v>gross</v>
      </c>
      <c r="M206" s="40" t="str">
        <f t="shared" si="220"/>
        <v>0</v>
      </c>
      <c r="N206" s="24">
        <f t="shared" si="221"/>
        <v>1.3333333333333333</v>
      </c>
      <c r="O206" s="41" t="str">
        <f t="shared" si="222"/>
        <v>1</v>
      </c>
      <c r="P206" s="24">
        <f t="shared" si="223"/>
        <v>3.9999999999999991</v>
      </c>
      <c r="Q206" s="41" t="str">
        <f t="shared" si="224"/>
        <v>4</v>
      </c>
      <c r="R206" s="24">
        <f t="shared" si="225"/>
        <v>-1.0658141036401503E-14</v>
      </c>
      <c r="S206" s="41" t="str">
        <f t="shared" si="226"/>
        <v/>
      </c>
      <c r="T206" s="24">
        <f t="shared" si="227"/>
        <v>11.999999999999872</v>
      </c>
      <c r="U206" s="41" t="str">
        <f t="shared" si="228"/>
        <v/>
      </c>
      <c r="V206" s="24">
        <f t="shared" si="229"/>
        <v>11.999999999998465</v>
      </c>
      <c r="W206" s="41" t="str">
        <f t="shared" si="230"/>
        <v/>
      </c>
      <c r="X206" s="24">
        <f t="shared" si="231"/>
        <v>11.999999999981583</v>
      </c>
      <c r="Y206" s="41" t="str">
        <f t="shared" si="232"/>
        <v/>
      </c>
      <c r="Z206" s="24">
        <f t="shared" si="233"/>
        <v>11.999999999778993</v>
      </c>
      <c r="AA206" s="41" t="str">
        <f t="shared" si="234"/>
        <v/>
      </c>
      <c r="AB206" s="24">
        <f t="shared" si="235"/>
        <v>11.999999997347913</v>
      </c>
      <c r="AC206" s="41" t="str">
        <f t="shared" si="236"/>
        <v/>
      </c>
      <c r="AD206" s="24">
        <f t="shared" si="237"/>
        <v>11.999999968174961</v>
      </c>
      <c r="AE206" s="41" t="str">
        <f t="shared" si="238"/>
        <v/>
      </c>
      <c r="AF206" s="24">
        <f t="shared" si="239"/>
        <v>11.999999618099537</v>
      </c>
      <c r="AG206" s="41" t="str">
        <f t="shared" si="240"/>
        <v/>
      </c>
      <c r="AH206" s="24">
        <f t="shared" si="241"/>
        <v>11.999995417194441</v>
      </c>
      <c r="AI206" s="41" t="str">
        <f t="shared" si="242"/>
        <v/>
      </c>
      <c r="AJ206" s="24">
        <f t="shared" si="243"/>
        <v>11.999945006333292</v>
      </c>
      <c r="AK206" s="41" t="str">
        <f t="shared" si="244"/>
        <v/>
      </c>
    </row>
    <row r="207" spans="6:37">
      <c r="F207" s="533">
        <f t="shared" si="217"/>
        <v>0.1328125</v>
      </c>
      <c r="G207" s="8">
        <v>2</v>
      </c>
      <c r="H207" s="305">
        <f t="shared" si="218"/>
        <v>17</v>
      </c>
      <c r="I207" s="37" t="str">
        <f t="shared" si="216"/>
        <v>15;</v>
      </c>
      <c r="J207" s="38">
        <v>2</v>
      </c>
      <c r="K207" s="128">
        <f t="shared" si="219"/>
        <v>0.11805555555555555</v>
      </c>
      <c r="L207" s="39" t="str">
        <f>INDEX(powers!$H$2:$H$75,33+J207)</f>
        <v>gross</v>
      </c>
      <c r="M207" s="40" t="str">
        <f t="shared" si="220"/>
        <v>0</v>
      </c>
      <c r="N207" s="24">
        <f t="shared" si="221"/>
        <v>1.4166666666666665</v>
      </c>
      <c r="O207" s="41" t="str">
        <f t="shared" si="222"/>
        <v>1</v>
      </c>
      <c r="P207" s="24">
        <f t="shared" si="223"/>
        <v>4.9999999999999982</v>
      </c>
      <c r="Q207" s="41" t="str">
        <f t="shared" si="224"/>
        <v>5</v>
      </c>
      <c r="R207" s="24">
        <f t="shared" si="225"/>
        <v>-2.1316282072803006E-14</v>
      </c>
      <c r="S207" s="41" t="str">
        <f t="shared" si="226"/>
        <v/>
      </c>
      <c r="T207" s="24">
        <f t="shared" si="227"/>
        <v>11.999999999999744</v>
      </c>
      <c r="U207" s="41" t="str">
        <f t="shared" si="228"/>
        <v/>
      </c>
      <c r="V207" s="24">
        <f t="shared" si="229"/>
        <v>11.99999999999693</v>
      </c>
      <c r="W207" s="41" t="str">
        <f t="shared" si="230"/>
        <v/>
      </c>
      <c r="X207" s="24">
        <f t="shared" si="231"/>
        <v>11.999999999963165</v>
      </c>
      <c r="Y207" s="41" t="str">
        <f t="shared" si="232"/>
        <v/>
      </c>
      <c r="Z207" s="24">
        <f t="shared" si="233"/>
        <v>11.999999999557986</v>
      </c>
      <c r="AA207" s="41" t="str">
        <f t="shared" si="234"/>
        <v/>
      </c>
      <c r="AB207" s="24">
        <f t="shared" si="235"/>
        <v>11.999999994695827</v>
      </c>
      <c r="AC207" s="41" t="str">
        <f t="shared" si="236"/>
        <v/>
      </c>
      <c r="AD207" s="24">
        <f t="shared" si="237"/>
        <v>11.999999936349923</v>
      </c>
      <c r="AE207" s="41" t="str">
        <f t="shared" si="238"/>
        <v/>
      </c>
      <c r="AF207" s="24">
        <f t="shared" si="239"/>
        <v>11.999999236199073</v>
      </c>
      <c r="AG207" s="41" t="str">
        <f t="shared" si="240"/>
        <v/>
      </c>
      <c r="AH207" s="24">
        <f t="shared" si="241"/>
        <v>11.999990834388882</v>
      </c>
      <c r="AI207" s="41" t="str">
        <f t="shared" si="242"/>
        <v/>
      </c>
      <c r="AJ207" s="24">
        <f t="shared" si="243"/>
        <v>11.999890012666583</v>
      </c>
      <c r="AK207" s="41" t="str">
        <f t="shared" si="244"/>
        <v/>
      </c>
    </row>
    <row r="208" spans="6:37">
      <c r="F208" s="533">
        <f t="shared" si="217"/>
        <v>0.140625</v>
      </c>
      <c r="G208" s="8">
        <v>2</v>
      </c>
      <c r="H208" s="305">
        <f t="shared" si="218"/>
        <v>18</v>
      </c>
      <c r="I208" s="37" t="str">
        <f t="shared" si="216"/>
        <v>16;</v>
      </c>
      <c r="J208" s="38">
        <v>2</v>
      </c>
      <c r="K208" s="128">
        <f t="shared" si="219"/>
        <v>0.125</v>
      </c>
      <c r="L208" s="39" t="str">
        <f>INDEX(powers!$H$2:$H$75,33+J208)</f>
        <v>gross</v>
      </c>
      <c r="M208" s="40" t="str">
        <f t="shared" si="220"/>
        <v>0</v>
      </c>
      <c r="N208" s="24">
        <f t="shared" si="221"/>
        <v>1.5</v>
      </c>
      <c r="O208" s="41" t="str">
        <f t="shared" si="222"/>
        <v>1</v>
      </c>
      <c r="P208" s="24">
        <f t="shared" si="223"/>
        <v>6</v>
      </c>
      <c r="Q208" s="41" t="str">
        <f t="shared" si="224"/>
        <v>6</v>
      </c>
      <c r="R208" s="24">
        <f t="shared" si="225"/>
        <v>0</v>
      </c>
      <c r="S208" s="41" t="str">
        <f t="shared" si="226"/>
        <v/>
      </c>
      <c r="T208" s="24">
        <f t="shared" si="227"/>
        <v>0</v>
      </c>
      <c r="U208" s="41" t="str">
        <f t="shared" si="228"/>
        <v/>
      </c>
      <c r="V208" s="24">
        <f t="shared" si="229"/>
        <v>0</v>
      </c>
      <c r="W208" s="41" t="str">
        <f t="shared" si="230"/>
        <v/>
      </c>
      <c r="X208" s="24">
        <f t="shared" si="231"/>
        <v>0</v>
      </c>
      <c r="Y208" s="41" t="str">
        <f t="shared" si="232"/>
        <v/>
      </c>
      <c r="Z208" s="24">
        <f t="shared" si="233"/>
        <v>0</v>
      </c>
      <c r="AA208" s="41" t="str">
        <f t="shared" si="234"/>
        <v/>
      </c>
      <c r="AB208" s="24">
        <f t="shared" si="235"/>
        <v>0</v>
      </c>
      <c r="AC208" s="41" t="str">
        <f t="shared" si="236"/>
        <v/>
      </c>
      <c r="AD208" s="24">
        <f t="shared" si="237"/>
        <v>0</v>
      </c>
      <c r="AE208" s="41" t="str">
        <f t="shared" si="238"/>
        <v/>
      </c>
      <c r="AF208" s="24">
        <f t="shared" si="239"/>
        <v>0</v>
      </c>
      <c r="AG208" s="41" t="str">
        <f t="shared" si="240"/>
        <v/>
      </c>
      <c r="AH208" s="24">
        <f t="shared" si="241"/>
        <v>0</v>
      </c>
      <c r="AI208" s="41" t="str">
        <f t="shared" si="242"/>
        <v/>
      </c>
      <c r="AJ208" s="24">
        <f t="shared" si="243"/>
        <v>0</v>
      </c>
      <c r="AK208" s="41" t="str">
        <f t="shared" si="244"/>
        <v/>
      </c>
    </row>
    <row r="209" spans="6:37">
      <c r="F209" s="533">
        <f t="shared" si="217"/>
        <v>0.1484375</v>
      </c>
      <c r="G209" s="8">
        <v>2</v>
      </c>
      <c r="H209" s="305">
        <f t="shared" si="218"/>
        <v>19</v>
      </c>
      <c r="I209" s="37" t="str">
        <f t="shared" si="216"/>
        <v>17;</v>
      </c>
      <c r="J209" s="38">
        <v>2</v>
      </c>
      <c r="K209" s="128">
        <f t="shared" si="219"/>
        <v>0.13194444444444445</v>
      </c>
      <c r="L209" s="39" t="str">
        <f>INDEX(powers!$H$2:$H$75,33+J209)</f>
        <v>gross</v>
      </c>
      <c r="M209" s="40" t="str">
        <f t="shared" si="220"/>
        <v>0</v>
      </c>
      <c r="N209" s="24">
        <f t="shared" si="221"/>
        <v>1.5833333333333335</v>
      </c>
      <c r="O209" s="41" t="str">
        <f t="shared" si="222"/>
        <v>1</v>
      </c>
      <c r="P209" s="24">
        <f t="shared" si="223"/>
        <v>7.0000000000000018</v>
      </c>
      <c r="Q209" s="41" t="str">
        <f t="shared" si="224"/>
        <v>7</v>
      </c>
      <c r="R209" s="24">
        <f t="shared" si="225"/>
        <v>2.1316282072803006E-14</v>
      </c>
      <c r="S209" s="41" t="str">
        <f t="shared" si="226"/>
        <v/>
      </c>
      <c r="T209" s="24">
        <f t="shared" si="227"/>
        <v>2.5579538487363607E-13</v>
      </c>
      <c r="U209" s="41" t="str">
        <f t="shared" si="228"/>
        <v/>
      </c>
      <c r="V209" s="24">
        <f t="shared" si="229"/>
        <v>3.0695446184836328E-12</v>
      </c>
      <c r="W209" s="41" t="str">
        <f t="shared" si="230"/>
        <v/>
      </c>
      <c r="X209" s="24">
        <f t="shared" si="231"/>
        <v>3.6834535421803594E-11</v>
      </c>
      <c r="Y209" s="41" t="str">
        <f t="shared" si="232"/>
        <v/>
      </c>
      <c r="Z209" s="24">
        <f t="shared" si="233"/>
        <v>4.4201442506164312E-10</v>
      </c>
      <c r="AA209" s="41" t="str">
        <f t="shared" si="234"/>
        <v/>
      </c>
      <c r="AB209" s="24">
        <f t="shared" si="235"/>
        <v>5.3041731007397175E-9</v>
      </c>
      <c r="AC209" s="41" t="str">
        <f t="shared" si="236"/>
        <v/>
      </c>
      <c r="AD209" s="24">
        <f t="shared" si="237"/>
        <v>6.365007720887661E-8</v>
      </c>
      <c r="AE209" s="41" t="str">
        <f t="shared" si="238"/>
        <v/>
      </c>
      <c r="AF209" s="24">
        <f t="shared" si="239"/>
        <v>7.6380092650651932E-7</v>
      </c>
      <c r="AG209" s="41" t="str">
        <f t="shared" si="240"/>
        <v/>
      </c>
      <c r="AH209" s="24">
        <f t="shared" si="241"/>
        <v>9.1656111180782318E-6</v>
      </c>
      <c r="AI209" s="41" t="str">
        <f t="shared" si="242"/>
        <v/>
      </c>
      <c r="AJ209" s="24">
        <f t="shared" si="243"/>
        <v>1.0998733341693878E-4</v>
      </c>
      <c r="AK209" s="41" t="str">
        <f t="shared" si="244"/>
        <v/>
      </c>
    </row>
    <row r="210" spans="6:37">
      <c r="F210" s="533">
        <f t="shared" si="217"/>
        <v>0.15625</v>
      </c>
      <c r="G210" s="8">
        <v>2</v>
      </c>
      <c r="H210" s="305">
        <f t="shared" si="218"/>
        <v>20</v>
      </c>
      <c r="I210" s="37" t="str">
        <f t="shared" si="216"/>
        <v>18;</v>
      </c>
      <c r="J210" s="38">
        <v>2</v>
      </c>
      <c r="K210" s="128">
        <f t="shared" si="219"/>
        <v>0.1388888888888889</v>
      </c>
      <c r="L210" s="39" t="str">
        <f>INDEX(powers!$H$2:$H$75,33+J210)</f>
        <v>gross</v>
      </c>
      <c r="M210" s="40" t="str">
        <f t="shared" si="220"/>
        <v>0</v>
      </c>
      <c r="N210" s="24">
        <f t="shared" si="221"/>
        <v>1.6666666666666667</v>
      </c>
      <c r="O210" s="41" t="str">
        <f t="shared" si="222"/>
        <v>1</v>
      </c>
      <c r="P210" s="24">
        <f t="shared" si="223"/>
        <v>8</v>
      </c>
      <c r="Q210" s="41" t="str">
        <f t="shared" si="224"/>
        <v>8</v>
      </c>
      <c r="R210" s="24">
        <f t="shared" si="225"/>
        <v>0</v>
      </c>
      <c r="S210" s="41" t="str">
        <f t="shared" si="226"/>
        <v/>
      </c>
      <c r="T210" s="24">
        <f t="shared" si="227"/>
        <v>0</v>
      </c>
      <c r="U210" s="41" t="str">
        <f t="shared" si="228"/>
        <v/>
      </c>
      <c r="V210" s="24">
        <f t="shared" si="229"/>
        <v>0</v>
      </c>
      <c r="W210" s="41" t="str">
        <f t="shared" si="230"/>
        <v/>
      </c>
      <c r="X210" s="24">
        <f t="shared" si="231"/>
        <v>0</v>
      </c>
      <c r="Y210" s="41" t="str">
        <f t="shared" si="232"/>
        <v/>
      </c>
      <c r="Z210" s="24">
        <f t="shared" si="233"/>
        <v>0</v>
      </c>
      <c r="AA210" s="41" t="str">
        <f t="shared" si="234"/>
        <v/>
      </c>
      <c r="AB210" s="24">
        <f t="shared" si="235"/>
        <v>0</v>
      </c>
      <c r="AC210" s="41" t="str">
        <f t="shared" si="236"/>
        <v/>
      </c>
      <c r="AD210" s="24">
        <f t="shared" si="237"/>
        <v>0</v>
      </c>
      <c r="AE210" s="41" t="str">
        <f t="shared" si="238"/>
        <v/>
      </c>
      <c r="AF210" s="24">
        <f t="shared" si="239"/>
        <v>0</v>
      </c>
      <c r="AG210" s="41" t="str">
        <f t="shared" si="240"/>
        <v/>
      </c>
      <c r="AH210" s="24">
        <f t="shared" si="241"/>
        <v>0</v>
      </c>
      <c r="AI210" s="41" t="str">
        <f t="shared" si="242"/>
        <v/>
      </c>
      <c r="AJ210" s="24">
        <f t="shared" si="243"/>
        <v>0</v>
      </c>
      <c r="AK210" s="41" t="str">
        <f t="shared" si="244"/>
        <v/>
      </c>
    </row>
    <row r="211" spans="6:37">
      <c r="F211" s="533">
        <f t="shared" si="217"/>
        <v>0.1640625</v>
      </c>
      <c r="G211" s="8">
        <v>2</v>
      </c>
      <c r="H211" s="305">
        <f t="shared" si="218"/>
        <v>21</v>
      </c>
      <c r="I211" s="37" t="str">
        <f t="shared" si="216"/>
        <v>19;</v>
      </c>
      <c r="J211" s="38">
        <v>2</v>
      </c>
      <c r="K211" s="128">
        <f t="shared" si="219"/>
        <v>0.14583333333333334</v>
      </c>
      <c r="L211" s="39" t="str">
        <f>INDEX(powers!$H$2:$H$75,33+J211)</f>
        <v>gross</v>
      </c>
      <c r="M211" s="40" t="str">
        <f t="shared" si="220"/>
        <v>0</v>
      </c>
      <c r="N211" s="24">
        <f t="shared" si="221"/>
        <v>1.75</v>
      </c>
      <c r="O211" s="41" t="str">
        <f t="shared" si="222"/>
        <v>1</v>
      </c>
      <c r="P211" s="24">
        <f t="shared" si="223"/>
        <v>9</v>
      </c>
      <c r="Q211" s="41" t="str">
        <f t="shared" si="224"/>
        <v>9</v>
      </c>
      <c r="R211" s="24">
        <f t="shared" si="225"/>
        <v>0</v>
      </c>
      <c r="S211" s="41" t="str">
        <f t="shared" si="226"/>
        <v/>
      </c>
      <c r="T211" s="24">
        <f t="shared" si="227"/>
        <v>0</v>
      </c>
      <c r="U211" s="41" t="str">
        <f t="shared" si="228"/>
        <v/>
      </c>
      <c r="V211" s="24">
        <f t="shared" si="229"/>
        <v>0</v>
      </c>
      <c r="W211" s="41" t="str">
        <f t="shared" si="230"/>
        <v/>
      </c>
      <c r="X211" s="24">
        <f t="shared" si="231"/>
        <v>0</v>
      </c>
      <c r="Y211" s="41" t="str">
        <f t="shared" si="232"/>
        <v/>
      </c>
      <c r="Z211" s="24">
        <f t="shared" si="233"/>
        <v>0</v>
      </c>
      <c r="AA211" s="41" t="str">
        <f t="shared" si="234"/>
        <v/>
      </c>
      <c r="AB211" s="24">
        <f t="shared" si="235"/>
        <v>0</v>
      </c>
      <c r="AC211" s="41" t="str">
        <f t="shared" si="236"/>
        <v/>
      </c>
      <c r="AD211" s="24">
        <f t="shared" si="237"/>
        <v>0</v>
      </c>
      <c r="AE211" s="41" t="str">
        <f t="shared" si="238"/>
        <v/>
      </c>
      <c r="AF211" s="24">
        <f t="shared" si="239"/>
        <v>0</v>
      </c>
      <c r="AG211" s="41" t="str">
        <f t="shared" si="240"/>
        <v/>
      </c>
      <c r="AH211" s="24">
        <f t="shared" si="241"/>
        <v>0</v>
      </c>
      <c r="AI211" s="41" t="str">
        <f t="shared" si="242"/>
        <v/>
      </c>
      <c r="AJ211" s="24">
        <f t="shared" si="243"/>
        <v>0</v>
      </c>
      <c r="AK211" s="41" t="str">
        <f t="shared" si="244"/>
        <v/>
      </c>
    </row>
    <row r="212" spans="6:37">
      <c r="F212" s="533">
        <f t="shared" si="217"/>
        <v>0.171875</v>
      </c>
      <c r="G212" s="8">
        <v>2</v>
      </c>
      <c r="H212" s="305">
        <f t="shared" si="218"/>
        <v>22</v>
      </c>
      <c r="I212" s="37" t="str">
        <f t="shared" si="216"/>
        <v>1X;</v>
      </c>
      <c r="J212" s="38">
        <v>2</v>
      </c>
      <c r="K212" s="128">
        <f t="shared" si="219"/>
        <v>0.15277777777777779</v>
      </c>
      <c r="L212" s="39" t="str">
        <f>INDEX(powers!$H$2:$H$75,33+J212)</f>
        <v>gross</v>
      </c>
      <c r="M212" s="40" t="str">
        <f t="shared" si="220"/>
        <v>0</v>
      </c>
      <c r="N212" s="24">
        <f t="shared" si="221"/>
        <v>1.8333333333333335</v>
      </c>
      <c r="O212" s="41" t="str">
        <f t="shared" si="222"/>
        <v>1</v>
      </c>
      <c r="P212" s="24">
        <f t="shared" si="223"/>
        <v>10.000000000000002</v>
      </c>
      <c r="Q212" s="41" t="str">
        <f t="shared" si="224"/>
        <v>X</v>
      </c>
      <c r="R212" s="24">
        <f t="shared" si="225"/>
        <v>2.1316282072803006E-14</v>
      </c>
      <c r="S212" s="41" t="str">
        <f t="shared" si="226"/>
        <v/>
      </c>
      <c r="T212" s="24">
        <f t="shared" si="227"/>
        <v>2.5579538487363607E-13</v>
      </c>
      <c r="U212" s="41" t="str">
        <f t="shared" si="228"/>
        <v/>
      </c>
      <c r="V212" s="24">
        <f t="shared" si="229"/>
        <v>3.0695446184836328E-12</v>
      </c>
      <c r="W212" s="41" t="str">
        <f t="shared" si="230"/>
        <v/>
      </c>
      <c r="X212" s="24">
        <f t="shared" si="231"/>
        <v>3.6834535421803594E-11</v>
      </c>
      <c r="Y212" s="41" t="str">
        <f t="shared" si="232"/>
        <v/>
      </c>
      <c r="Z212" s="24">
        <f t="shared" si="233"/>
        <v>4.4201442506164312E-10</v>
      </c>
      <c r="AA212" s="41" t="str">
        <f t="shared" si="234"/>
        <v/>
      </c>
      <c r="AB212" s="24">
        <f t="shared" si="235"/>
        <v>5.3041731007397175E-9</v>
      </c>
      <c r="AC212" s="41" t="str">
        <f t="shared" si="236"/>
        <v/>
      </c>
      <c r="AD212" s="24">
        <f t="shared" si="237"/>
        <v>6.365007720887661E-8</v>
      </c>
      <c r="AE212" s="41" t="str">
        <f t="shared" si="238"/>
        <v/>
      </c>
      <c r="AF212" s="24">
        <f t="shared" si="239"/>
        <v>7.6380092650651932E-7</v>
      </c>
      <c r="AG212" s="41" t="str">
        <f t="shared" si="240"/>
        <v/>
      </c>
      <c r="AH212" s="24">
        <f t="shared" si="241"/>
        <v>9.1656111180782318E-6</v>
      </c>
      <c r="AI212" s="41" t="str">
        <f t="shared" si="242"/>
        <v/>
      </c>
      <c r="AJ212" s="24">
        <f t="shared" si="243"/>
        <v>1.0998733341693878E-4</v>
      </c>
      <c r="AK212" s="41" t="str">
        <f t="shared" si="244"/>
        <v/>
      </c>
    </row>
    <row r="213" spans="6:37">
      <c r="F213" s="533">
        <f t="shared" si="217"/>
        <v>0.1796875</v>
      </c>
      <c r="G213" s="8">
        <v>2</v>
      </c>
      <c r="H213" s="305">
        <f t="shared" si="218"/>
        <v>23</v>
      </c>
      <c r="I213" s="37" t="str">
        <f t="shared" si="216"/>
        <v>1E;</v>
      </c>
      <c r="J213" s="38">
        <v>2</v>
      </c>
      <c r="K213" s="128">
        <f t="shared" si="219"/>
        <v>0.15972222222222221</v>
      </c>
      <c r="L213" s="39" t="str">
        <f>INDEX(powers!$H$2:$H$75,33+J213)</f>
        <v>gross</v>
      </c>
      <c r="M213" s="40" t="str">
        <f t="shared" si="220"/>
        <v>0</v>
      </c>
      <c r="N213" s="24">
        <f t="shared" si="221"/>
        <v>1.9166666666666665</v>
      </c>
      <c r="O213" s="41" t="str">
        <f t="shared" si="222"/>
        <v>1</v>
      </c>
      <c r="P213" s="24">
        <f t="shared" si="223"/>
        <v>10.999999999999998</v>
      </c>
      <c r="Q213" s="41" t="str">
        <f t="shared" si="224"/>
        <v>E</v>
      </c>
      <c r="R213" s="24">
        <f t="shared" si="225"/>
        <v>-2.1316282072803006E-14</v>
      </c>
      <c r="S213" s="41" t="str">
        <f t="shared" si="226"/>
        <v/>
      </c>
      <c r="T213" s="24">
        <f t="shared" si="227"/>
        <v>11.999999999999744</v>
      </c>
      <c r="U213" s="41" t="str">
        <f t="shared" si="228"/>
        <v/>
      </c>
      <c r="V213" s="24">
        <f t="shared" si="229"/>
        <v>11.99999999999693</v>
      </c>
      <c r="W213" s="41" t="str">
        <f t="shared" si="230"/>
        <v/>
      </c>
      <c r="X213" s="24">
        <f t="shared" si="231"/>
        <v>11.999999999963165</v>
      </c>
      <c r="Y213" s="41" t="str">
        <f t="shared" si="232"/>
        <v/>
      </c>
      <c r="Z213" s="24">
        <f t="shared" si="233"/>
        <v>11.999999999557986</v>
      </c>
      <c r="AA213" s="41" t="str">
        <f t="shared" si="234"/>
        <v/>
      </c>
      <c r="AB213" s="24">
        <f t="shared" si="235"/>
        <v>11.999999994695827</v>
      </c>
      <c r="AC213" s="41" t="str">
        <f t="shared" si="236"/>
        <v/>
      </c>
      <c r="AD213" s="24">
        <f t="shared" si="237"/>
        <v>11.999999936349923</v>
      </c>
      <c r="AE213" s="41" t="str">
        <f t="shared" si="238"/>
        <v/>
      </c>
      <c r="AF213" s="24">
        <f t="shared" si="239"/>
        <v>11.999999236199073</v>
      </c>
      <c r="AG213" s="41" t="str">
        <f t="shared" si="240"/>
        <v/>
      </c>
      <c r="AH213" s="24">
        <f t="shared" si="241"/>
        <v>11.999990834388882</v>
      </c>
      <c r="AI213" s="41" t="str">
        <f t="shared" si="242"/>
        <v/>
      </c>
      <c r="AJ213" s="24">
        <f t="shared" si="243"/>
        <v>11.999890012666583</v>
      </c>
      <c r="AK213" s="41" t="str">
        <f t="shared" si="244"/>
        <v/>
      </c>
    </row>
    <row r="214" spans="6:37">
      <c r="F214" s="533">
        <f t="shared" si="217"/>
        <v>0.1875</v>
      </c>
      <c r="G214" s="8">
        <v>2</v>
      </c>
      <c r="H214" s="305">
        <f t="shared" si="218"/>
        <v>24</v>
      </c>
      <c r="I214" s="37" t="str">
        <f t="shared" si="216"/>
        <v>20;</v>
      </c>
      <c r="J214" s="38">
        <v>2</v>
      </c>
      <c r="K214" s="128">
        <f t="shared" si="219"/>
        <v>0.16666666666666666</v>
      </c>
      <c r="L214" s="39" t="str">
        <f>INDEX(powers!$H$2:$H$75,33+J214)</f>
        <v>gross</v>
      </c>
      <c r="M214" s="40" t="str">
        <f t="shared" si="220"/>
        <v>0</v>
      </c>
      <c r="N214" s="24">
        <f t="shared" si="221"/>
        <v>2</v>
      </c>
      <c r="O214" s="41" t="str">
        <f t="shared" si="222"/>
        <v>2</v>
      </c>
      <c r="P214" s="24">
        <f t="shared" si="223"/>
        <v>0</v>
      </c>
      <c r="Q214" s="41" t="str">
        <f t="shared" si="224"/>
        <v>0</v>
      </c>
      <c r="R214" s="24">
        <f t="shared" si="225"/>
        <v>0</v>
      </c>
      <c r="S214" s="41" t="str">
        <f t="shared" si="226"/>
        <v/>
      </c>
      <c r="T214" s="24">
        <f t="shared" si="227"/>
        <v>0</v>
      </c>
      <c r="U214" s="41" t="str">
        <f t="shared" si="228"/>
        <v/>
      </c>
      <c r="V214" s="24">
        <f t="shared" si="229"/>
        <v>0</v>
      </c>
      <c r="W214" s="41" t="str">
        <f t="shared" si="230"/>
        <v/>
      </c>
      <c r="X214" s="24">
        <f t="shared" si="231"/>
        <v>0</v>
      </c>
      <c r="Y214" s="41" t="str">
        <f t="shared" si="232"/>
        <v/>
      </c>
      <c r="Z214" s="24">
        <f t="shared" si="233"/>
        <v>0</v>
      </c>
      <c r="AA214" s="41" t="str">
        <f t="shared" si="234"/>
        <v/>
      </c>
      <c r="AB214" s="24">
        <f t="shared" si="235"/>
        <v>0</v>
      </c>
      <c r="AC214" s="41" t="str">
        <f t="shared" si="236"/>
        <v/>
      </c>
      <c r="AD214" s="24">
        <f t="shared" si="237"/>
        <v>0</v>
      </c>
      <c r="AE214" s="41" t="str">
        <f t="shared" si="238"/>
        <v/>
      </c>
      <c r="AF214" s="24">
        <f t="shared" si="239"/>
        <v>0</v>
      </c>
      <c r="AG214" s="41" t="str">
        <f t="shared" si="240"/>
        <v/>
      </c>
      <c r="AH214" s="24">
        <f t="shared" si="241"/>
        <v>0</v>
      </c>
      <c r="AI214" s="41" t="str">
        <f t="shared" si="242"/>
        <v/>
      </c>
      <c r="AJ214" s="24">
        <f t="shared" si="243"/>
        <v>0</v>
      </c>
      <c r="AK214" s="41" t="str">
        <f t="shared" si="244"/>
        <v/>
      </c>
    </row>
    <row r="215" spans="6:37">
      <c r="F215" s="533">
        <f t="shared" si="217"/>
        <v>0.1953125</v>
      </c>
      <c r="G215" s="8">
        <v>2</v>
      </c>
      <c r="H215" s="305">
        <f t="shared" si="218"/>
        <v>25</v>
      </c>
      <c r="I215" s="37" t="str">
        <f t="shared" si="216"/>
        <v>21;</v>
      </c>
      <c r="J215" s="38">
        <v>2</v>
      </c>
      <c r="K215" s="128">
        <f t="shared" si="219"/>
        <v>0.1736111111111111</v>
      </c>
      <c r="L215" s="39" t="str">
        <f>INDEX(powers!$H$2:$H$75,33+J215)</f>
        <v>gross</v>
      </c>
      <c r="M215" s="40" t="str">
        <f t="shared" si="220"/>
        <v>0</v>
      </c>
      <c r="N215" s="24">
        <f t="shared" si="221"/>
        <v>2.083333333333333</v>
      </c>
      <c r="O215" s="41" t="str">
        <f t="shared" si="222"/>
        <v>2</v>
      </c>
      <c r="P215" s="24">
        <f t="shared" si="223"/>
        <v>0.99999999999999645</v>
      </c>
      <c r="Q215" s="41" t="str">
        <f t="shared" si="224"/>
        <v>1</v>
      </c>
      <c r="R215" s="24">
        <f t="shared" si="225"/>
        <v>11.999999999999957</v>
      </c>
      <c r="S215" s="41" t="str">
        <f t="shared" si="226"/>
        <v/>
      </c>
      <c r="T215" s="24">
        <f t="shared" si="227"/>
        <v>-5.1159076974727213E-13</v>
      </c>
      <c r="U215" s="41" t="str">
        <f t="shared" si="228"/>
        <v/>
      </c>
      <c r="V215" s="24">
        <f t="shared" si="229"/>
        <v>11.999999999993861</v>
      </c>
      <c r="W215" s="41" t="str">
        <f t="shared" si="230"/>
        <v/>
      </c>
      <c r="X215" s="24">
        <f t="shared" si="231"/>
        <v>11.999999999926331</v>
      </c>
      <c r="Y215" s="41" t="str">
        <f t="shared" si="232"/>
        <v/>
      </c>
      <c r="Z215" s="24">
        <f t="shared" si="233"/>
        <v>11.999999999115971</v>
      </c>
      <c r="AA215" s="41" t="str">
        <f t="shared" si="234"/>
        <v/>
      </c>
      <c r="AB215" s="24">
        <f t="shared" si="235"/>
        <v>11.999999989391654</v>
      </c>
      <c r="AC215" s="41" t="str">
        <f t="shared" si="236"/>
        <v/>
      </c>
      <c r="AD215" s="24">
        <f t="shared" si="237"/>
        <v>11.999999872699846</v>
      </c>
      <c r="AE215" s="41" t="str">
        <f t="shared" si="238"/>
        <v/>
      </c>
      <c r="AF215" s="24">
        <f t="shared" si="239"/>
        <v>11.999998472398147</v>
      </c>
      <c r="AG215" s="41" t="str">
        <f t="shared" si="240"/>
        <v/>
      </c>
      <c r="AH215" s="24">
        <f t="shared" si="241"/>
        <v>11.999981668777764</v>
      </c>
      <c r="AI215" s="41" t="str">
        <f t="shared" si="242"/>
        <v/>
      </c>
      <c r="AJ215" s="24">
        <f t="shared" si="243"/>
        <v>11.999780025333166</v>
      </c>
      <c r="AK215" s="41" t="str">
        <f t="shared" si="244"/>
        <v/>
      </c>
    </row>
    <row r="216" spans="6:37">
      <c r="F216" s="533">
        <f t="shared" si="217"/>
        <v>0.203125</v>
      </c>
      <c r="G216" s="8">
        <v>2</v>
      </c>
      <c r="H216" s="305">
        <f t="shared" si="218"/>
        <v>26</v>
      </c>
      <c r="I216" s="37" t="str">
        <f t="shared" si="216"/>
        <v>22;</v>
      </c>
      <c r="J216" s="38">
        <v>2</v>
      </c>
      <c r="K216" s="128">
        <f t="shared" si="219"/>
        <v>0.18055555555555555</v>
      </c>
      <c r="L216" s="39" t="str">
        <f>INDEX(powers!$H$2:$H$75,33+J216)</f>
        <v>gross</v>
      </c>
      <c r="M216" s="40" t="str">
        <f t="shared" si="220"/>
        <v>0</v>
      </c>
      <c r="N216" s="24">
        <f t="shared" si="221"/>
        <v>2.1666666666666665</v>
      </c>
      <c r="O216" s="41" t="str">
        <f t="shared" si="222"/>
        <v>2</v>
      </c>
      <c r="P216" s="24">
        <f t="shared" si="223"/>
        <v>1.9999999999999982</v>
      </c>
      <c r="Q216" s="41" t="str">
        <f t="shared" si="224"/>
        <v>2</v>
      </c>
      <c r="R216" s="24">
        <f t="shared" si="225"/>
        <v>-2.1316282072803006E-14</v>
      </c>
      <c r="S216" s="41" t="str">
        <f t="shared" si="226"/>
        <v/>
      </c>
      <c r="T216" s="24">
        <f t="shared" si="227"/>
        <v>11.999999999999744</v>
      </c>
      <c r="U216" s="41" t="str">
        <f t="shared" si="228"/>
        <v/>
      </c>
      <c r="V216" s="24">
        <f t="shared" si="229"/>
        <v>11.99999999999693</v>
      </c>
      <c r="W216" s="41" t="str">
        <f t="shared" si="230"/>
        <v/>
      </c>
      <c r="X216" s="24">
        <f t="shared" si="231"/>
        <v>11.999999999963165</v>
      </c>
      <c r="Y216" s="41" t="str">
        <f t="shared" si="232"/>
        <v/>
      </c>
      <c r="Z216" s="24">
        <f t="shared" si="233"/>
        <v>11.999999999557986</v>
      </c>
      <c r="AA216" s="41" t="str">
        <f t="shared" si="234"/>
        <v/>
      </c>
      <c r="AB216" s="24">
        <f t="shared" si="235"/>
        <v>11.999999994695827</v>
      </c>
      <c r="AC216" s="41" t="str">
        <f t="shared" si="236"/>
        <v/>
      </c>
      <c r="AD216" s="24">
        <f t="shared" si="237"/>
        <v>11.999999936349923</v>
      </c>
      <c r="AE216" s="41" t="str">
        <f t="shared" si="238"/>
        <v/>
      </c>
      <c r="AF216" s="24">
        <f t="shared" si="239"/>
        <v>11.999999236199073</v>
      </c>
      <c r="AG216" s="41" t="str">
        <f t="shared" si="240"/>
        <v/>
      </c>
      <c r="AH216" s="24">
        <f t="shared" si="241"/>
        <v>11.999990834388882</v>
      </c>
      <c r="AI216" s="41" t="str">
        <f t="shared" si="242"/>
        <v/>
      </c>
      <c r="AJ216" s="24">
        <f t="shared" si="243"/>
        <v>11.999890012666583</v>
      </c>
      <c r="AK216" s="41" t="str">
        <f t="shared" si="244"/>
        <v/>
      </c>
    </row>
    <row r="217" spans="6:37">
      <c r="F217" s="533">
        <f t="shared" si="217"/>
        <v>0.2109375</v>
      </c>
      <c r="G217" s="8">
        <v>2</v>
      </c>
      <c r="H217" s="305">
        <f t="shared" si="218"/>
        <v>27</v>
      </c>
      <c r="I217" s="37" t="str">
        <f t="shared" si="216"/>
        <v>23;</v>
      </c>
      <c r="J217" s="38">
        <v>2</v>
      </c>
      <c r="K217" s="128">
        <f t="shared" si="219"/>
        <v>0.1875</v>
      </c>
      <c r="L217" s="39" t="str">
        <f>INDEX(powers!$H$2:$H$75,33+J217)</f>
        <v>gross</v>
      </c>
      <c r="M217" s="40" t="str">
        <f t="shared" si="220"/>
        <v>0</v>
      </c>
      <c r="N217" s="24">
        <f t="shared" si="221"/>
        <v>2.25</v>
      </c>
      <c r="O217" s="41" t="str">
        <f t="shared" si="222"/>
        <v>2</v>
      </c>
      <c r="P217" s="24">
        <f t="shared" si="223"/>
        <v>3</v>
      </c>
      <c r="Q217" s="41" t="str">
        <f t="shared" si="224"/>
        <v>3</v>
      </c>
      <c r="R217" s="24">
        <f t="shared" si="225"/>
        <v>0</v>
      </c>
      <c r="S217" s="41" t="str">
        <f t="shared" si="226"/>
        <v/>
      </c>
      <c r="T217" s="24">
        <f t="shared" si="227"/>
        <v>0</v>
      </c>
      <c r="U217" s="41" t="str">
        <f t="shared" si="228"/>
        <v/>
      </c>
      <c r="V217" s="24">
        <f t="shared" si="229"/>
        <v>0</v>
      </c>
      <c r="W217" s="41" t="str">
        <f t="shared" si="230"/>
        <v/>
      </c>
      <c r="X217" s="24">
        <f t="shared" si="231"/>
        <v>0</v>
      </c>
      <c r="Y217" s="41" t="str">
        <f t="shared" si="232"/>
        <v/>
      </c>
      <c r="Z217" s="24">
        <f t="shared" si="233"/>
        <v>0</v>
      </c>
      <c r="AA217" s="41" t="str">
        <f t="shared" si="234"/>
        <v/>
      </c>
      <c r="AB217" s="24">
        <f t="shared" si="235"/>
        <v>0</v>
      </c>
      <c r="AC217" s="41" t="str">
        <f t="shared" si="236"/>
        <v/>
      </c>
      <c r="AD217" s="24">
        <f t="shared" si="237"/>
        <v>0</v>
      </c>
      <c r="AE217" s="41" t="str">
        <f t="shared" si="238"/>
        <v/>
      </c>
      <c r="AF217" s="24">
        <f t="shared" si="239"/>
        <v>0</v>
      </c>
      <c r="AG217" s="41" t="str">
        <f t="shared" si="240"/>
        <v/>
      </c>
      <c r="AH217" s="24">
        <f t="shared" si="241"/>
        <v>0</v>
      </c>
      <c r="AI217" s="41" t="str">
        <f t="shared" si="242"/>
        <v/>
      </c>
      <c r="AJ217" s="24">
        <f t="shared" si="243"/>
        <v>0</v>
      </c>
      <c r="AK217" s="41" t="str">
        <f t="shared" si="244"/>
        <v/>
      </c>
    </row>
    <row r="218" spans="6:37">
      <c r="F218" s="533">
        <f t="shared" si="217"/>
        <v>0.21875</v>
      </c>
      <c r="G218" s="8">
        <v>2</v>
      </c>
      <c r="H218" s="305">
        <f t="shared" si="218"/>
        <v>28</v>
      </c>
      <c r="I218" s="37" t="str">
        <f t="shared" si="216"/>
        <v>24;</v>
      </c>
      <c r="J218" s="38">
        <v>2</v>
      </c>
      <c r="K218" s="128">
        <f t="shared" si="219"/>
        <v>0.19444444444444445</v>
      </c>
      <c r="L218" s="39" t="str">
        <f>INDEX(powers!$H$2:$H$75,33+J218)</f>
        <v>gross</v>
      </c>
      <c r="M218" s="40" t="str">
        <f t="shared" si="220"/>
        <v>0</v>
      </c>
      <c r="N218" s="24">
        <f t="shared" si="221"/>
        <v>2.3333333333333335</v>
      </c>
      <c r="O218" s="41" t="str">
        <f t="shared" si="222"/>
        <v>2</v>
      </c>
      <c r="P218" s="24">
        <f t="shared" si="223"/>
        <v>4.0000000000000018</v>
      </c>
      <c r="Q218" s="41" t="str">
        <f t="shared" si="224"/>
        <v>4</v>
      </c>
      <c r="R218" s="24">
        <f t="shared" si="225"/>
        <v>2.1316282072803006E-14</v>
      </c>
      <c r="S218" s="41" t="str">
        <f t="shared" si="226"/>
        <v/>
      </c>
      <c r="T218" s="24">
        <f t="shared" si="227"/>
        <v>2.5579538487363607E-13</v>
      </c>
      <c r="U218" s="41" t="str">
        <f t="shared" si="228"/>
        <v/>
      </c>
      <c r="V218" s="24">
        <f t="shared" si="229"/>
        <v>3.0695446184836328E-12</v>
      </c>
      <c r="W218" s="41" t="str">
        <f t="shared" si="230"/>
        <v/>
      </c>
      <c r="X218" s="24">
        <f t="shared" si="231"/>
        <v>3.6834535421803594E-11</v>
      </c>
      <c r="Y218" s="41" t="str">
        <f t="shared" si="232"/>
        <v/>
      </c>
      <c r="Z218" s="24">
        <f t="shared" si="233"/>
        <v>4.4201442506164312E-10</v>
      </c>
      <c r="AA218" s="41" t="str">
        <f t="shared" si="234"/>
        <v/>
      </c>
      <c r="AB218" s="24">
        <f t="shared" si="235"/>
        <v>5.3041731007397175E-9</v>
      </c>
      <c r="AC218" s="41" t="str">
        <f t="shared" si="236"/>
        <v/>
      </c>
      <c r="AD218" s="24">
        <f t="shared" si="237"/>
        <v>6.365007720887661E-8</v>
      </c>
      <c r="AE218" s="41" t="str">
        <f t="shared" si="238"/>
        <v/>
      </c>
      <c r="AF218" s="24">
        <f t="shared" si="239"/>
        <v>7.6380092650651932E-7</v>
      </c>
      <c r="AG218" s="41" t="str">
        <f t="shared" si="240"/>
        <v/>
      </c>
      <c r="AH218" s="24">
        <f t="shared" si="241"/>
        <v>9.1656111180782318E-6</v>
      </c>
      <c r="AI218" s="41" t="str">
        <f t="shared" si="242"/>
        <v/>
      </c>
      <c r="AJ218" s="24">
        <f t="shared" si="243"/>
        <v>1.0998733341693878E-4</v>
      </c>
      <c r="AK218" s="41" t="str">
        <f t="shared" si="244"/>
        <v/>
      </c>
    </row>
    <row r="219" spans="6:37">
      <c r="F219" s="533">
        <f t="shared" si="217"/>
        <v>0.2265625</v>
      </c>
      <c r="G219" s="8">
        <v>2</v>
      </c>
      <c r="H219" s="305">
        <f t="shared" si="218"/>
        <v>29</v>
      </c>
      <c r="I219" s="37" t="str">
        <f t="shared" si="216"/>
        <v>25;</v>
      </c>
      <c r="J219" s="38">
        <v>2</v>
      </c>
      <c r="K219" s="128">
        <f t="shared" si="219"/>
        <v>0.2013888888888889</v>
      </c>
      <c r="L219" s="39" t="str">
        <f>INDEX(powers!$H$2:$H$75,33+J219)</f>
        <v>gross</v>
      </c>
      <c r="M219" s="40" t="str">
        <f t="shared" si="220"/>
        <v>0</v>
      </c>
      <c r="N219" s="24">
        <f t="shared" si="221"/>
        <v>2.416666666666667</v>
      </c>
      <c r="O219" s="41" t="str">
        <f t="shared" si="222"/>
        <v>2</v>
      </c>
      <c r="P219" s="24">
        <f t="shared" si="223"/>
        <v>5.0000000000000036</v>
      </c>
      <c r="Q219" s="41" t="str">
        <f t="shared" si="224"/>
        <v>5</v>
      </c>
      <c r="R219" s="24">
        <f t="shared" si="225"/>
        <v>4.2632564145606011E-14</v>
      </c>
      <c r="S219" s="41" t="str">
        <f t="shared" si="226"/>
        <v/>
      </c>
      <c r="T219" s="24">
        <f t="shared" si="227"/>
        <v>5.1159076974727213E-13</v>
      </c>
      <c r="U219" s="41" t="str">
        <f t="shared" si="228"/>
        <v/>
      </c>
      <c r="V219" s="24">
        <f t="shared" si="229"/>
        <v>6.1390892369672656E-12</v>
      </c>
      <c r="W219" s="41" t="str">
        <f t="shared" si="230"/>
        <v/>
      </c>
      <c r="X219" s="24">
        <f t="shared" si="231"/>
        <v>7.3669070843607187E-11</v>
      </c>
      <c r="Y219" s="41" t="str">
        <f t="shared" si="232"/>
        <v/>
      </c>
      <c r="Z219" s="24">
        <f t="shared" si="233"/>
        <v>8.8402885012328625E-10</v>
      </c>
      <c r="AA219" s="41" t="str">
        <f t="shared" si="234"/>
        <v/>
      </c>
      <c r="AB219" s="24">
        <f t="shared" si="235"/>
        <v>1.0608346201479435E-8</v>
      </c>
      <c r="AC219" s="41" t="str">
        <f t="shared" si="236"/>
        <v/>
      </c>
      <c r="AD219" s="24">
        <f t="shared" si="237"/>
        <v>1.2730015441775322E-7</v>
      </c>
      <c r="AE219" s="41" t="str">
        <f t="shared" si="238"/>
        <v/>
      </c>
      <c r="AF219" s="24">
        <f t="shared" si="239"/>
        <v>1.5276018530130386E-6</v>
      </c>
      <c r="AG219" s="41" t="str">
        <f t="shared" si="240"/>
        <v/>
      </c>
      <c r="AH219" s="24">
        <f t="shared" si="241"/>
        <v>1.8331222236156464E-5</v>
      </c>
      <c r="AI219" s="41" t="str">
        <f t="shared" si="242"/>
        <v/>
      </c>
      <c r="AJ219" s="24">
        <f t="shared" si="243"/>
        <v>2.1997466683387756E-4</v>
      </c>
      <c r="AK219" s="41" t="str">
        <f t="shared" si="244"/>
        <v/>
      </c>
    </row>
    <row r="220" spans="6:37">
      <c r="F220" s="533">
        <f t="shared" si="217"/>
        <v>0.234375</v>
      </c>
      <c r="G220" s="8">
        <v>2</v>
      </c>
      <c r="H220" s="305">
        <f t="shared" si="218"/>
        <v>30</v>
      </c>
      <c r="I220" s="37" t="str">
        <f t="shared" si="216"/>
        <v>26;</v>
      </c>
      <c r="J220" s="38">
        <v>2</v>
      </c>
      <c r="K220" s="128">
        <f t="shared" si="219"/>
        <v>0.20833333333333334</v>
      </c>
      <c r="L220" s="39" t="str">
        <f>INDEX(powers!$H$2:$H$75,33+J220)</f>
        <v>gross</v>
      </c>
      <c r="M220" s="40" t="str">
        <f t="shared" si="220"/>
        <v>0</v>
      </c>
      <c r="N220" s="24">
        <f t="shared" si="221"/>
        <v>2.5</v>
      </c>
      <c r="O220" s="41" t="str">
        <f t="shared" si="222"/>
        <v>2</v>
      </c>
      <c r="P220" s="24">
        <f t="shared" si="223"/>
        <v>6</v>
      </c>
      <c r="Q220" s="41" t="str">
        <f t="shared" si="224"/>
        <v>6</v>
      </c>
      <c r="R220" s="24">
        <f t="shared" si="225"/>
        <v>0</v>
      </c>
      <c r="S220" s="41" t="str">
        <f t="shared" si="226"/>
        <v/>
      </c>
      <c r="T220" s="24">
        <f t="shared" si="227"/>
        <v>0</v>
      </c>
      <c r="U220" s="41" t="str">
        <f t="shared" si="228"/>
        <v/>
      </c>
      <c r="V220" s="24">
        <f t="shared" si="229"/>
        <v>0</v>
      </c>
      <c r="W220" s="41" t="str">
        <f t="shared" si="230"/>
        <v/>
      </c>
      <c r="X220" s="24">
        <f t="shared" si="231"/>
        <v>0</v>
      </c>
      <c r="Y220" s="41" t="str">
        <f t="shared" si="232"/>
        <v/>
      </c>
      <c r="Z220" s="24">
        <f t="shared" si="233"/>
        <v>0</v>
      </c>
      <c r="AA220" s="41" t="str">
        <f t="shared" si="234"/>
        <v/>
      </c>
      <c r="AB220" s="24">
        <f t="shared" si="235"/>
        <v>0</v>
      </c>
      <c r="AC220" s="41" t="str">
        <f t="shared" si="236"/>
        <v/>
      </c>
      <c r="AD220" s="24">
        <f t="shared" si="237"/>
        <v>0</v>
      </c>
      <c r="AE220" s="41" t="str">
        <f t="shared" si="238"/>
        <v/>
      </c>
      <c r="AF220" s="24">
        <f t="shared" si="239"/>
        <v>0</v>
      </c>
      <c r="AG220" s="41" t="str">
        <f t="shared" si="240"/>
        <v/>
      </c>
      <c r="AH220" s="24">
        <f t="shared" si="241"/>
        <v>0</v>
      </c>
      <c r="AI220" s="41" t="str">
        <f t="shared" si="242"/>
        <v/>
      </c>
      <c r="AJ220" s="24">
        <f t="shared" si="243"/>
        <v>0</v>
      </c>
      <c r="AK220" s="41" t="str">
        <f t="shared" si="244"/>
        <v/>
      </c>
    </row>
    <row r="221" spans="6:37">
      <c r="F221" s="533">
        <f t="shared" si="217"/>
        <v>0.2421875</v>
      </c>
      <c r="G221" s="8">
        <v>2</v>
      </c>
      <c r="H221" s="305">
        <f t="shared" si="218"/>
        <v>31</v>
      </c>
      <c r="I221" s="37" t="str">
        <f t="shared" si="216"/>
        <v>27;</v>
      </c>
      <c r="J221" s="38">
        <v>2</v>
      </c>
      <c r="K221" s="128">
        <f t="shared" si="219"/>
        <v>0.21527777777777779</v>
      </c>
      <c r="L221" s="39" t="str">
        <f>INDEX(powers!$H$2:$H$75,33+J221)</f>
        <v>gross</v>
      </c>
      <c r="M221" s="40" t="str">
        <f t="shared" si="220"/>
        <v>0</v>
      </c>
      <c r="N221" s="24">
        <f t="shared" si="221"/>
        <v>2.5833333333333335</v>
      </c>
      <c r="O221" s="41" t="str">
        <f t="shared" si="222"/>
        <v>2</v>
      </c>
      <c r="P221" s="24">
        <f t="shared" si="223"/>
        <v>7.0000000000000018</v>
      </c>
      <c r="Q221" s="41" t="str">
        <f t="shared" si="224"/>
        <v>7</v>
      </c>
      <c r="R221" s="24">
        <f t="shared" si="225"/>
        <v>2.1316282072803006E-14</v>
      </c>
      <c r="S221" s="41" t="str">
        <f t="shared" si="226"/>
        <v/>
      </c>
      <c r="T221" s="24">
        <f t="shared" si="227"/>
        <v>2.5579538487363607E-13</v>
      </c>
      <c r="U221" s="41" t="str">
        <f t="shared" si="228"/>
        <v/>
      </c>
      <c r="V221" s="24">
        <f t="shared" si="229"/>
        <v>3.0695446184836328E-12</v>
      </c>
      <c r="W221" s="41" t="str">
        <f t="shared" si="230"/>
        <v/>
      </c>
      <c r="X221" s="24">
        <f t="shared" si="231"/>
        <v>3.6834535421803594E-11</v>
      </c>
      <c r="Y221" s="41" t="str">
        <f t="shared" si="232"/>
        <v/>
      </c>
      <c r="Z221" s="24">
        <f t="shared" si="233"/>
        <v>4.4201442506164312E-10</v>
      </c>
      <c r="AA221" s="41" t="str">
        <f t="shared" si="234"/>
        <v/>
      </c>
      <c r="AB221" s="24">
        <f t="shared" si="235"/>
        <v>5.3041731007397175E-9</v>
      </c>
      <c r="AC221" s="41" t="str">
        <f t="shared" si="236"/>
        <v/>
      </c>
      <c r="AD221" s="24">
        <f t="shared" si="237"/>
        <v>6.365007720887661E-8</v>
      </c>
      <c r="AE221" s="41" t="str">
        <f t="shared" si="238"/>
        <v/>
      </c>
      <c r="AF221" s="24">
        <f t="shared" si="239"/>
        <v>7.6380092650651932E-7</v>
      </c>
      <c r="AG221" s="41" t="str">
        <f t="shared" si="240"/>
        <v/>
      </c>
      <c r="AH221" s="24">
        <f t="shared" si="241"/>
        <v>9.1656111180782318E-6</v>
      </c>
      <c r="AI221" s="41" t="str">
        <f t="shared" si="242"/>
        <v/>
      </c>
      <c r="AJ221" s="24">
        <f t="shared" si="243"/>
        <v>1.0998733341693878E-4</v>
      </c>
      <c r="AK221" s="41" t="str">
        <f t="shared" si="244"/>
        <v/>
      </c>
    </row>
    <row r="222" spans="6:37">
      <c r="F222" s="533">
        <f t="shared" si="217"/>
        <v>0.25</v>
      </c>
      <c r="G222" s="8">
        <v>2</v>
      </c>
      <c r="H222" s="305">
        <f t="shared" si="218"/>
        <v>32</v>
      </c>
      <c r="I222" s="37" t="str">
        <f t="shared" si="216"/>
        <v>28;</v>
      </c>
      <c r="J222" s="38">
        <v>2</v>
      </c>
      <c r="K222" s="128">
        <f t="shared" si="219"/>
        <v>0.22222222222222221</v>
      </c>
      <c r="L222" s="39" t="str">
        <f>INDEX(powers!$H$2:$H$75,33+J222)</f>
        <v>gross</v>
      </c>
      <c r="M222" s="40" t="str">
        <f t="shared" si="220"/>
        <v>0</v>
      </c>
      <c r="N222" s="24">
        <f t="shared" si="221"/>
        <v>2.6666666666666665</v>
      </c>
      <c r="O222" s="41" t="str">
        <f t="shared" si="222"/>
        <v>2</v>
      </c>
      <c r="P222" s="24">
        <f t="shared" si="223"/>
        <v>7.9999999999999982</v>
      </c>
      <c r="Q222" s="41" t="str">
        <f t="shared" si="224"/>
        <v>8</v>
      </c>
      <c r="R222" s="24">
        <f t="shared" si="225"/>
        <v>-2.1316282072803006E-14</v>
      </c>
      <c r="S222" s="41" t="str">
        <f t="shared" si="226"/>
        <v/>
      </c>
      <c r="T222" s="24">
        <f t="shared" si="227"/>
        <v>11.999999999999744</v>
      </c>
      <c r="U222" s="41" t="str">
        <f t="shared" si="228"/>
        <v/>
      </c>
      <c r="V222" s="24">
        <f t="shared" si="229"/>
        <v>11.99999999999693</v>
      </c>
      <c r="W222" s="41" t="str">
        <f t="shared" si="230"/>
        <v/>
      </c>
      <c r="X222" s="24">
        <f t="shared" si="231"/>
        <v>11.999999999963165</v>
      </c>
      <c r="Y222" s="41" t="str">
        <f t="shared" si="232"/>
        <v/>
      </c>
      <c r="Z222" s="24">
        <f t="shared" si="233"/>
        <v>11.999999999557986</v>
      </c>
      <c r="AA222" s="41" t="str">
        <f t="shared" si="234"/>
        <v/>
      </c>
      <c r="AB222" s="24">
        <f t="shared" si="235"/>
        <v>11.999999994695827</v>
      </c>
      <c r="AC222" s="41" t="str">
        <f t="shared" si="236"/>
        <v/>
      </c>
      <c r="AD222" s="24">
        <f t="shared" si="237"/>
        <v>11.999999936349923</v>
      </c>
      <c r="AE222" s="41" t="str">
        <f t="shared" si="238"/>
        <v/>
      </c>
      <c r="AF222" s="24">
        <f t="shared" si="239"/>
        <v>11.999999236199073</v>
      </c>
      <c r="AG222" s="41" t="str">
        <f t="shared" si="240"/>
        <v/>
      </c>
      <c r="AH222" s="24">
        <f t="shared" si="241"/>
        <v>11.999990834388882</v>
      </c>
      <c r="AI222" s="41" t="str">
        <f t="shared" si="242"/>
        <v/>
      </c>
      <c r="AJ222" s="24">
        <f t="shared" si="243"/>
        <v>11.999890012666583</v>
      </c>
      <c r="AK222" s="41" t="str">
        <f t="shared" si="244"/>
        <v/>
      </c>
    </row>
    <row r="223" spans="6:37">
      <c r="F223" s="533">
        <f t="shared" si="217"/>
        <v>0.2578125</v>
      </c>
      <c r="G223" s="8">
        <v>2</v>
      </c>
      <c r="H223" s="305">
        <f t="shared" si="218"/>
        <v>33</v>
      </c>
      <c r="I223" s="37" t="str">
        <f t="shared" si="216"/>
        <v>29;</v>
      </c>
      <c r="J223" s="38">
        <v>2</v>
      </c>
      <c r="K223" s="128">
        <f t="shared" si="219"/>
        <v>0.22916666666666666</v>
      </c>
      <c r="L223" s="39" t="str">
        <f>INDEX(powers!$H$2:$H$75,33+J223)</f>
        <v>gross</v>
      </c>
      <c r="M223" s="40" t="str">
        <f t="shared" si="220"/>
        <v>0</v>
      </c>
      <c r="N223" s="24">
        <f t="shared" si="221"/>
        <v>2.75</v>
      </c>
      <c r="O223" s="41" t="str">
        <f t="shared" si="222"/>
        <v>2</v>
      </c>
      <c r="P223" s="24">
        <f t="shared" si="223"/>
        <v>9</v>
      </c>
      <c r="Q223" s="41" t="str">
        <f t="shared" si="224"/>
        <v>9</v>
      </c>
      <c r="R223" s="24">
        <f t="shared" si="225"/>
        <v>0</v>
      </c>
      <c r="S223" s="41" t="str">
        <f t="shared" si="226"/>
        <v/>
      </c>
      <c r="T223" s="24">
        <f t="shared" si="227"/>
        <v>0</v>
      </c>
      <c r="U223" s="41" t="str">
        <f t="shared" si="228"/>
        <v/>
      </c>
      <c r="V223" s="24">
        <f t="shared" si="229"/>
        <v>0</v>
      </c>
      <c r="W223" s="41" t="str">
        <f t="shared" si="230"/>
        <v/>
      </c>
      <c r="X223" s="24">
        <f t="shared" si="231"/>
        <v>0</v>
      </c>
      <c r="Y223" s="41" t="str">
        <f t="shared" si="232"/>
        <v/>
      </c>
      <c r="Z223" s="24">
        <f t="shared" si="233"/>
        <v>0</v>
      </c>
      <c r="AA223" s="41" t="str">
        <f t="shared" si="234"/>
        <v/>
      </c>
      <c r="AB223" s="24">
        <f t="shared" si="235"/>
        <v>0</v>
      </c>
      <c r="AC223" s="41" t="str">
        <f t="shared" si="236"/>
        <v/>
      </c>
      <c r="AD223" s="24">
        <f t="shared" si="237"/>
        <v>0</v>
      </c>
      <c r="AE223" s="41" t="str">
        <f t="shared" si="238"/>
        <v/>
      </c>
      <c r="AF223" s="24">
        <f t="shared" si="239"/>
        <v>0</v>
      </c>
      <c r="AG223" s="41" t="str">
        <f t="shared" si="240"/>
        <v/>
      </c>
      <c r="AH223" s="24">
        <f t="shared" si="241"/>
        <v>0</v>
      </c>
      <c r="AI223" s="41" t="str">
        <f t="shared" si="242"/>
        <v/>
      </c>
      <c r="AJ223" s="24">
        <f t="shared" si="243"/>
        <v>0</v>
      </c>
      <c r="AK223" s="41" t="str">
        <f t="shared" si="244"/>
        <v/>
      </c>
    </row>
    <row r="224" spans="6:37">
      <c r="F224" s="533">
        <f t="shared" si="217"/>
        <v>0.265625</v>
      </c>
      <c r="G224" s="8">
        <v>2</v>
      </c>
      <c r="H224" s="305">
        <f t="shared" si="218"/>
        <v>34</v>
      </c>
      <c r="I224" s="37" t="str">
        <f t="shared" si="216"/>
        <v>2X;</v>
      </c>
      <c r="J224" s="38">
        <v>2</v>
      </c>
      <c r="K224" s="128">
        <f t="shared" si="219"/>
        <v>0.2361111111111111</v>
      </c>
      <c r="L224" s="39" t="str">
        <f>INDEX(powers!$H$2:$H$75,33+J224)</f>
        <v>gross</v>
      </c>
      <c r="M224" s="40" t="str">
        <f t="shared" si="220"/>
        <v>0</v>
      </c>
      <c r="N224" s="24">
        <f t="shared" si="221"/>
        <v>2.833333333333333</v>
      </c>
      <c r="O224" s="41" t="str">
        <f t="shared" si="222"/>
        <v>2</v>
      </c>
      <c r="P224" s="24">
        <f t="shared" si="223"/>
        <v>9.9999999999999964</v>
      </c>
      <c r="Q224" s="41" t="str">
        <f t="shared" si="224"/>
        <v>X</v>
      </c>
      <c r="R224" s="24">
        <f t="shared" si="225"/>
        <v>-4.2632564145606011E-14</v>
      </c>
      <c r="S224" s="41" t="str">
        <f t="shared" si="226"/>
        <v/>
      </c>
      <c r="T224" s="24">
        <f t="shared" si="227"/>
        <v>11.999999999999488</v>
      </c>
      <c r="U224" s="41" t="str">
        <f t="shared" si="228"/>
        <v/>
      </c>
      <c r="V224" s="24">
        <f t="shared" si="229"/>
        <v>11.999999999993861</v>
      </c>
      <c r="W224" s="41" t="str">
        <f t="shared" si="230"/>
        <v/>
      </c>
      <c r="X224" s="24">
        <f t="shared" si="231"/>
        <v>11.999999999926331</v>
      </c>
      <c r="Y224" s="41" t="str">
        <f t="shared" si="232"/>
        <v/>
      </c>
      <c r="Z224" s="24">
        <f t="shared" si="233"/>
        <v>11.999999999115971</v>
      </c>
      <c r="AA224" s="41" t="str">
        <f t="shared" si="234"/>
        <v/>
      </c>
      <c r="AB224" s="24">
        <f t="shared" si="235"/>
        <v>11.999999989391654</v>
      </c>
      <c r="AC224" s="41" t="str">
        <f t="shared" si="236"/>
        <v/>
      </c>
      <c r="AD224" s="24">
        <f t="shared" si="237"/>
        <v>11.999999872699846</v>
      </c>
      <c r="AE224" s="41" t="str">
        <f t="shared" si="238"/>
        <v/>
      </c>
      <c r="AF224" s="24">
        <f t="shared" si="239"/>
        <v>11.999998472398147</v>
      </c>
      <c r="AG224" s="41" t="str">
        <f t="shared" si="240"/>
        <v/>
      </c>
      <c r="AH224" s="24">
        <f t="shared" si="241"/>
        <v>11.999981668777764</v>
      </c>
      <c r="AI224" s="41" t="str">
        <f t="shared" si="242"/>
        <v/>
      </c>
      <c r="AJ224" s="24">
        <f t="shared" si="243"/>
        <v>11.999780025333166</v>
      </c>
      <c r="AK224" s="41" t="str">
        <f t="shared" si="244"/>
        <v/>
      </c>
    </row>
    <row r="225" spans="6:37">
      <c r="F225" s="533">
        <f t="shared" si="217"/>
        <v>0.2734375</v>
      </c>
      <c r="G225" s="8">
        <v>2</v>
      </c>
      <c r="H225" s="305">
        <f t="shared" si="218"/>
        <v>35</v>
      </c>
      <c r="I225" s="37" t="str">
        <f t="shared" si="216"/>
        <v>2E;</v>
      </c>
      <c r="J225" s="38">
        <v>2</v>
      </c>
      <c r="K225" s="128">
        <f t="shared" si="219"/>
        <v>0.24305555555555555</v>
      </c>
      <c r="L225" s="39" t="str">
        <f>INDEX(powers!$H$2:$H$75,33+J225)</f>
        <v>gross</v>
      </c>
      <c r="M225" s="40" t="str">
        <f t="shared" si="220"/>
        <v>0</v>
      </c>
      <c r="N225" s="24">
        <f t="shared" si="221"/>
        <v>2.9166666666666665</v>
      </c>
      <c r="O225" s="41" t="str">
        <f t="shared" si="222"/>
        <v>2</v>
      </c>
      <c r="P225" s="24">
        <f t="shared" si="223"/>
        <v>10.999999999999998</v>
      </c>
      <c r="Q225" s="41" t="str">
        <f t="shared" si="224"/>
        <v>E</v>
      </c>
      <c r="R225" s="24">
        <f t="shared" si="225"/>
        <v>-2.1316282072803006E-14</v>
      </c>
      <c r="S225" s="41" t="str">
        <f t="shared" si="226"/>
        <v/>
      </c>
      <c r="T225" s="24">
        <f t="shared" si="227"/>
        <v>11.999999999999744</v>
      </c>
      <c r="U225" s="41" t="str">
        <f t="shared" si="228"/>
        <v/>
      </c>
      <c r="V225" s="24">
        <f t="shared" si="229"/>
        <v>11.99999999999693</v>
      </c>
      <c r="W225" s="41" t="str">
        <f t="shared" si="230"/>
        <v/>
      </c>
      <c r="X225" s="24">
        <f t="shared" si="231"/>
        <v>11.999999999963165</v>
      </c>
      <c r="Y225" s="41" t="str">
        <f t="shared" si="232"/>
        <v/>
      </c>
      <c r="Z225" s="24">
        <f t="shared" si="233"/>
        <v>11.999999999557986</v>
      </c>
      <c r="AA225" s="41" t="str">
        <f t="shared" si="234"/>
        <v/>
      </c>
      <c r="AB225" s="24">
        <f t="shared" si="235"/>
        <v>11.999999994695827</v>
      </c>
      <c r="AC225" s="41" t="str">
        <f t="shared" si="236"/>
        <v/>
      </c>
      <c r="AD225" s="24">
        <f t="shared" si="237"/>
        <v>11.999999936349923</v>
      </c>
      <c r="AE225" s="41" t="str">
        <f t="shared" si="238"/>
        <v/>
      </c>
      <c r="AF225" s="24">
        <f t="shared" si="239"/>
        <v>11.999999236199073</v>
      </c>
      <c r="AG225" s="41" t="str">
        <f t="shared" si="240"/>
        <v/>
      </c>
      <c r="AH225" s="24">
        <f t="shared" si="241"/>
        <v>11.999990834388882</v>
      </c>
      <c r="AI225" s="41" t="str">
        <f t="shared" si="242"/>
        <v/>
      </c>
      <c r="AJ225" s="24">
        <f t="shared" si="243"/>
        <v>11.999890012666583</v>
      </c>
      <c r="AK225" s="41" t="str">
        <f t="shared" si="244"/>
        <v/>
      </c>
    </row>
    <row r="226" spans="6:37">
      <c r="F226" s="533">
        <f t="shared" si="217"/>
        <v>0.28125</v>
      </c>
      <c r="G226" s="8">
        <v>2</v>
      </c>
      <c r="H226" s="305">
        <f t="shared" si="218"/>
        <v>36</v>
      </c>
      <c r="I226" s="37" t="str">
        <f t="shared" si="216"/>
        <v>30;</v>
      </c>
      <c r="J226" s="38">
        <v>2</v>
      </c>
      <c r="K226" s="128">
        <f t="shared" si="219"/>
        <v>0.25</v>
      </c>
      <c r="L226" s="39" t="str">
        <f>INDEX(powers!$H$2:$H$75,33+J226)</f>
        <v>gross</v>
      </c>
      <c r="M226" s="40" t="str">
        <f t="shared" si="220"/>
        <v>0</v>
      </c>
      <c r="N226" s="24">
        <f t="shared" si="221"/>
        <v>3</v>
      </c>
      <c r="O226" s="41" t="str">
        <f t="shared" si="222"/>
        <v>3</v>
      </c>
      <c r="P226" s="24">
        <f t="shared" si="223"/>
        <v>0</v>
      </c>
      <c r="Q226" s="41" t="str">
        <f t="shared" si="224"/>
        <v>0</v>
      </c>
      <c r="R226" s="24">
        <f t="shared" si="225"/>
        <v>0</v>
      </c>
      <c r="S226" s="41" t="str">
        <f t="shared" si="226"/>
        <v/>
      </c>
      <c r="T226" s="24">
        <f t="shared" si="227"/>
        <v>0</v>
      </c>
      <c r="U226" s="41" t="str">
        <f t="shared" si="228"/>
        <v/>
      </c>
      <c r="V226" s="24">
        <f t="shared" si="229"/>
        <v>0</v>
      </c>
      <c r="W226" s="41" t="str">
        <f t="shared" si="230"/>
        <v/>
      </c>
      <c r="X226" s="24">
        <f t="shared" si="231"/>
        <v>0</v>
      </c>
      <c r="Y226" s="41" t="str">
        <f t="shared" si="232"/>
        <v/>
      </c>
      <c r="Z226" s="24">
        <f t="shared" si="233"/>
        <v>0</v>
      </c>
      <c r="AA226" s="41" t="str">
        <f t="shared" si="234"/>
        <v/>
      </c>
      <c r="AB226" s="24">
        <f t="shared" si="235"/>
        <v>0</v>
      </c>
      <c r="AC226" s="41" t="str">
        <f t="shared" si="236"/>
        <v/>
      </c>
      <c r="AD226" s="24">
        <f t="shared" si="237"/>
        <v>0</v>
      </c>
      <c r="AE226" s="41" t="str">
        <f t="shared" si="238"/>
        <v/>
      </c>
      <c r="AF226" s="24">
        <f t="shared" si="239"/>
        <v>0</v>
      </c>
      <c r="AG226" s="41" t="str">
        <f t="shared" si="240"/>
        <v/>
      </c>
      <c r="AH226" s="24">
        <f t="shared" si="241"/>
        <v>0</v>
      </c>
      <c r="AI226" s="41" t="str">
        <f t="shared" si="242"/>
        <v/>
      </c>
      <c r="AJ226" s="24">
        <f t="shared" si="243"/>
        <v>0</v>
      </c>
      <c r="AK226" s="41" t="str">
        <f t="shared" si="244"/>
        <v/>
      </c>
    </row>
    <row r="227" spans="6:37">
      <c r="F227" s="533">
        <f t="shared" si="217"/>
        <v>0.2890625</v>
      </c>
      <c r="G227" s="8">
        <v>2</v>
      </c>
      <c r="H227" s="305">
        <f t="shared" si="218"/>
        <v>37</v>
      </c>
      <c r="I227" s="37" t="str">
        <f t="shared" si="216"/>
        <v>31;</v>
      </c>
      <c r="J227" s="38">
        <v>2</v>
      </c>
      <c r="K227" s="128">
        <f t="shared" si="219"/>
        <v>0.25694444444444442</v>
      </c>
      <c r="L227" s="39" t="str">
        <f>INDEX(powers!$H$2:$H$75,33+J227)</f>
        <v>gross</v>
      </c>
      <c r="M227" s="40" t="str">
        <f t="shared" si="220"/>
        <v>0</v>
      </c>
      <c r="N227" s="24">
        <f t="shared" si="221"/>
        <v>3.083333333333333</v>
      </c>
      <c r="O227" s="41" t="str">
        <f t="shared" si="222"/>
        <v>3</v>
      </c>
      <c r="P227" s="24">
        <f t="shared" si="223"/>
        <v>0.99999999999999645</v>
      </c>
      <c r="Q227" s="41" t="str">
        <f t="shared" si="224"/>
        <v>1</v>
      </c>
      <c r="R227" s="24">
        <f t="shared" si="225"/>
        <v>11.999999999999957</v>
      </c>
      <c r="S227" s="41" t="str">
        <f t="shared" si="226"/>
        <v/>
      </c>
      <c r="T227" s="24">
        <f t="shared" si="227"/>
        <v>-5.1159076974727213E-13</v>
      </c>
      <c r="U227" s="41" t="str">
        <f t="shared" si="228"/>
        <v/>
      </c>
      <c r="V227" s="24">
        <f t="shared" si="229"/>
        <v>11.999999999993861</v>
      </c>
      <c r="W227" s="41" t="str">
        <f t="shared" si="230"/>
        <v/>
      </c>
      <c r="X227" s="24">
        <f t="shared" si="231"/>
        <v>11.999999999926331</v>
      </c>
      <c r="Y227" s="41" t="str">
        <f t="shared" si="232"/>
        <v/>
      </c>
      <c r="Z227" s="24">
        <f t="shared" si="233"/>
        <v>11.999999999115971</v>
      </c>
      <c r="AA227" s="41" t="str">
        <f t="shared" si="234"/>
        <v/>
      </c>
      <c r="AB227" s="24">
        <f t="shared" si="235"/>
        <v>11.999999989391654</v>
      </c>
      <c r="AC227" s="41" t="str">
        <f t="shared" si="236"/>
        <v/>
      </c>
      <c r="AD227" s="24">
        <f t="shared" si="237"/>
        <v>11.999999872699846</v>
      </c>
      <c r="AE227" s="41" t="str">
        <f t="shared" si="238"/>
        <v/>
      </c>
      <c r="AF227" s="24">
        <f t="shared" si="239"/>
        <v>11.999998472398147</v>
      </c>
      <c r="AG227" s="41" t="str">
        <f t="shared" si="240"/>
        <v/>
      </c>
      <c r="AH227" s="24">
        <f t="shared" si="241"/>
        <v>11.999981668777764</v>
      </c>
      <c r="AI227" s="41" t="str">
        <f t="shared" si="242"/>
        <v/>
      </c>
      <c r="AJ227" s="24">
        <f t="shared" si="243"/>
        <v>11.999780025333166</v>
      </c>
      <c r="AK227" s="41" t="str">
        <f t="shared" si="244"/>
        <v/>
      </c>
    </row>
    <row r="228" spans="6:37">
      <c r="F228" s="533">
        <f t="shared" si="217"/>
        <v>0.296875</v>
      </c>
      <c r="G228" s="8">
        <v>2</v>
      </c>
      <c r="H228" s="305">
        <f t="shared" si="218"/>
        <v>38</v>
      </c>
      <c r="I228" s="37" t="str">
        <f t="shared" si="216"/>
        <v>32;</v>
      </c>
      <c r="J228" s="38">
        <v>2</v>
      </c>
      <c r="K228" s="128">
        <f t="shared" si="219"/>
        <v>0.2638888888888889</v>
      </c>
      <c r="L228" s="39" t="str">
        <f>INDEX(powers!$H$2:$H$75,33+J228)</f>
        <v>gross</v>
      </c>
      <c r="M228" s="40" t="str">
        <f t="shared" si="220"/>
        <v>0</v>
      </c>
      <c r="N228" s="24">
        <f t="shared" si="221"/>
        <v>3.166666666666667</v>
      </c>
      <c r="O228" s="41" t="str">
        <f t="shared" si="222"/>
        <v>3</v>
      </c>
      <c r="P228" s="24">
        <f t="shared" si="223"/>
        <v>2.0000000000000036</v>
      </c>
      <c r="Q228" s="41" t="str">
        <f t="shared" si="224"/>
        <v>2</v>
      </c>
      <c r="R228" s="24">
        <f t="shared" si="225"/>
        <v>4.2632564145606011E-14</v>
      </c>
      <c r="S228" s="41" t="str">
        <f t="shared" si="226"/>
        <v/>
      </c>
      <c r="T228" s="24">
        <f t="shared" si="227"/>
        <v>5.1159076974727213E-13</v>
      </c>
      <c r="U228" s="41" t="str">
        <f t="shared" si="228"/>
        <v/>
      </c>
      <c r="V228" s="24">
        <f t="shared" si="229"/>
        <v>6.1390892369672656E-12</v>
      </c>
      <c r="W228" s="41" t="str">
        <f t="shared" si="230"/>
        <v/>
      </c>
      <c r="X228" s="24">
        <f t="shared" si="231"/>
        <v>7.3669070843607187E-11</v>
      </c>
      <c r="Y228" s="41" t="str">
        <f t="shared" si="232"/>
        <v/>
      </c>
      <c r="Z228" s="24">
        <f t="shared" si="233"/>
        <v>8.8402885012328625E-10</v>
      </c>
      <c r="AA228" s="41" t="str">
        <f t="shared" si="234"/>
        <v/>
      </c>
      <c r="AB228" s="24">
        <f t="shared" si="235"/>
        <v>1.0608346201479435E-8</v>
      </c>
      <c r="AC228" s="41" t="str">
        <f t="shared" si="236"/>
        <v/>
      </c>
      <c r="AD228" s="24">
        <f t="shared" si="237"/>
        <v>1.2730015441775322E-7</v>
      </c>
      <c r="AE228" s="41" t="str">
        <f t="shared" si="238"/>
        <v/>
      </c>
      <c r="AF228" s="24">
        <f t="shared" si="239"/>
        <v>1.5276018530130386E-6</v>
      </c>
      <c r="AG228" s="41" t="str">
        <f t="shared" si="240"/>
        <v/>
      </c>
      <c r="AH228" s="24">
        <f t="shared" si="241"/>
        <v>1.8331222236156464E-5</v>
      </c>
      <c r="AI228" s="41" t="str">
        <f t="shared" si="242"/>
        <v/>
      </c>
      <c r="AJ228" s="24">
        <f t="shared" si="243"/>
        <v>2.1997466683387756E-4</v>
      </c>
      <c r="AK228" s="41" t="str">
        <f t="shared" si="244"/>
        <v/>
      </c>
    </row>
    <row r="229" spans="6:37">
      <c r="F229" s="533">
        <f t="shared" si="217"/>
        <v>0.3046875</v>
      </c>
      <c r="G229" s="8">
        <v>2</v>
      </c>
      <c r="H229" s="305">
        <f t="shared" si="218"/>
        <v>39</v>
      </c>
      <c r="I229" s="37" t="str">
        <f t="shared" si="216"/>
        <v>33;</v>
      </c>
      <c r="J229" s="38">
        <v>2</v>
      </c>
      <c r="K229" s="128">
        <f t="shared" si="219"/>
        <v>0.27083333333333331</v>
      </c>
      <c r="L229" s="39" t="str">
        <f>INDEX(powers!$H$2:$H$75,33+J229)</f>
        <v>gross</v>
      </c>
      <c r="M229" s="40" t="str">
        <f t="shared" si="220"/>
        <v>0</v>
      </c>
      <c r="N229" s="24">
        <f t="shared" si="221"/>
        <v>3.25</v>
      </c>
      <c r="O229" s="41" t="str">
        <f t="shared" si="222"/>
        <v>3</v>
      </c>
      <c r="P229" s="24">
        <f t="shared" si="223"/>
        <v>3</v>
      </c>
      <c r="Q229" s="41" t="str">
        <f t="shared" si="224"/>
        <v>3</v>
      </c>
      <c r="R229" s="24">
        <f t="shared" si="225"/>
        <v>0</v>
      </c>
      <c r="S229" s="41" t="str">
        <f t="shared" si="226"/>
        <v/>
      </c>
      <c r="T229" s="24">
        <f t="shared" si="227"/>
        <v>0</v>
      </c>
      <c r="U229" s="41" t="str">
        <f t="shared" si="228"/>
        <v/>
      </c>
      <c r="V229" s="24">
        <f t="shared" si="229"/>
        <v>0</v>
      </c>
      <c r="W229" s="41" t="str">
        <f t="shared" si="230"/>
        <v/>
      </c>
      <c r="X229" s="24">
        <f t="shared" si="231"/>
        <v>0</v>
      </c>
      <c r="Y229" s="41" t="str">
        <f t="shared" si="232"/>
        <v/>
      </c>
      <c r="Z229" s="24">
        <f t="shared" si="233"/>
        <v>0</v>
      </c>
      <c r="AA229" s="41" t="str">
        <f t="shared" si="234"/>
        <v/>
      </c>
      <c r="AB229" s="24">
        <f t="shared" si="235"/>
        <v>0</v>
      </c>
      <c r="AC229" s="41" t="str">
        <f t="shared" si="236"/>
        <v/>
      </c>
      <c r="AD229" s="24">
        <f t="shared" si="237"/>
        <v>0</v>
      </c>
      <c r="AE229" s="41" t="str">
        <f t="shared" si="238"/>
        <v/>
      </c>
      <c r="AF229" s="24">
        <f t="shared" si="239"/>
        <v>0</v>
      </c>
      <c r="AG229" s="41" t="str">
        <f t="shared" si="240"/>
        <v/>
      </c>
      <c r="AH229" s="24">
        <f t="shared" si="241"/>
        <v>0</v>
      </c>
      <c r="AI229" s="41" t="str">
        <f t="shared" si="242"/>
        <v/>
      </c>
      <c r="AJ229" s="24">
        <f t="shared" si="243"/>
        <v>0</v>
      </c>
      <c r="AK229" s="41" t="str">
        <f t="shared" si="244"/>
        <v/>
      </c>
    </row>
    <row r="230" spans="6:37">
      <c r="F230" s="533">
        <f t="shared" si="217"/>
        <v>0.3125</v>
      </c>
      <c r="G230" s="8">
        <v>2</v>
      </c>
      <c r="H230" s="305">
        <f t="shared" si="218"/>
        <v>40</v>
      </c>
      <c r="I230" s="37" t="str">
        <f t="shared" si="216"/>
        <v>34;</v>
      </c>
      <c r="J230" s="38">
        <v>2</v>
      </c>
      <c r="K230" s="128">
        <f t="shared" si="219"/>
        <v>0.27777777777777779</v>
      </c>
      <c r="L230" s="39" t="str">
        <f>INDEX(powers!$H$2:$H$75,33+J230)</f>
        <v>gross</v>
      </c>
      <c r="M230" s="40" t="str">
        <f t="shared" si="220"/>
        <v>0</v>
      </c>
      <c r="N230" s="24">
        <f t="shared" si="221"/>
        <v>3.3333333333333335</v>
      </c>
      <c r="O230" s="41" t="str">
        <f t="shared" si="222"/>
        <v>3</v>
      </c>
      <c r="P230" s="24">
        <f t="shared" si="223"/>
        <v>4.0000000000000018</v>
      </c>
      <c r="Q230" s="41" t="str">
        <f t="shared" si="224"/>
        <v>4</v>
      </c>
      <c r="R230" s="24">
        <f t="shared" si="225"/>
        <v>2.1316282072803006E-14</v>
      </c>
      <c r="S230" s="41" t="str">
        <f t="shared" si="226"/>
        <v/>
      </c>
      <c r="T230" s="24">
        <f t="shared" si="227"/>
        <v>2.5579538487363607E-13</v>
      </c>
      <c r="U230" s="41" t="str">
        <f t="shared" si="228"/>
        <v/>
      </c>
      <c r="V230" s="24">
        <f t="shared" si="229"/>
        <v>3.0695446184836328E-12</v>
      </c>
      <c r="W230" s="41" t="str">
        <f t="shared" si="230"/>
        <v/>
      </c>
      <c r="X230" s="24">
        <f t="shared" si="231"/>
        <v>3.6834535421803594E-11</v>
      </c>
      <c r="Y230" s="41" t="str">
        <f t="shared" si="232"/>
        <v/>
      </c>
      <c r="Z230" s="24">
        <f t="shared" si="233"/>
        <v>4.4201442506164312E-10</v>
      </c>
      <c r="AA230" s="41" t="str">
        <f t="shared" si="234"/>
        <v/>
      </c>
      <c r="AB230" s="24">
        <f t="shared" si="235"/>
        <v>5.3041731007397175E-9</v>
      </c>
      <c r="AC230" s="41" t="str">
        <f t="shared" si="236"/>
        <v/>
      </c>
      <c r="AD230" s="24">
        <f t="shared" si="237"/>
        <v>6.365007720887661E-8</v>
      </c>
      <c r="AE230" s="41" t="str">
        <f t="shared" si="238"/>
        <v/>
      </c>
      <c r="AF230" s="24">
        <f t="shared" si="239"/>
        <v>7.6380092650651932E-7</v>
      </c>
      <c r="AG230" s="41" t="str">
        <f t="shared" si="240"/>
        <v/>
      </c>
      <c r="AH230" s="24">
        <f t="shared" si="241"/>
        <v>9.1656111180782318E-6</v>
      </c>
      <c r="AI230" s="41" t="str">
        <f t="shared" si="242"/>
        <v/>
      </c>
      <c r="AJ230" s="24">
        <f t="shared" si="243"/>
        <v>1.0998733341693878E-4</v>
      </c>
      <c r="AK230" s="41" t="str">
        <f t="shared" si="244"/>
        <v/>
      </c>
    </row>
    <row r="231" spans="6:37">
      <c r="F231" s="533">
        <f t="shared" si="217"/>
        <v>0.3203125</v>
      </c>
      <c r="G231" s="8">
        <v>2</v>
      </c>
      <c r="H231" s="305">
        <f t="shared" si="218"/>
        <v>41</v>
      </c>
      <c r="I231" s="37" t="str">
        <f t="shared" si="216"/>
        <v>35;</v>
      </c>
      <c r="J231" s="38">
        <v>2</v>
      </c>
      <c r="K231" s="128">
        <f t="shared" si="219"/>
        <v>0.28472222222222221</v>
      </c>
      <c r="L231" s="39" t="str">
        <f>INDEX(powers!$H$2:$H$75,33+J231)</f>
        <v>gross</v>
      </c>
      <c r="M231" s="40" t="str">
        <f t="shared" si="220"/>
        <v>0</v>
      </c>
      <c r="N231" s="24">
        <f t="shared" si="221"/>
        <v>3.4166666666666665</v>
      </c>
      <c r="O231" s="41" t="str">
        <f t="shared" si="222"/>
        <v>3</v>
      </c>
      <c r="P231" s="24">
        <f t="shared" si="223"/>
        <v>4.9999999999999982</v>
      </c>
      <c r="Q231" s="41" t="str">
        <f t="shared" si="224"/>
        <v>5</v>
      </c>
      <c r="R231" s="24">
        <f t="shared" si="225"/>
        <v>-2.1316282072803006E-14</v>
      </c>
      <c r="S231" s="41" t="str">
        <f t="shared" si="226"/>
        <v/>
      </c>
      <c r="T231" s="24">
        <f t="shared" si="227"/>
        <v>11.999999999999744</v>
      </c>
      <c r="U231" s="41" t="str">
        <f t="shared" si="228"/>
        <v/>
      </c>
      <c r="V231" s="24">
        <f t="shared" si="229"/>
        <v>11.99999999999693</v>
      </c>
      <c r="W231" s="41" t="str">
        <f t="shared" si="230"/>
        <v/>
      </c>
      <c r="X231" s="24">
        <f t="shared" si="231"/>
        <v>11.999999999963165</v>
      </c>
      <c r="Y231" s="41" t="str">
        <f t="shared" si="232"/>
        <v/>
      </c>
      <c r="Z231" s="24">
        <f t="shared" si="233"/>
        <v>11.999999999557986</v>
      </c>
      <c r="AA231" s="41" t="str">
        <f t="shared" si="234"/>
        <v/>
      </c>
      <c r="AB231" s="24">
        <f t="shared" si="235"/>
        <v>11.999999994695827</v>
      </c>
      <c r="AC231" s="41" t="str">
        <f t="shared" si="236"/>
        <v/>
      </c>
      <c r="AD231" s="24">
        <f t="shared" si="237"/>
        <v>11.999999936349923</v>
      </c>
      <c r="AE231" s="41" t="str">
        <f t="shared" si="238"/>
        <v/>
      </c>
      <c r="AF231" s="24">
        <f t="shared" si="239"/>
        <v>11.999999236199073</v>
      </c>
      <c r="AG231" s="41" t="str">
        <f t="shared" si="240"/>
        <v/>
      </c>
      <c r="AH231" s="24">
        <f t="shared" si="241"/>
        <v>11.999990834388882</v>
      </c>
      <c r="AI231" s="41" t="str">
        <f t="shared" si="242"/>
        <v/>
      </c>
      <c r="AJ231" s="24">
        <f t="shared" si="243"/>
        <v>11.999890012666583</v>
      </c>
      <c r="AK231" s="41" t="str">
        <f t="shared" si="244"/>
        <v/>
      </c>
    </row>
    <row r="232" spans="6:37">
      <c r="F232" s="533">
        <f t="shared" si="217"/>
        <v>0.328125</v>
      </c>
      <c r="G232" s="8">
        <v>2</v>
      </c>
      <c r="H232" s="305">
        <f t="shared" si="218"/>
        <v>42</v>
      </c>
      <c r="I232" s="37" t="str">
        <f t="shared" si="216"/>
        <v>36;</v>
      </c>
      <c r="J232" s="38">
        <v>2</v>
      </c>
      <c r="K232" s="128">
        <f t="shared" si="219"/>
        <v>0.29166666666666669</v>
      </c>
      <c r="L232" s="39" t="str">
        <f>INDEX(powers!$H$2:$H$75,33+J232)</f>
        <v>gross</v>
      </c>
      <c r="M232" s="40" t="str">
        <f t="shared" si="220"/>
        <v>0</v>
      </c>
      <c r="N232" s="24">
        <f t="shared" si="221"/>
        <v>3.5</v>
      </c>
      <c r="O232" s="41" t="str">
        <f t="shared" si="222"/>
        <v>3</v>
      </c>
      <c r="P232" s="24">
        <f t="shared" si="223"/>
        <v>6</v>
      </c>
      <c r="Q232" s="41" t="str">
        <f t="shared" si="224"/>
        <v>6</v>
      </c>
      <c r="R232" s="24">
        <f t="shared" si="225"/>
        <v>0</v>
      </c>
      <c r="S232" s="41" t="str">
        <f t="shared" si="226"/>
        <v/>
      </c>
      <c r="T232" s="24">
        <f t="shared" si="227"/>
        <v>0</v>
      </c>
      <c r="U232" s="41" t="str">
        <f t="shared" si="228"/>
        <v/>
      </c>
      <c r="V232" s="24">
        <f t="shared" si="229"/>
        <v>0</v>
      </c>
      <c r="W232" s="41" t="str">
        <f t="shared" si="230"/>
        <v/>
      </c>
      <c r="X232" s="24">
        <f t="shared" si="231"/>
        <v>0</v>
      </c>
      <c r="Y232" s="41" t="str">
        <f t="shared" si="232"/>
        <v/>
      </c>
      <c r="Z232" s="24">
        <f t="shared" si="233"/>
        <v>0</v>
      </c>
      <c r="AA232" s="41" t="str">
        <f t="shared" si="234"/>
        <v/>
      </c>
      <c r="AB232" s="24">
        <f t="shared" si="235"/>
        <v>0</v>
      </c>
      <c r="AC232" s="41" t="str">
        <f t="shared" si="236"/>
        <v/>
      </c>
      <c r="AD232" s="24">
        <f t="shared" si="237"/>
        <v>0</v>
      </c>
      <c r="AE232" s="41" t="str">
        <f t="shared" si="238"/>
        <v/>
      </c>
      <c r="AF232" s="24">
        <f t="shared" si="239"/>
        <v>0</v>
      </c>
      <c r="AG232" s="41" t="str">
        <f t="shared" si="240"/>
        <v/>
      </c>
      <c r="AH232" s="24">
        <f t="shared" si="241"/>
        <v>0</v>
      </c>
      <c r="AI232" s="41" t="str">
        <f t="shared" si="242"/>
        <v/>
      </c>
      <c r="AJ232" s="24">
        <f t="shared" si="243"/>
        <v>0</v>
      </c>
      <c r="AK232" s="41" t="str">
        <f t="shared" si="244"/>
        <v/>
      </c>
    </row>
    <row r="233" spans="6:37">
      <c r="F233" s="533">
        <f t="shared" si="217"/>
        <v>0.3359375</v>
      </c>
      <c r="G233" s="8">
        <v>2</v>
      </c>
      <c r="H233" s="305">
        <f t="shared" si="218"/>
        <v>43</v>
      </c>
      <c r="I233" s="37" t="str">
        <f t="shared" si="216"/>
        <v>37;</v>
      </c>
      <c r="J233" s="38">
        <v>2</v>
      </c>
      <c r="K233" s="128">
        <f t="shared" si="219"/>
        <v>0.2986111111111111</v>
      </c>
      <c r="L233" s="39" t="str">
        <f>INDEX(powers!$H$2:$H$75,33+J233)</f>
        <v>gross</v>
      </c>
      <c r="M233" s="40" t="str">
        <f t="shared" si="220"/>
        <v>0</v>
      </c>
      <c r="N233" s="24">
        <f t="shared" si="221"/>
        <v>3.583333333333333</v>
      </c>
      <c r="O233" s="41" t="str">
        <f t="shared" si="222"/>
        <v>3</v>
      </c>
      <c r="P233" s="24">
        <f t="shared" si="223"/>
        <v>6.9999999999999964</v>
      </c>
      <c r="Q233" s="41" t="str">
        <f t="shared" si="224"/>
        <v>7</v>
      </c>
      <c r="R233" s="24">
        <f t="shared" si="225"/>
        <v>-4.2632564145606011E-14</v>
      </c>
      <c r="S233" s="41" t="str">
        <f t="shared" si="226"/>
        <v/>
      </c>
      <c r="T233" s="24">
        <f t="shared" si="227"/>
        <v>11.999999999999488</v>
      </c>
      <c r="U233" s="41" t="str">
        <f t="shared" si="228"/>
        <v/>
      </c>
      <c r="V233" s="24">
        <f t="shared" si="229"/>
        <v>11.999999999993861</v>
      </c>
      <c r="W233" s="41" t="str">
        <f t="shared" si="230"/>
        <v/>
      </c>
      <c r="X233" s="24">
        <f t="shared" si="231"/>
        <v>11.999999999926331</v>
      </c>
      <c r="Y233" s="41" t="str">
        <f t="shared" si="232"/>
        <v/>
      </c>
      <c r="Z233" s="24">
        <f t="shared" si="233"/>
        <v>11.999999999115971</v>
      </c>
      <c r="AA233" s="41" t="str">
        <f t="shared" si="234"/>
        <v/>
      </c>
      <c r="AB233" s="24">
        <f t="shared" si="235"/>
        <v>11.999999989391654</v>
      </c>
      <c r="AC233" s="41" t="str">
        <f t="shared" si="236"/>
        <v/>
      </c>
      <c r="AD233" s="24">
        <f t="shared" si="237"/>
        <v>11.999999872699846</v>
      </c>
      <c r="AE233" s="41" t="str">
        <f t="shared" si="238"/>
        <v/>
      </c>
      <c r="AF233" s="24">
        <f t="shared" si="239"/>
        <v>11.999998472398147</v>
      </c>
      <c r="AG233" s="41" t="str">
        <f t="shared" si="240"/>
        <v/>
      </c>
      <c r="AH233" s="24">
        <f t="shared" si="241"/>
        <v>11.999981668777764</v>
      </c>
      <c r="AI233" s="41" t="str">
        <f t="shared" si="242"/>
        <v/>
      </c>
      <c r="AJ233" s="24">
        <f t="shared" si="243"/>
        <v>11.999780025333166</v>
      </c>
      <c r="AK233" s="41" t="str">
        <f t="shared" si="244"/>
        <v/>
      </c>
    </row>
    <row r="234" spans="6:37">
      <c r="F234" s="533">
        <f t="shared" si="217"/>
        <v>0.34375</v>
      </c>
      <c r="G234" s="8">
        <v>2</v>
      </c>
      <c r="H234" s="305">
        <f t="shared" si="218"/>
        <v>44</v>
      </c>
      <c r="I234" s="37" t="str">
        <f t="shared" si="216"/>
        <v>38;</v>
      </c>
      <c r="J234" s="38">
        <v>2</v>
      </c>
      <c r="K234" s="128">
        <f t="shared" si="219"/>
        <v>0.30555555555555558</v>
      </c>
      <c r="L234" s="39" t="str">
        <f>INDEX(powers!$H$2:$H$75,33+J234)</f>
        <v>gross</v>
      </c>
      <c r="M234" s="40" t="str">
        <f t="shared" si="220"/>
        <v>0</v>
      </c>
      <c r="N234" s="24">
        <f t="shared" si="221"/>
        <v>3.666666666666667</v>
      </c>
      <c r="O234" s="41" t="str">
        <f t="shared" si="222"/>
        <v>3</v>
      </c>
      <c r="P234" s="24">
        <f t="shared" si="223"/>
        <v>8.0000000000000036</v>
      </c>
      <c r="Q234" s="41" t="str">
        <f t="shared" si="224"/>
        <v>8</v>
      </c>
      <c r="R234" s="24">
        <f t="shared" si="225"/>
        <v>4.2632564145606011E-14</v>
      </c>
      <c r="S234" s="41" t="str">
        <f t="shared" si="226"/>
        <v/>
      </c>
      <c r="T234" s="24">
        <f t="shared" si="227"/>
        <v>5.1159076974727213E-13</v>
      </c>
      <c r="U234" s="41" t="str">
        <f t="shared" si="228"/>
        <v/>
      </c>
      <c r="V234" s="24">
        <f t="shared" si="229"/>
        <v>6.1390892369672656E-12</v>
      </c>
      <c r="W234" s="41" t="str">
        <f t="shared" si="230"/>
        <v/>
      </c>
      <c r="X234" s="24">
        <f t="shared" si="231"/>
        <v>7.3669070843607187E-11</v>
      </c>
      <c r="Y234" s="41" t="str">
        <f t="shared" si="232"/>
        <v/>
      </c>
      <c r="Z234" s="24">
        <f t="shared" si="233"/>
        <v>8.8402885012328625E-10</v>
      </c>
      <c r="AA234" s="41" t="str">
        <f t="shared" si="234"/>
        <v/>
      </c>
      <c r="AB234" s="24">
        <f t="shared" si="235"/>
        <v>1.0608346201479435E-8</v>
      </c>
      <c r="AC234" s="41" t="str">
        <f t="shared" si="236"/>
        <v/>
      </c>
      <c r="AD234" s="24">
        <f t="shared" si="237"/>
        <v>1.2730015441775322E-7</v>
      </c>
      <c r="AE234" s="41" t="str">
        <f t="shared" si="238"/>
        <v/>
      </c>
      <c r="AF234" s="24">
        <f t="shared" si="239"/>
        <v>1.5276018530130386E-6</v>
      </c>
      <c r="AG234" s="41" t="str">
        <f t="shared" si="240"/>
        <v/>
      </c>
      <c r="AH234" s="24">
        <f t="shared" si="241"/>
        <v>1.8331222236156464E-5</v>
      </c>
      <c r="AI234" s="41" t="str">
        <f t="shared" si="242"/>
        <v/>
      </c>
      <c r="AJ234" s="24">
        <f t="shared" si="243"/>
        <v>2.1997466683387756E-4</v>
      </c>
      <c r="AK234" s="41" t="str">
        <f t="shared" si="244"/>
        <v/>
      </c>
    </row>
    <row r="235" spans="6:37">
      <c r="F235" s="533">
        <f t="shared" si="217"/>
        <v>0.3515625</v>
      </c>
      <c r="G235" s="8">
        <v>2</v>
      </c>
      <c r="H235" s="305">
        <f t="shared" si="218"/>
        <v>45</v>
      </c>
      <c r="I235" s="37" t="str">
        <f t="shared" si="216"/>
        <v>39;</v>
      </c>
      <c r="J235" s="38">
        <v>2</v>
      </c>
      <c r="K235" s="128">
        <f t="shared" si="219"/>
        <v>0.3125</v>
      </c>
      <c r="L235" s="39" t="str">
        <f>INDEX(powers!$H$2:$H$75,33+J235)</f>
        <v>gross</v>
      </c>
      <c r="M235" s="40" t="str">
        <f t="shared" si="220"/>
        <v>0</v>
      </c>
      <c r="N235" s="24">
        <f t="shared" si="221"/>
        <v>3.75</v>
      </c>
      <c r="O235" s="41" t="str">
        <f t="shared" si="222"/>
        <v>3</v>
      </c>
      <c r="P235" s="24">
        <f t="shared" si="223"/>
        <v>9</v>
      </c>
      <c r="Q235" s="41" t="str">
        <f t="shared" si="224"/>
        <v>9</v>
      </c>
      <c r="R235" s="24">
        <f t="shared" si="225"/>
        <v>0</v>
      </c>
      <c r="S235" s="41" t="str">
        <f t="shared" si="226"/>
        <v/>
      </c>
      <c r="T235" s="24">
        <f t="shared" si="227"/>
        <v>0</v>
      </c>
      <c r="U235" s="41" t="str">
        <f t="shared" si="228"/>
        <v/>
      </c>
      <c r="V235" s="24">
        <f t="shared" si="229"/>
        <v>0</v>
      </c>
      <c r="W235" s="41" t="str">
        <f t="shared" si="230"/>
        <v/>
      </c>
      <c r="X235" s="24">
        <f t="shared" si="231"/>
        <v>0</v>
      </c>
      <c r="Y235" s="41" t="str">
        <f t="shared" si="232"/>
        <v/>
      </c>
      <c r="Z235" s="24">
        <f t="shared" si="233"/>
        <v>0</v>
      </c>
      <c r="AA235" s="41" t="str">
        <f t="shared" si="234"/>
        <v/>
      </c>
      <c r="AB235" s="24">
        <f t="shared" si="235"/>
        <v>0</v>
      </c>
      <c r="AC235" s="41" t="str">
        <f t="shared" si="236"/>
        <v/>
      </c>
      <c r="AD235" s="24">
        <f t="shared" si="237"/>
        <v>0</v>
      </c>
      <c r="AE235" s="41" t="str">
        <f t="shared" si="238"/>
        <v/>
      </c>
      <c r="AF235" s="24">
        <f t="shared" si="239"/>
        <v>0</v>
      </c>
      <c r="AG235" s="41" t="str">
        <f t="shared" si="240"/>
        <v/>
      </c>
      <c r="AH235" s="24">
        <f t="shared" si="241"/>
        <v>0</v>
      </c>
      <c r="AI235" s="41" t="str">
        <f t="shared" si="242"/>
        <v/>
      </c>
      <c r="AJ235" s="24">
        <f t="shared" si="243"/>
        <v>0</v>
      </c>
      <c r="AK235" s="41" t="str">
        <f t="shared" si="244"/>
        <v/>
      </c>
    </row>
    <row r="236" spans="6:37">
      <c r="F236" s="533">
        <f t="shared" si="217"/>
        <v>0.359375</v>
      </c>
      <c r="G236" s="8">
        <v>2</v>
      </c>
      <c r="H236" s="305">
        <f t="shared" si="218"/>
        <v>46</v>
      </c>
      <c r="I236" s="37" t="str">
        <f t="shared" si="216"/>
        <v>3X;</v>
      </c>
      <c r="J236" s="38">
        <v>2</v>
      </c>
      <c r="K236" s="128">
        <f t="shared" si="219"/>
        <v>0.31944444444444442</v>
      </c>
      <c r="L236" s="39" t="str">
        <f>INDEX(powers!$H$2:$H$75,33+J236)</f>
        <v>gross</v>
      </c>
      <c r="M236" s="40" t="str">
        <f t="shared" si="220"/>
        <v>0</v>
      </c>
      <c r="N236" s="24">
        <f t="shared" si="221"/>
        <v>3.833333333333333</v>
      </c>
      <c r="O236" s="41" t="str">
        <f t="shared" si="222"/>
        <v>3</v>
      </c>
      <c r="P236" s="24">
        <f t="shared" si="223"/>
        <v>9.9999999999999964</v>
      </c>
      <c r="Q236" s="41" t="str">
        <f t="shared" si="224"/>
        <v>X</v>
      </c>
      <c r="R236" s="24">
        <f t="shared" si="225"/>
        <v>-4.2632564145606011E-14</v>
      </c>
      <c r="S236" s="41" t="str">
        <f t="shared" si="226"/>
        <v/>
      </c>
      <c r="T236" s="24">
        <f t="shared" si="227"/>
        <v>11.999999999999488</v>
      </c>
      <c r="U236" s="41" t="str">
        <f t="shared" si="228"/>
        <v/>
      </c>
      <c r="V236" s="24">
        <f t="shared" si="229"/>
        <v>11.999999999993861</v>
      </c>
      <c r="W236" s="41" t="str">
        <f t="shared" si="230"/>
        <v/>
      </c>
      <c r="X236" s="24">
        <f t="shared" si="231"/>
        <v>11.999999999926331</v>
      </c>
      <c r="Y236" s="41" t="str">
        <f t="shared" si="232"/>
        <v/>
      </c>
      <c r="Z236" s="24">
        <f t="shared" si="233"/>
        <v>11.999999999115971</v>
      </c>
      <c r="AA236" s="41" t="str">
        <f t="shared" si="234"/>
        <v/>
      </c>
      <c r="AB236" s="24">
        <f t="shared" si="235"/>
        <v>11.999999989391654</v>
      </c>
      <c r="AC236" s="41" t="str">
        <f t="shared" si="236"/>
        <v/>
      </c>
      <c r="AD236" s="24">
        <f t="shared" si="237"/>
        <v>11.999999872699846</v>
      </c>
      <c r="AE236" s="41" t="str">
        <f t="shared" si="238"/>
        <v/>
      </c>
      <c r="AF236" s="24">
        <f t="shared" si="239"/>
        <v>11.999998472398147</v>
      </c>
      <c r="AG236" s="41" t="str">
        <f t="shared" si="240"/>
        <v/>
      </c>
      <c r="AH236" s="24">
        <f t="shared" si="241"/>
        <v>11.999981668777764</v>
      </c>
      <c r="AI236" s="41" t="str">
        <f t="shared" si="242"/>
        <v/>
      </c>
      <c r="AJ236" s="24">
        <f t="shared" si="243"/>
        <v>11.999780025333166</v>
      </c>
      <c r="AK236" s="41" t="str">
        <f t="shared" si="244"/>
        <v/>
      </c>
    </row>
    <row r="237" spans="6:37">
      <c r="F237" s="533">
        <f t="shared" si="217"/>
        <v>0.3671875</v>
      </c>
      <c r="G237" s="8">
        <v>2</v>
      </c>
      <c r="H237" s="305">
        <f t="shared" si="218"/>
        <v>47</v>
      </c>
      <c r="I237" s="37" t="str">
        <f t="shared" si="216"/>
        <v>3E;</v>
      </c>
      <c r="J237" s="38">
        <v>2</v>
      </c>
      <c r="K237" s="128">
        <f t="shared" si="219"/>
        <v>0.3263888888888889</v>
      </c>
      <c r="L237" s="39" t="str">
        <f>INDEX(powers!$H$2:$H$75,33+J237)</f>
        <v>gross</v>
      </c>
      <c r="M237" s="40" t="str">
        <f t="shared" si="220"/>
        <v>0</v>
      </c>
      <c r="N237" s="24">
        <f t="shared" si="221"/>
        <v>3.916666666666667</v>
      </c>
      <c r="O237" s="41" t="str">
        <f t="shared" si="222"/>
        <v>3</v>
      </c>
      <c r="P237" s="24">
        <f t="shared" si="223"/>
        <v>11.000000000000004</v>
      </c>
      <c r="Q237" s="41" t="str">
        <f t="shared" si="224"/>
        <v>E</v>
      </c>
      <c r="R237" s="24">
        <f t="shared" si="225"/>
        <v>4.2632564145606011E-14</v>
      </c>
      <c r="S237" s="41" t="str">
        <f t="shared" si="226"/>
        <v/>
      </c>
      <c r="T237" s="24">
        <f t="shared" si="227"/>
        <v>5.1159076974727213E-13</v>
      </c>
      <c r="U237" s="41" t="str">
        <f t="shared" si="228"/>
        <v/>
      </c>
      <c r="V237" s="24">
        <f t="shared" si="229"/>
        <v>6.1390892369672656E-12</v>
      </c>
      <c r="W237" s="41" t="str">
        <f t="shared" si="230"/>
        <v/>
      </c>
      <c r="X237" s="24">
        <f t="shared" si="231"/>
        <v>7.3669070843607187E-11</v>
      </c>
      <c r="Y237" s="41" t="str">
        <f t="shared" si="232"/>
        <v/>
      </c>
      <c r="Z237" s="24">
        <f t="shared" si="233"/>
        <v>8.8402885012328625E-10</v>
      </c>
      <c r="AA237" s="41" t="str">
        <f t="shared" si="234"/>
        <v/>
      </c>
      <c r="AB237" s="24">
        <f t="shared" si="235"/>
        <v>1.0608346201479435E-8</v>
      </c>
      <c r="AC237" s="41" t="str">
        <f t="shared" si="236"/>
        <v/>
      </c>
      <c r="AD237" s="24">
        <f t="shared" si="237"/>
        <v>1.2730015441775322E-7</v>
      </c>
      <c r="AE237" s="41" t="str">
        <f t="shared" si="238"/>
        <v/>
      </c>
      <c r="AF237" s="24">
        <f t="shared" si="239"/>
        <v>1.5276018530130386E-6</v>
      </c>
      <c r="AG237" s="41" t="str">
        <f t="shared" si="240"/>
        <v/>
      </c>
      <c r="AH237" s="24">
        <f t="shared" si="241"/>
        <v>1.8331222236156464E-5</v>
      </c>
      <c r="AI237" s="41" t="str">
        <f t="shared" si="242"/>
        <v/>
      </c>
      <c r="AJ237" s="24">
        <f t="shared" si="243"/>
        <v>2.1997466683387756E-4</v>
      </c>
      <c r="AK237" s="41" t="str">
        <f t="shared" si="244"/>
        <v/>
      </c>
    </row>
    <row r="238" spans="6:37">
      <c r="F238" s="533">
        <f t="shared" si="217"/>
        <v>0.375</v>
      </c>
      <c r="G238" s="8">
        <v>2</v>
      </c>
      <c r="H238" s="305">
        <f t="shared" si="218"/>
        <v>48</v>
      </c>
      <c r="I238" s="37" t="str">
        <f t="shared" si="216"/>
        <v>40;</v>
      </c>
      <c r="J238" s="38">
        <v>2</v>
      </c>
      <c r="K238" s="128">
        <f t="shared" si="219"/>
        <v>0.33333333333333331</v>
      </c>
      <c r="L238" s="39" t="str">
        <f>INDEX(powers!$H$2:$H$75,33+J238)</f>
        <v>gross</v>
      </c>
      <c r="M238" s="40" t="str">
        <f t="shared" si="220"/>
        <v>0</v>
      </c>
      <c r="N238" s="24">
        <f t="shared" si="221"/>
        <v>4</v>
      </c>
      <c r="O238" s="41" t="str">
        <f t="shared" si="222"/>
        <v>4</v>
      </c>
      <c r="P238" s="24">
        <f t="shared" si="223"/>
        <v>0</v>
      </c>
      <c r="Q238" s="41" t="str">
        <f t="shared" si="224"/>
        <v>0</v>
      </c>
      <c r="R238" s="24">
        <f t="shared" si="225"/>
        <v>0</v>
      </c>
      <c r="S238" s="41" t="str">
        <f t="shared" si="226"/>
        <v/>
      </c>
      <c r="T238" s="24">
        <f t="shared" si="227"/>
        <v>0</v>
      </c>
      <c r="U238" s="41" t="str">
        <f t="shared" si="228"/>
        <v/>
      </c>
      <c r="V238" s="24">
        <f t="shared" si="229"/>
        <v>0</v>
      </c>
      <c r="W238" s="41" t="str">
        <f t="shared" si="230"/>
        <v/>
      </c>
      <c r="X238" s="24">
        <f t="shared" si="231"/>
        <v>0</v>
      </c>
      <c r="Y238" s="41" t="str">
        <f t="shared" si="232"/>
        <v/>
      </c>
      <c r="Z238" s="24">
        <f t="shared" si="233"/>
        <v>0</v>
      </c>
      <c r="AA238" s="41" t="str">
        <f t="shared" si="234"/>
        <v/>
      </c>
      <c r="AB238" s="24">
        <f t="shared" si="235"/>
        <v>0</v>
      </c>
      <c r="AC238" s="41" t="str">
        <f t="shared" si="236"/>
        <v/>
      </c>
      <c r="AD238" s="24">
        <f t="shared" si="237"/>
        <v>0</v>
      </c>
      <c r="AE238" s="41" t="str">
        <f t="shared" si="238"/>
        <v/>
      </c>
      <c r="AF238" s="24">
        <f t="shared" si="239"/>
        <v>0</v>
      </c>
      <c r="AG238" s="41" t="str">
        <f t="shared" si="240"/>
        <v/>
      </c>
      <c r="AH238" s="24">
        <f t="shared" si="241"/>
        <v>0</v>
      </c>
      <c r="AI238" s="41" t="str">
        <f t="shared" si="242"/>
        <v/>
      </c>
      <c r="AJ238" s="24">
        <f t="shared" si="243"/>
        <v>0</v>
      </c>
      <c r="AK238" s="41" t="str">
        <f t="shared" si="244"/>
        <v/>
      </c>
    </row>
    <row r="239" spans="6:37">
      <c r="F239" s="533">
        <f t="shared" si="217"/>
        <v>0.3828125</v>
      </c>
      <c r="G239" s="8">
        <v>2</v>
      </c>
      <c r="H239" s="305">
        <f t="shared" si="218"/>
        <v>49</v>
      </c>
      <c r="I239" s="37" t="str">
        <f t="shared" si="216"/>
        <v>41;</v>
      </c>
      <c r="J239" s="38">
        <v>2</v>
      </c>
      <c r="K239" s="128">
        <f t="shared" si="219"/>
        <v>0.34027777777777779</v>
      </c>
      <c r="L239" s="39" t="str">
        <f>INDEX(powers!$H$2:$H$75,33+J239)</f>
        <v>gross</v>
      </c>
      <c r="M239" s="40" t="str">
        <f t="shared" si="220"/>
        <v>0</v>
      </c>
      <c r="N239" s="24">
        <f t="shared" si="221"/>
        <v>4.0833333333333339</v>
      </c>
      <c r="O239" s="41" t="str">
        <f t="shared" si="222"/>
        <v>4</v>
      </c>
      <c r="P239" s="24">
        <f t="shared" si="223"/>
        <v>1.0000000000000071</v>
      </c>
      <c r="Q239" s="41" t="str">
        <f t="shared" si="224"/>
        <v>1</v>
      </c>
      <c r="R239" s="24">
        <f t="shared" si="225"/>
        <v>8.5265128291212022E-14</v>
      </c>
      <c r="S239" s="41" t="str">
        <f t="shared" si="226"/>
        <v/>
      </c>
      <c r="T239" s="24">
        <f t="shared" si="227"/>
        <v>1.0231815394945443E-12</v>
      </c>
      <c r="U239" s="41" t="str">
        <f t="shared" si="228"/>
        <v/>
      </c>
      <c r="V239" s="24">
        <f t="shared" si="229"/>
        <v>1.2278178473934531E-11</v>
      </c>
      <c r="W239" s="41" t="str">
        <f t="shared" si="230"/>
        <v/>
      </c>
      <c r="X239" s="24">
        <f t="shared" si="231"/>
        <v>1.4733814168721437E-10</v>
      </c>
      <c r="Y239" s="41" t="str">
        <f t="shared" si="232"/>
        <v/>
      </c>
      <c r="Z239" s="24">
        <f t="shared" si="233"/>
        <v>1.7680577002465725E-9</v>
      </c>
      <c r="AA239" s="41" t="str">
        <f t="shared" si="234"/>
        <v/>
      </c>
      <c r="AB239" s="24">
        <f t="shared" si="235"/>
        <v>2.121669240295887E-8</v>
      </c>
      <c r="AC239" s="41" t="str">
        <f t="shared" si="236"/>
        <v/>
      </c>
      <c r="AD239" s="24">
        <f t="shared" si="237"/>
        <v>2.5460030883550644E-7</v>
      </c>
      <c r="AE239" s="41" t="str">
        <f t="shared" si="238"/>
        <v/>
      </c>
      <c r="AF239" s="24">
        <f t="shared" si="239"/>
        <v>3.0552037060260773E-6</v>
      </c>
      <c r="AG239" s="41" t="str">
        <f t="shared" si="240"/>
        <v/>
      </c>
      <c r="AH239" s="24">
        <f t="shared" si="241"/>
        <v>3.6662444472312927E-5</v>
      </c>
      <c r="AI239" s="41" t="str">
        <f t="shared" si="242"/>
        <v/>
      </c>
      <c r="AJ239" s="24">
        <f t="shared" si="243"/>
        <v>4.3994933366775513E-4</v>
      </c>
      <c r="AK239" s="41" t="str">
        <f t="shared" si="244"/>
        <v/>
      </c>
    </row>
    <row r="240" spans="6:37">
      <c r="F240" s="533">
        <f t="shared" si="217"/>
        <v>0.390625</v>
      </c>
      <c r="G240" s="8">
        <v>2</v>
      </c>
      <c r="H240" s="305">
        <f t="shared" si="218"/>
        <v>50</v>
      </c>
      <c r="I240" s="37" t="str">
        <f t="shared" si="216"/>
        <v>42;</v>
      </c>
      <c r="J240" s="38">
        <v>2</v>
      </c>
      <c r="K240" s="128">
        <f t="shared" si="219"/>
        <v>0.34722222222222221</v>
      </c>
      <c r="L240" s="39" t="str">
        <f>INDEX(powers!$H$2:$H$75,33+J240)</f>
        <v>gross</v>
      </c>
      <c r="M240" s="40" t="str">
        <f t="shared" si="220"/>
        <v>0</v>
      </c>
      <c r="N240" s="24">
        <f t="shared" si="221"/>
        <v>4.1666666666666661</v>
      </c>
      <c r="O240" s="41" t="str">
        <f t="shared" si="222"/>
        <v>4</v>
      </c>
      <c r="P240" s="24">
        <f t="shared" si="223"/>
        <v>1.9999999999999929</v>
      </c>
      <c r="Q240" s="41" t="str">
        <f t="shared" si="224"/>
        <v>2</v>
      </c>
      <c r="R240" s="24">
        <f t="shared" si="225"/>
        <v>11.999999999999915</v>
      </c>
      <c r="S240" s="41" t="str">
        <f t="shared" si="226"/>
        <v/>
      </c>
      <c r="T240" s="24">
        <f t="shared" si="227"/>
        <v>11.999999999998977</v>
      </c>
      <c r="U240" s="41" t="str">
        <f t="shared" si="228"/>
        <v/>
      </c>
      <c r="V240" s="24">
        <f t="shared" si="229"/>
        <v>11.999999999987722</v>
      </c>
      <c r="W240" s="41" t="str">
        <f t="shared" si="230"/>
        <v/>
      </c>
      <c r="X240" s="24">
        <f t="shared" si="231"/>
        <v>11.999999999852662</v>
      </c>
      <c r="Y240" s="41" t="str">
        <f t="shared" si="232"/>
        <v/>
      </c>
      <c r="Z240" s="24">
        <f t="shared" si="233"/>
        <v>11.999999998231942</v>
      </c>
      <c r="AA240" s="41" t="str">
        <f t="shared" si="234"/>
        <v/>
      </c>
      <c r="AB240" s="24">
        <f t="shared" si="235"/>
        <v>11.999999978783308</v>
      </c>
      <c r="AC240" s="41" t="str">
        <f t="shared" si="236"/>
        <v/>
      </c>
      <c r="AD240" s="24">
        <f t="shared" si="237"/>
        <v>11.999999745399691</v>
      </c>
      <c r="AE240" s="41" t="str">
        <f t="shared" si="238"/>
        <v/>
      </c>
      <c r="AF240" s="24">
        <f t="shared" si="239"/>
        <v>11.999996944796294</v>
      </c>
      <c r="AG240" s="41" t="str">
        <f t="shared" si="240"/>
        <v/>
      </c>
      <c r="AH240" s="24">
        <f t="shared" si="241"/>
        <v>11.999963337555528</v>
      </c>
      <c r="AI240" s="41" t="str">
        <f t="shared" si="242"/>
        <v/>
      </c>
      <c r="AJ240" s="24">
        <f t="shared" si="243"/>
        <v>11.999560050666332</v>
      </c>
      <c r="AK240" s="41" t="str">
        <f t="shared" si="244"/>
        <v/>
      </c>
    </row>
    <row r="241" spans="6:37">
      <c r="F241" s="533">
        <f t="shared" si="217"/>
        <v>0.3984375</v>
      </c>
      <c r="G241" s="8">
        <v>2</v>
      </c>
      <c r="H241" s="305">
        <f t="shared" si="218"/>
        <v>51</v>
      </c>
      <c r="I241" s="37" t="str">
        <f t="shared" si="216"/>
        <v>43;</v>
      </c>
      <c r="J241" s="38">
        <v>2</v>
      </c>
      <c r="K241" s="128">
        <f t="shared" si="219"/>
        <v>0.35416666666666669</v>
      </c>
      <c r="L241" s="39" t="str">
        <f>INDEX(powers!$H$2:$H$75,33+J241)</f>
        <v>gross</v>
      </c>
      <c r="M241" s="40" t="str">
        <f t="shared" si="220"/>
        <v>0</v>
      </c>
      <c r="N241" s="24">
        <f t="shared" si="221"/>
        <v>4.25</v>
      </c>
      <c r="O241" s="41" t="str">
        <f t="shared" si="222"/>
        <v>4</v>
      </c>
      <c r="P241" s="24">
        <f t="shared" si="223"/>
        <v>3</v>
      </c>
      <c r="Q241" s="41" t="str">
        <f t="shared" si="224"/>
        <v>3</v>
      </c>
      <c r="R241" s="24">
        <f t="shared" si="225"/>
        <v>0</v>
      </c>
      <c r="S241" s="41" t="str">
        <f t="shared" si="226"/>
        <v/>
      </c>
      <c r="T241" s="24">
        <f t="shared" si="227"/>
        <v>0</v>
      </c>
      <c r="U241" s="41" t="str">
        <f t="shared" si="228"/>
        <v/>
      </c>
      <c r="V241" s="24">
        <f t="shared" si="229"/>
        <v>0</v>
      </c>
      <c r="W241" s="41" t="str">
        <f t="shared" si="230"/>
        <v/>
      </c>
      <c r="X241" s="24">
        <f t="shared" si="231"/>
        <v>0</v>
      </c>
      <c r="Y241" s="41" t="str">
        <f t="shared" si="232"/>
        <v/>
      </c>
      <c r="Z241" s="24">
        <f t="shared" si="233"/>
        <v>0</v>
      </c>
      <c r="AA241" s="41" t="str">
        <f t="shared" si="234"/>
        <v/>
      </c>
      <c r="AB241" s="24">
        <f t="shared" si="235"/>
        <v>0</v>
      </c>
      <c r="AC241" s="41" t="str">
        <f t="shared" si="236"/>
        <v/>
      </c>
      <c r="AD241" s="24">
        <f t="shared" si="237"/>
        <v>0</v>
      </c>
      <c r="AE241" s="41" t="str">
        <f t="shared" si="238"/>
        <v/>
      </c>
      <c r="AF241" s="24">
        <f t="shared" si="239"/>
        <v>0</v>
      </c>
      <c r="AG241" s="41" t="str">
        <f t="shared" si="240"/>
        <v/>
      </c>
      <c r="AH241" s="24">
        <f t="shared" si="241"/>
        <v>0</v>
      </c>
      <c r="AI241" s="41" t="str">
        <f t="shared" si="242"/>
        <v/>
      </c>
      <c r="AJ241" s="24">
        <f t="shared" si="243"/>
        <v>0</v>
      </c>
      <c r="AK241" s="41" t="str">
        <f t="shared" si="244"/>
        <v/>
      </c>
    </row>
    <row r="242" spans="6:37">
      <c r="F242" s="533">
        <f t="shared" si="217"/>
        <v>0.40625</v>
      </c>
      <c r="G242" s="8">
        <v>2</v>
      </c>
      <c r="H242" s="305">
        <f t="shared" si="218"/>
        <v>52</v>
      </c>
      <c r="I242" s="37" t="str">
        <f t="shared" si="216"/>
        <v>44;</v>
      </c>
      <c r="J242" s="38">
        <v>2</v>
      </c>
      <c r="K242" s="128">
        <f t="shared" si="219"/>
        <v>0.3611111111111111</v>
      </c>
      <c r="L242" s="39" t="str">
        <f>INDEX(powers!$H$2:$H$75,33+J242)</f>
        <v>gross</v>
      </c>
      <c r="M242" s="40" t="str">
        <f t="shared" si="220"/>
        <v>0</v>
      </c>
      <c r="N242" s="24">
        <f t="shared" si="221"/>
        <v>4.333333333333333</v>
      </c>
      <c r="O242" s="41" t="str">
        <f t="shared" si="222"/>
        <v>4</v>
      </c>
      <c r="P242" s="24">
        <f t="shared" si="223"/>
        <v>3.9999999999999964</v>
      </c>
      <c r="Q242" s="41" t="str">
        <f t="shared" si="224"/>
        <v>4</v>
      </c>
      <c r="R242" s="24">
        <f t="shared" si="225"/>
        <v>-4.2632564145606011E-14</v>
      </c>
      <c r="S242" s="41" t="str">
        <f t="shared" si="226"/>
        <v/>
      </c>
      <c r="T242" s="24">
        <f t="shared" si="227"/>
        <v>11.999999999999488</v>
      </c>
      <c r="U242" s="41" t="str">
        <f t="shared" si="228"/>
        <v/>
      </c>
      <c r="V242" s="24">
        <f t="shared" si="229"/>
        <v>11.999999999993861</v>
      </c>
      <c r="W242" s="41" t="str">
        <f t="shared" si="230"/>
        <v/>
      </c>
      <c r="X242" s="24">
        <f t="shared" si="231"/>
        <v>11.999999999926331</v>
      </c>
      <c r="Y242" s="41" t="str">
        <f t="shared" si="232"/>
        <v/>
      </c>
      <c r="Z242" s="24">
        <f t="shared" si="233"/>
        <v>11.999999999115971</v>
      </c>
      <c r="AA242" s="41" t="str">
        <f t="shared" si="234"/>
        <v/>
      </c>
      <c r="AB242" s="24">
        <f t="shared" si="235"/>
        <v>11.999999989391654</v>
      </c>
      <c r="AC242" s="41" t="str">
        <f t="shared" si="236"/>
        <v/>
      </c>
      <c r="AD242" s="24">
        <f t="shared" si="237"/>
        <v>11.999999872699846</v>
      </c>
      <c r="AE242" s="41" t="str">
        <f t="shared" si="238"/>
        <v/>
      </c>
      <c r="AF242" s="24">
        <f t="shared" si="239"/>
        <v>11.999998472398147</v>
      </c>
      <c r="AG242" s="41" t="str">
        <f t="shared" si="240"/>
        <v/>
      </c>
      <c r="AH242" s="24">
        <f t="shared" si="241"/>
        <v>11.999981668777764</v>
      </c>
      <c r="AI242" s="41" t="str">
        <f t="shared" si="242"/>
        <v/>
      </c>
      <c r="AJ242" s="24">
        <f t="shared" si="243"/>
        <v>11.999780025333166</v>
      </c>
      <c r="AK242" s="41" t="str">
        <f t="shared" si="244"/>
        <v/>
      </c>
    </row>
    <row r="243" spans="6:37">
      <c r="F243" s="533">
        <f t="shared" si="217"/>
        <v>0.4140625</v>
      </c>
      <c r="G243" s="8">
        <v>2</v>
      </c>
      <c r="H243" s="305">
        <f t="shared" si="218"/>
        <v>53</v>
      </c>
      <c r="I243" s="37" t="str">
        <f t="shared" si="216"/>
        <v>45;</v>
      </c>
      <c r="J243" s="38">
        <v>2</v>
      </c>
      <c r="K243" s="128">
        <f t="shared" si="219"/>
        <v>0.36805555555555558</v>
      </c>
      <c r="L243" s="39" t="str">
        <f>INDEX(powers!$H$2:$H$75,33+J243)</f>
        <v>gross</v>
      </c>
      <c r="M243" s="40" t="str">
        <f t="shared" si="220"/>
        <v>0</v>
      </c>
      <c r="N243" s="24">
        <f t="shared" si="221"/>
        <v>4.416666666666667</v>
      </c>
      <c r="O243" s="41" t="str">
        <f t="shared" si="222"/>
        <v>4</v>
      </c>
      <c r="P243" s="24">
        <f t="shared" si="223"/>
        <v>5.0000000000000036</v>
      </c>
      <c r="Q243" s="41" t="str">
        <f t="shared" si="224"/>
        <v>5</v>
      </c>
      <c r="R243" s="24">
        <f t="shared" si="225"/>
        <v>4.2632564145606011E-14</v>
      </c>
      <c r="S243" s="41" t="str">
        <f t="shared" si="226"/>
        <v/>
      </c>
      <c r="T243" s="24">
        <f t="shared" si="227"/>
        <v>5.1159076974727213E-13</v>
      </c>
      <c r="U243" s="41" t="str">
        <f t="shared" si="228"/>
        <v/>
      </c>
      <c r="V243" s="24">
        <f t="shared" si="229"/>
        <v>6.1390892369672656E-12</v>
      </c>
      <c r="W243" s="41" t="str">
        <f t="shared" si="230"/>
        <v/>
      </c>
      <c r="X243" s="24">
        <f t="shared" si="231"/>
        <v>7.3669070843607187E-11</v>
      </c>
      <c r="Y243" s="41" t="str">
        <f t="shared" si="232"/>
        <v/>
      </c>
      <c r="Z243" s="24">
        <f t="shared" si="233"/>
        <v>8.8402885012328625E-10</v>
      </c>
      <c r="AA243" s="41" t="str">
        <f t="shared" si="234"/>
        <v/>
      </c>
      <c r="AB243" s="24">
        <f t="shared" si="235"/>
        <v>1.0608346201479435E-8</v>
      </c>
      <c r="AC243" s="41" t="str">
        <f t="shared" si="236"/>
        <v/>
      </c>
      <c r="AD243" s="24">
        <f t="shared" si="237"/>
        <v>1.2730015441775322E-7</v>
      </c>
      <c r="AE243" s="41" t="str">
        <f t="shared" si="238"/>
        <v/>
      </c>
      <c r="AF243" s="24">
        <f t="shared" si="239"/>
        <v>1.5276018530130386E-6</v>
      </c>
      <c r="AG243" s="41" t="str">
        <f t="shared" si="240"/>
        <v/>
      </c>
      <c r="AH243" s="24">
        <f t="shared" si="241"/>
        <v>1.8331222236156464E-5</v>
      </c>
      <c r="AI243" s="41" t="str">
        <f t="shared" si="242"/>
        <v/>
      </c>
      <c r="AJ243" s="24">
        <f t="shared" si="243"/>
        <v>2.1997466683387756E-4</v>
      </c>
      <c r="AK243" s="41" t="str">
        <f t="shared" si="244"/>
        <v/>
      </c>
    </row>
    <row r="244" spans="6:37">
      <c r="F244" s="533">
        <f t="shared" si="217"/>
        <v>0.421875</v>
      </c>
      <c r="G244" s="8">
        <v>2</v>
      </c>
      <c r="H244" s="305">
        <f t="shared" si="218"/>
        <v>54</v>
      </c>
      <c r="I244" s="37" t="str">
        <f t="shared" si="216"/>
        <v>46;</v>
      </c>
      <c r="J244" s="38">
        <v>2</v>
      </c>
      <c r="K244" s="128">
        <f t="shared" si="219"/>
        <v>0.375</v>
      </c>
      <c r="L244" s="39" t="str">
        <f>INDEX(powers!$H$2:$H$75,33+J244)</f>
        <v>gross</v>
      </c>
      <c r="M244" s="40" t="str">
        <f t="shared" si="220"/>
        <v>0</v>
      </c>
      <c r="N244" s="24">
        <f t="shared" si="221"/>
        <v>4.5</v>
      </c>
      <c r="O244" s="41" t="str">
        <f t="shared" si="222"/>
        <v>4</v>
      </c>
      <c r="P244" s="24">
        <f t="shared" si="223"/>
        <v>6</v>
      </c>
      <c r="Q244" s="41" t="str">
        <f t="shared" si="224"/>
        <v>6</v>
      </c>
      <c r="R244" s="24">
        <f t="shared" si="225"/>
        <v>0</v>
      </c>
      <c r="S244" s="41" t="str">
        <f t="shared" si="226"/>
        <v/>
      </c>
      <c r="T244" s="24">
        <f t="shared" si="227"/>
        <v>0</v>
      </c>
      <c r="U244" s="41" t="str">
        <f t="shared" si="228"/>
        <v/>
      </c>
      <c r="V244" s="24">
        <f t="shared" si="229"/>
        <v>0</v>
      </c>
      <c r="W244" s="41" t="str">
        <f t="shared" si="230"/>
        <v/>
      </c>
      <c r="X244" s="24">
        <f t="shared" si="231"/>
        <v>0</v>
      </c>
      <c r="Y244" s="41" t="str">
        <f t="shared" si="232"/>
        <v/>
      </c>
      <c r="Z244" s="24">
        <f t="shared" si="233"/>
        <v>0</v>
      </c>
      <c r="AA244" s="41" t="str">
        <f t="shared" si="234"/>
        <v/>
      </c>
      <c r="AB244" s="24">
        <f t="shared" si="235"/>
        <v>0</v>
      </c>
      <c r="AC244" s="41" t="str">
        <f t="shared" si="236"/>
        <v/>
      </c>
      <c r="AD244" s="24">
        <f t="shared" si="237"/>
        <v>0</v>
      </c>
      <c r="AE244" s="41" t="str">
        <f t="shared" si="238"/>
        <v/>
      </c>
      <c r="AF244" s="24">
        <f t="shared" si="239"/>
        <v>0</v>
      </c>
      <c r="AG244" s="41" t="str">
        <f t="shared" si="240"/>
        <v/>
      </c>
      <c r="AH244" s="24">
        <f t="shared" si="241"/>
        <v>0</v>
      </c>
      <c r="AI244" s="41" t="str">
        <f t="shared" si="242"/>
        <v/>
      </c>
      <c r="AJ244" s="24">
        <f t="shared" si="243"/>
        <v>0</v>
      </c>
      <c r="AK244" s="41" t="str">
        <f t="shared" si="244"/>
        <v/>
      </c>
    </row>
    <row r="245" spans="6:37">
      <c r="F245" s="533">
        <f t="shared" si="217"/>
        <v>0.4296875</v>
      </c>
      <c r="G245" s="8">
        <v>2</v>
      </c>
      <c r="H245" s="305">
        <f t="shared" si="218"/>
        <v>55</v>
      </c>
      <c r="I245" s="37" t="str">
        <f t="shared" si="216"/>
        <v>47;</v>
      </c>
      <c r="J245" s="38">
        <v>2</v>
      </c>
      <c r="K245" s="128">
        <f t="shared" si="219"/>
        <v>0.38194444444444442</v>
      </c>
      <c r="L245" s="39" t="str">
        <f>INDEX(powers!$H$2:$H$75,33+J245)</f>
        <v>gross</v>
      </c>
      <c r="M245" s="40" t="str">
        <f t="shared" si="220"/>
        <v>0</v>
      </c>
      <c r="N245" s="24">
        <f t="shared" si="221"/>
        <v>4.583333333333333</v>
      </c>
      <c r="O245" s="41" t="str">
        <f t="shared" si="222"/>
        <v>4</v>
      </c>
      <c r="P245" s="24">
        <f t="shared" si="223"/>
        <v>6.9999999999999964</v>
      </c>
      <c r="Q245" s="41" t="str">
        <f t="shared" si="224"/>
        <v>7</v>
      </c>
      <c r="R245" s="24">
        <f t="shared" si="225"/>
        <v>-4.2632564145606011E-14</v>
      </c>
      <c r="S245" s="41" t="str">
        <f t="shared" si="226"/>
        <v/>
      </c>
      <c r="T245" s="24">
        <f t="shared" si="227"/>
        <v>11.999999999999488</v>
      </c>
      <c r="U245" s="41" t="str">
        <f t="shared" si="228"/>
        <v/>
      </c>
      <c r="V245" s="24">
        <f t="shared" si="229"/>
        <v>11.999999999993861</v>
      </c>
      <c r="W245" s="41" t="str">
        <f t="shared" si="230"/>
        <v/>
      </c>
      <c r="X245" s="24">
        <f t="shared" si="231"/>
        <v>11.999999999926331</v>
      </c>
      <c r="Y245" s="41" t="str">
        <f t="shared" si="232"/>
        <v/>
      </c>
      <c r="Z245" s="24">
        <f t="shared" si="233"/>
        <v>11.999999999115971</v>
      </c>
      <c r="AA245" s="41" t="str">
        <f t="shared" si="234"/>
        <v/>
      </c>
      <c r="AB245" s="24">
        <f t="shared" si="235"/>
        <v>11.999999989391654</v>
      </c>
      <c r="AC245" s="41" t="str">
        <f t="shared" si="236"/>
        <v/>
      </c>
      <c r="AD245" s="24">
        <f t="shared" si="237"/>
        <v>11.999999872699846</v>
      </c>
      <c r="AE245" s="41" t="str">
        <f t="shared" si="238"/>
        <v/>
      </c>
      <c r="AF245" s="24">
        <f t="shared" si="239"/>
        <v>11.999998472398147</v>
      </c>
      <c r="AG245" s="41" t="str">
        <f t="shared" si="240"/>
        <v/>
      </c>
      <c r="AH245" s="24">
        <f t="shared" si="241"/>
        <v>11.999981668777764</v>
      </c>
      <c r="AI245" s="41" t="str">
        <f t="shared" si="242"/>
        <v/>
      </c>
      <c r="AJ245" s="24">
        <f t="shared" si="243"/>
        <v>11.999780025333166</v>
      </c>
      <c r="AK245" s="41" t="str">
        <f t="shared" si="244"/>
        <v/>
      </c>
    </row>
    <row r="246" spans="6:37">
      <c r="F246" s="533">
        <f t="shared" si="217"/>
        <v>0.4375</v>
      </c>
      <c r="G246" s="8">
        <v>2</v>
      </c>
      <c r="H246" s="305">
        <f t="shared" si="218"/>
        <v>56</v>
      </c>
      <c r="I246" s="37" t="str">
        <f t="shared" si="216"/>
        <v>48;</v>
      </c>
      <c r="J246" s="38">
        <v>2</v>
      </c>
      <c r="K246" s="128">
        <f t="shared" si="219"/>
        <v>0.3888888888888889</v>
      </c>
      <c r="L246" s="39" t="str">
        <f>INDEX(powers!$H$2:$H$75,33+J246)</f>
        <v>gross</v>
      </c>
      <c r="M246" s="40" t="str">
        <f t="shared" si="220"/>
        <v>0</v>
      </c>
      <c r="N246" s="24">
        <f t="shared" si="221"/>
        <v>4.666666666666667</v>
      </c>
      <c r="O246" s="41" t="str">
        <f t="shared" si="222"/>
        <v>4</v>
      </c>
      <c r="P246" s="24">
        <f t="shared" si="223"/>
        <v>8.0000000000000036</v>
      </c>
      <c r="Q246" s="41" t="str">
        <f t="shared" si="224"/>
        <v>8</v>
      </c>
      <c r="R246" s="24">
        <f t="shared" si="225"/>
        <v>4.2632564145606011E-14</v>
      </c>
      <c r="S246" s="41" t="str">
        <f t="shared" si="226"/>
        <v/>
      </c>
      <c r="T246" s="24">
        <f t="shared" si="227"/>
        <v>5.1159076974727213E-13</v>
      </c>
      <c r="U246" s="41" t="str">
        <f t="shared" si="228"/>
        <v/>
      </c>
      <c r="V246" s="24">
        <f t="shared" si="229"/>
        <v>6.1390892369672656E-12</v>
      </c>
      <c r="W246" s="41" t="str">
        <f t="shared" si="230"/>
        <v/>
      </c>
      <c r="X246" s="24">
        <f t="shared" si="231"/>
        <v>7.3669070843607187E-11</v>
      </c>
      <c r="Y246" s="41" t="str">
        <f t="shared" si="232"/>
        <v/>
      </c>
      <c r="Z246" s="24">
        <f t="shared" si="233"/>
        <v>8.8402885012328625E-10</v>
      </c>
      <c r="AA246" s="41" t="str">
        <f t="shared" si="234"/>
        <v/>
      </c>
      <c r="AB246" s="24">
        <f t="shared" si="235"/>
        <v>1.0608346201479435E-8</v>
      </c>
      <c r="AC246" s="41" t="str">
        <f t="shared" si="236"/>
        <v/>
      </c>
      <c r="AD246" s="24">
        <f t="shared" si="237"/>
        <v>1.2730015441775322E-7</v>
      </c>
      <c r="AE246" s="41" t="str">
        <f t="shared" si="238"/>
        <v/>
      </c>
      <c r="AF246" s="24">
        <f t="shared" si="239"/>
        <v>1.5276018530130386E-6</v>
      </c>
      <c r="AG246" s="41" t="str">
        <f t="shared" si="240"/>
        <v/>
      </c>
      <c r="AH246" s="24">
        <f t="shared" si="241"/>
        <v>1.8331222236156464E-5</v>
      </c>
      <c r="AI246" s="41" t="str">
        <f t="shared" si="242"/>
        <v/>
      </c>
      <c r="AJ246" s="24">
        <f t="shared" si="243"/>
        <v>2.1997466683387756E-4</v>
      </c>
      <c r="AK246" s="41" t="str">
        <f t="shared" si="244"/>
        <v/>
      </c>
    </row>
    <row r="247" spans="6:37">
      <c r="F247" s="533">
        <f t="shared" si="217"/>
        <v>0.4453125</v>
      </c>
      <c r="G247" s="8">
        <v>2</v>
      </c>
      <c r="H247" s="305">
        <f t="shared" si="218"/>
        <v>57</v>
      </c>
      <c r="I247" s="37" t="str">
        <f t="shared" si="216"/>
        <v>49;</v>
      </c>
      <c r="J247" s="38">
        <v>2</v>
      </c>
      <c r="K247" s="128">
        <f t="shared" si="219"/>
        <v>0.39583333333333331</v>
      </c>
      <c r="L247" s="39" t="str">
        <f>INDEX(powers!$H$2:$H$75,33+J247)</f>
        <v>gross</v>
      </c>
      <c r="M247" s="40" t="str">
        <f t="shared" si="220"/>
        <v>0</v>
      </c>
      <c r="N247" s="24">
        <f t="shared" si="221"/>
        <v>4.75</v>
      </c>
      <c r="O247" s="41" t="str">
        <f t="shared" si="222"/>
        <v>4</v>
      </c>
      <c r="P247" s="24">
        <f t="shared" si="223"/>
        <v>9</v>
      </c>
      <c r="Q247" s="41" t="str">
        <f t="shared" si="224"/>
        <v>9</v>
      </c>
      <c r="R247" s="24">
        <f t="shared" si="225"/>
        <v>0</v>
      </c>
      <c r="S247" s="41" t="str">
        <f t="shared" si="226"/>
        <v/>
      </c>
      <c r="T247" s="24">
        <f t="shared" si="227"/>
        <v>0</v>
      </c>
      <c r="U247" s="41" t="str">
        <f t="shared" si="228"/>
        <v/>
      </c>
      <c r="V247" s="24">
        <f t="shared" si="229"/>
        <v>0</v>
      </c>
      <c r="W247" s="41" t="str">
        <f t="shared" si="230"/>
        <v/>
      </c>
      <c r="X247" s="24">
        <f t="shared" si="231"/>
        <v>0</v>
      </c>
      <c r="Y247" s="41" t="str">
        <f t="shared" si="232"/>
        <v/>
      </c>
      <c r="Z247" s="24">
        <f t="shared" si="233"/>
        <v>0</v>
      </c>
      <c r="AA247" s="41" t="str">
        <f t="shared" si="234"/>
        <v/>
      </c>
      <c r="AB247" s="24">
        <f t="shared" si="235"/>
        <v>0</v>
      </c>
      <c r="AC247" s="41" t="str">
        <f t="shared" si="236"/>
        <v/>
      </c>
      <c r="AD247" s="24">
        <f t="shared" si="237"/>
        <v>0</v>
      </c>
      <c r="AE247" s="41" t="str">
        <f t="shared" si="238"/>
        <v/>
      </c>
      <c r="AF247" s="24">
        <f t="shared" si="239"/>
        <v>0</v>
      </c>
      <c r="AG247" s="41" t="str">
        <f t="shared" si="240"/>
        <v/>
      </c>
      <c r="AH247" s="24">
        <f t="shared" si="241"/>
        <v>0</v>
      </c>
      <c r="AI247" s="41" t="str">
        <f t="shared" si="242"/>
        <v/>
      </c>
      <c r="AJ247" s="24">
        <f t="shared" si="243"/>
        <v>0</v>
      </c>
      <c r="AK247" s="41" t="str">
        <f t="shared" si="244"/>
        <v/>
      </c>
    </row>
    <row r="248" spans="6:37">
      <c r="F248" s="533">
        <f t="shared" si="217"/>
        <v>0.453125</v>
      </c>
      <c r="G248" s="8">
        <v>2</v>
      </c>
      <c r="H248" s="305">
        <f t="shared" si="218"/>
        <v>58</v>
      </c>
      <c r="I248" s="37" t="str">
        <f t="shared" si="216"/>
        <v>4X;</v>
      </c>
      <c r="J248" s="38">
        <v>2</v>
      </c>
      <c r="K248" s="128">
        <f t="shared" si="219"/>
        <v>0.40277777777777779</v>
      </c>
      <c r="L248" s="39" t="str">
        <f>INDEX(powers!$H$2:$H$75,33+J248)</f>
        <v>gross</v>
      </c>
      <c r="M248" s="40" t="str">
        <f t="shared" si="220"/>
        <v>0</v>
      </c>
      <c r="N248" s="24">
        <f t="shared" si="221"/>
        <v>4.8333333333333339</v>
      </c>
      <c r="O248" s="41" t="str">
        <f t="shared" si="222"/>
        <v>4</v>
      </c>
      <c r="P248" s="24">
        <f t="shared" si="223"/>
        <v>10.000000000000007</v>
      </c>
      <c r="Q248" s="41" t="str">
        <f t="shared" si="224"/>
        <v>X</v>
      </c>
      <c r="R248" s="24">
        <f t="shared" si="225"/>
        <v>8.5265128291212022E-14</v>
      </c>
      <c r="S248" s="41" t="str">
        <f t="shared" si="226"/>
        <v/>
      </c>
      <c r="T248" s="24">
        <f t="shared" si="227"/>
        <v>1.0231815394945443E-12</v>
      </c>
      <c r="U248" s="41" t="str">
        <f t="shared" si="228"/>
        <v/>
      </c>
      <c r="V248" s="24">
        <f t="shared" si="229"/>
        <v>1.2278178473934531E-11</v>
      </c>
      <c r="W248" s="41" t="str">
        <f t="shared" si="230"/>
        <v/>
      </c>
      <c r="X248" s="24">
        <f t="shared" si="231"/>
        <v>1.4733814168721437E-10</v>
      </c>
      <c r="Y248" s="41" t="str">
        <f t="shared" si="232"/>
        <v/>
      </c>
      <c r="Z248" s="24">
        <f t="shared" si="233"/>
        <v>1.7680577002465725E-9</v>
      </c>
      <c r="AA248" s="41" t="str">
        <f t="shared" si="234"/>
        <v/>
      </c>
      <c r="AB248" s="24">
        <f t="shared" si="235"/>
        <v>2.121669240295887E-8</v>
      </c>
      <c r="AC248" s="41" t="str">
        <f t="shared" si="236"/>
        <v/>
      </c>
      <c r="AD248" s="24">
        <f t="shared" si="237"/>
        <v>2.5460030883550644E-7</v>
      </c>
      <c r="AE248" s="41" t="str">
        <f t="shared" si="238"/>
        <v/>
      </c>
      <c r="AF248" s="24">
        <f t="shared" si="239"/>
        <v>3.0552037060260773E-6</v>
      </c>
      <c r="AG248" s="41" t="str">
        <f t="shared" si="240"/>
        <v/>
      </c>
      <c r="AH248" s="24">
        <f t="shared" si="241"/>
        <v>3.6662444472312927E-5</v>
      </c>
      <c r="AI248" s="41" t="str">
        <f t="shared" si="242"/>
        <v/>
      </c>
      <c r="AJ248" s="24">
        <f t="shared" si="243"/>
        <v>4.3994933366775513E-4</v>
      </c>
      <c r="AK248" s="41" t="str">
        <f t="shared" si="244"/>
        <v/>
      </c>
    </row>
    <row r="249" spans="6:37">
      <c r="F249" s="533">
        <f t="shared" si="217"/>
        <v>0.4609375</v>
      </c>
      <c r="G249" s="8">
        <v>2</v>
      </c>
      <c r="H249" s="305">
        <f t="shared" si="218"/>
        <v>59</v>
      </c>
      <c r="I249" s="37" t="str">
        <f t="shared" si="216"/>
        <v>4E;</v>
      </c>
      <c r="J249" s="38">
        <v>2</v>
      </c>
      <c r="K249" s="128">
        <f t="shared" si="219"/>
        <v>0.40972222222222221</v>
      </c>
      <c r="L249" s="39" t="str">
        <f>INDEX(powers!$H$2:$H$75,33+J249)</f>
        <v>gross</v>
      </c>
      <c r="M249" s="40" t="str">
        <f t="shared" si="220"/>
        <v>0</v>
      </c>
      <c r="N249" s="24">
        <f t="shared" si="221"/>
        <v>4.9166666666666661</v>
      </c>
      <c r="O249" s="41" t="str">
        <f t="shared" si="222"/>
        <v>4</v>
      </c>
      <c r="P249" s="24">
        <f t="shared" si="223"/>
        <v>10.999999999999993</v>
      </c>
      <c r="Q249" s="41" t="str">
        <f t="shared" si="224"/>
        <v>E</v>
      </c>
      <c r="R249" s="24">
        <f t="shared" si="225"/>
        <v>-8.5265128291212022E-14</v>
      </c>
      <c r="S249" s="41" t="str">
        <f t="shared" si="226"/>
        <v/>
      </c>
      <c r="T249" s="24">
        <f t="shared" si="227"/>
        <v>11.999999999998977</v>
      </c>
      <c r="U249" s="41" t="str">
        <f t="shared" si="228"/>
        <v/>
      </c>
      <c r="V249" s="24">
        <f t="shared" si="229"/>
        <v>11.999999999987722</v>
      </c>
      <c r="W249" s="41" t="str">
        <f t="shared" si="230"/>
        <v/>
      </c>
      <c r="X249" s="24">
        <f t="shared" si="231"/>
        <v>11.999999999852662</v>
      </c>
      <c r="Y249" s="41" t="str">
        <f t="shared" si="232"/>
        <v/>
      </c>
      <c r="Z249" s="24">
        <f t="shared" si="233"/>
        <v>11.999999998231942</v>
      </c>
      <c r="AA249" s="41" t="str">
        <f t="shared" si="234"/>
        <v/>
      </c>
      <c r="AB249" s="24">
        <f t="shared" si="235"/>
        <v>11.999999978783308</v>
      </c>
      <c r="AC249" s="41" t="str">
        <f t="shared" si="236"/>
        <v/>
      </c>
      <c r="AD249" s="24">
        <f t="shared" si="237"/>
        <v>11.999999745399691</v>
      </c>
      <c r="AE249" s="41" t="str">
        <f t="shared" si="238"/>
        <v/>
      </c>
      <c r="AF249" s="24">
        <f t="shared" si="239"/>
        <v>11.999996944796294</v>
      </c>
      <c r="AG249" s="41" t="str">
        <f t="shared" si="240"/>
        <v/>
      </c>
      <c r="AH249" s="24">
        <f t="shared" si="241"/>
        <v>11.999963337555528</v>
      </c>
      <c r="AI249" s="41" t="str">
        <f t="shared" si="242"/>
        <v/>
      </c>
      <c r="AJ249" s="24">
        <f t="shared" si="243"/>
        <v>11.999560050666332</v>
      </c>
      <c r="AK249" s="41" t="str">
        <f t="shared" si="244"/>
        <v/>
      </c>
    </row>
    <row r="250" spans="6:37">
      <c r="F250" s="533">
        <f t="shared" si="217"/>
        <v>0.46875</v>
      </c>
      <c r="G250" s="8">
        <v>2</v>
      </c>
      <c r="H250" s="305">
        <f t="shared" si="218"/>
        <v>60</v>
      </c>
      <c r="I250" s="37" t="str">
        <f t="shared" si="216"/>
        <v>50;</v>
      </c>
      <c r="J250" s="38">
        <v>2</v>
      </c>
      <c r="K250" s="128">
        <f t="shared" si="219"/>
        <v>0.41666666666666669</v>
      </c>
      <c r="L250" s="39" t="str">
        <f>INDEX(powers!$H$2:$H$75,33+J250)</f>
        <v>gross</v>
      </c>
      <c r="M250" s="40" t="str">
        <f t="shared" si="220"/>
        <v>0</v>
      </c>
      <c r="N250" s="24">
        <f t="shared" si="221"/>
        <v>5</v>
      </c>
      <c r="O250" s="41" t="str">
        <f t="shared" si="222"/>
        <v>5</v>
      </c>
      <c r="P250" s="24">
        <f t="shared" si="223"/>
        <v>0</v>
      </c>
      <c r="Q250" s="41" t="str">
        <f t="shared" si="224"/>
        <v>0</v>
      </c>
      <c r="R250" s="24">
        <f t="shared" si="225"/>
        <v>0</v>
      </c>
      <c r="S250" s="41" t="str">
        <f t="shared" si="226"/>
        <v/>
      </c>
      <c r="T250" s="24">
        <f t="shared" si="227"/>
        <v>0</v>
      </c>
      <c r="U250" s="41" t="str">
        <f t="shared" si="228"/>
        <v/>
      </c>
      <c r="V250" s="24">
        <f t="shared" si="229"/>
        <v>0</v>
      </c>
      <c r="W250" s="41" t="str">
        <f t="shared" si="230"/>
        <v/>
      </c>
      <c r="X250" s="24">
        <f t="shared" si="231"/>
        <v>0</v>
      </c>
      <c r="Y250" s="41" t="str">
        <f t="shared" si="232"/>
        <v/>
      </c>
      <c r="Z250" s="24">
        <f t="shared" si="233"/>
        <v>0</v>
      </c>
      <c r="AA250" s="41" t="str">
        <f t="shared" si="234"/>
        <v/>
      </c>
      <c r="AB250" s="24">
        <f t="shared" si="235"/>
        <v>0</v>
      </c>
      <c r="AC250" s="41" t="str">
        <f t="shared" si="236"/>
        <v/>
      </c>
      <c r="AD250" s="24">
        <f t="shared" si="237"/>
        <v>0</v>
      </c>
      <c r="AE250" s="41" t="str">
        <f t="shared" si="238"/>
        <v/>
      </c>
      <c r="AF250" s="24">
        <f t="shared" si="239"/>
        <v>0</v>
      </c>
      <c r="AG250" s="41" t="str">
        <f t="shared" si="240"/>
        <v/>
      </c>
      <c r="AH250" s="24">
        <f t="shared" si="241"/>
        <v>0</v>
      </c>
      <c r="AI250" s="41" t="str">
        <f t="shared" si="242"/>
        <v/>
      </c>
      <c r="AJ250" s="24">
        <f t="shared" si="243"/>
        <v>0</v>
      </c>
      <c r="AK250" s="41" t="str">
        <f t="shared" si="244"/>
        <v/>
      </c>
    </row>
    <row r="251" spans="6:37">
      <c r="F251" s="533">
        <f t="shared" si="217"/>
        <v>0.4765625</v>
      </c>
      <c r="G251" s="8">
        <v>2</v>
      </c>
      <c r="H251" s="305">
        <f t="shared" si="218"/>
        <v>61</v>
      </c>
      <c r="I251" s="37" t="str">
        <f t="shared" si="216"/>
        <v>51;</v>
      </c>
      <c r="J251" s="38">
        <v>2</v>
      </c>
      <c r="K251" s="128">
        <f t="shared" si="219"/>
        <v>0.4236111111111111</v>
      </c>
      <c r="L251" s="39" t="str">
        <f>INDEX(powers!$H$2:$H$75,33+J251)</f>
        <v>gross</v>
      </c>
      <c r="M251" s="40" t="str">
        <f t="shared" si="220"/>
        <v>0</v>
      </c>
      <c r="N251" s="24">
        <f t="shared" si="221"/>
        <v>5.083333333333333</v>
      </c>
      <c r="O251" s="41" t="str">
        <f t="shared" si="222"/>
        <v>5</v>
      </c>
      <c r="P251" s="24">
        <f t="shared" si="223"/>
        <v>0.99999999999999645</v>
      </c>
      <c r="Q251" s="41" t="str">
        <f t="shared" si="224"/>
        <v>1</v>
      </c>
      <c r="R251" s="24">
        <f t="shared" si="225"/>
        <v>11.999999999999957</v>
      </c>
      <c r="S251" s="41" t="str">
        <f t="shared" si="226"/>
        <v/>
      </c>
      <c r="T251" s="24">
        <f t="shared" si="227"/>
        <v>-5.1159076974727213E-13</v>
      </c>
      <c r="U251" s="41" t="str">
        <f t="shared" si="228"/>
        <v/>
      </c>
      <c r="V251" s="24">
        <f t="shared" si="229"/>
        <v>11.999999999993861</v>
      </c>
      <c r="W251" s="41" t="str">
        <f t="shared" si="230"/>
        <v/>
      </c>
      <c r="X251" s="24">
        <f t="shared" si="231"/>
        <v>11.999999999926331</v>
      </c>
      <c r="Y251" s="41" t="str">
        <f t="shared" si="232"/>
        <v/>
      </c>
      <c r="Z251" s="24">
        <f t="shared" si="233"/>
        <v>11.999999999115971</v>
      </c>
      <c r="AA251" s="41" t="str">
        <f t="shared" si="234"/>
        <v/>
      </c>
      <c r="AB251" s="24">
        <f t="shared" si="235"/>
        <v>11.999999989391654</v>
      </c>
      <c r="AC251" s="41" t="str">
        <f t="shared" si="236"/>
        <v/>
      </c>
      <c r="AD251" s="24">
        <f t="shared" si="237"/>
        <v>11.999999872699846</v>
      </c>
      <c r="AE251" s="41" t="str">
        <f t="shared" si="238"/>
        <v/>
      </c>
      <c r="AF251" s="24">
        <f t="shared" si="239"/>
        <v>11.999998472398147</v>
      </c>
      <c r="AG251" s="41" t="str">
        <f t="shared" si="240"/>
        <v/>
      </c>
      <c r="AH251" s="24">
        <f t="shared" si="241"/>
        <v>11.999981668777764</v>
      </c>
      <c r="AI251" s="41" t="str">
        <f t="shared" si="242"/>
        <v/>
      </c>
      <c r="AJ251" s="24">
        <f t="shared" si="243"/>
        <v>11.999780025333166</v>
      </c>
      <c r="AK251" s="41" t="str">
        <f t="shared" si="244"/>
        <v/>
      </c>
    </row>
    <row r="252" spans="6:37">
      <c r="F252" s="533">
        <f t="shared" si="217"/>
        <v>0.484375</v>
      </c>
      <c r="G252" s="8">
        <v>2</v>
      </c>
      <c r="H252" s="305">
        <f t="shared" si="218"/>
        <v>62</v>
      </c>
      <c r="I252" s="37" t="str">
        <f t="shared" si="216"/>
        <v>52;</v>
      </c>
      <c r="J252" s="38">
        <v>2</v>
      </c>
      <c r="K252" s="128">
        <f t="shared" si="219"/>
        <v>0.43055555555555558</v>
      </c>
      <c r="L252" s="39" t="str">
        <f>INDEX(powers!$H$2:$H$75,33+J252)</f>
        <v>gross</v>
      </c>
      <c r="M252" s="40" t="str">
        <f t="shared" si="220"/>
        <v>0</v>
      </c>
      <c r="N252" s="24">
        <f t="shared" si="221"/>
        <v>5.166666666666667</v>
      </c>
      <c r="O252" s="41" t="str">
        <f t="shared" si="222"/>
        <v>5</v>
      </c>
      <c r="P252" s="24">
        <f t="shared" si="223"/>
        <v>2.0000000000000036</v>
      </c>
      <c r="Q252" s="41" t="str">
        <f t="shared" si="224"/>
        <v>2</v>
      </c>
      <c r="R252" s="24">
        <f t="shared" si="225"/>
        <v>4.2632564145606011E-14</v>
      </c>
      <c r="S252" s="41" t="str">
        <f t="shared" si="226"/>
        <v/>
      </c>
      <c r="T252" s="24">
        <f t="shared" si="227"/>
        <v>5.1159076974727213E-13</v>
      </c>
      <c r="U252" s="41" t="str">
        <f t="shared" si="228"/>
        <v/>
      </c>
      <c r="V252" s="24">
        <f t="shared" si="229"/>
        <v>6.1390892369672656E-12</v>
      </c>
      <c r="W252" s="41" t="str">
        <f t="shared" si="230"/>
        <v/>
      </c>
      <c r="X252" s="24">
        <f t="shared" si="231"/>
        <v>7.3669070843607187E-11</v>
      </c>
      <c r="Y252" s="41" t="str">
        <f t="shared" si="232"/>
        <v/>
      </c>
      <c r="Z252" s="24">
        <f t="shared" si="233"/>
        <v>8.8402885012328625E-10</v>
      </c>
      <c r="AA252" s="41" t="str">
        <f t="shared" si="234"/>
        <v/>
      </c>
      <c r="AB252" s="24">
        <f t="shared" si="235"/>
        <v>1.0608346201479435E-8</v>
      </c>
      <c r="AC252" s="41" t="str">
        <f t="shared" si="236"/>
        <v/>
      </c>
      <c r="AD252" s="24">
        <f t="shared" si="237"/>
        <v>1.2730015441775322E-7</v>
      </c>
      <c r="AE252" s="41" t="str">
        <f t="shared" si="238"/>
        <v/>
      </c>
      <c r="AF252" s="24">
        <f t="shared" si="239"/>
        <v>1.5276018530130386E-6</v>
      </c>
      <c r="AG252" s="41" t="str">
        <f t="shared" si="240"/>
        <v/>
      </c>
      <c r="AH252" s="24">
        <f t="shared" si="241"/>
        <v>1.8331222236156464E-5</v>
      </c>
      <c r="AI252" s="41" t="str">
        <f t="shared" si="242"/>
        <v/>
      </c>
      <c r="AJ252" s="24">
        <f t="shared" si="243"/>
        <v>2.1997466683387756E-4</v>
      </c>
      <c r="AK252" s="41" t="str">
        <f t="shared" si="244"/>
        <v/>
      </c>
    </row>
    <row r="253" spans="6:37">
      <c r="F253" s="533">
        <f t="shared" si="217"/>
        <v>0.4921875</v>
      </c>
      <c r="G253" s="8">
        <v>2</v>
      </c>
      <c r="H253" s="305">
        <f t="shared" si="218"/>
        <v>63</v>
      </c>
      <c r="I253" s="37" t="str">
        <f t="shared" si="216"/>
        <v>53;</v>
      </c>
      <c r="J253" s="38">
        <v>2</v>
      </c>
      <c r="K253" s="128">
        <f t="shared" si="219"/>
        <v>0.4375</v>
      </c>
      <c r="L253" s="39" t="str">
        <f>INDEX(powers!$H$2:$H$75,33+J253)</f>
        <v>gross</v>
      </c>
      <c r="M253" s="40" t="str">
        <f t="shared" si="220"/>
        <v>0</v>
      </c>
      <c r="N253" s="24">
        <f t="shared" si="221"/>
        <v>5.25</v>
      </c>
      <c r="O253" s="41" t="str">
        <f t="shared" si="222"/>
        <v>5</v>
      </c>
      <c r="P253" s="24">
        <f t="shared" si="223"/>
        <v>3</v>
      </c>
      <c r="Q253" s="41" t="str">
        <f t="shared" si="224"/>
        <v>3</v>
      </c>
      <c r="R253" s="24">
        <f t="shared" si="225"/>
        <v>0</v>
      </c>
      <c r="S253" s="41" t="str">
        <f t="shared" si="226"/>
        <v/>
      </c>
      <c r="T253" s="24">
        <f t="shared" si="227"/>
        <v>0</v>
      </c>
      <c r="U253" s="41" t="str">
        <f t="shared" si="228"/>
        <v/>
      </c>
      <c r="V253" s="24">
        <f t="shared" si="229"/>
        <v>0</v>
      </c>
      <c r="W253" s="41" t="str">
        <f t="shared" si="230"/>
        <v/>
      </c>
      <c r="X253" s="24">
        <f t="shared" si="231"/>
        <v>0</v>
      </c>
      <c r="Y253" s="41" t="str">
        <f t="shared" si="232"/>
        <v/>
      </c>
      <c r="Z253" s="24">
        <f t="shared" si="233"/>
        <v>0</v>
      </c>
      <c r="AA253" s="41" t="str">
        <f t="shared" si="234"/>
        <v/>
      </c>
      <c r="AB253" s="24">
        <f t="shared" si="235"/>
        <v>0</v>
      </c>
      <c r="AC253" s="41" t="str">
        <f t="shared" si="236"/>
        <v/>
      </c>
      <c r="AD253" s="24">
        <f t="shared" si="237"/>
        <v>0</v>
      </c>
      <c r="AE253" s="41" t="str">
        <f t="shared" si="238"/>
        <v/>
      </c>
      <c r="AF253" s="24">
        <f t="shared" si="239"/>
        <v>0</v>
      </c>
      <c r="AG253" s="41" t="str">
        <f t="shared" si="240"/>
        <v/>
      </c>
      <c r="AH253" s="24">
        <f t="shared" si="241"/>
        <v>0</v>
      </c>
      <c r="AI253" s="41" t="str">
        <f t="shared" si="242"/>
        <v/>
      </c>
      <c r="AJ253" s="24">
        <f t="shared" si="243"/>
        <v>0</v>
      </c>
      <c r="AK253" s="41" t="str">
        <f t="shared" si="244"/>
        <v/>
      </c>
    </row>
    <row r="254" spans="6:37">
      <c r="F254" s="533">
        <f t="shared" si="217"/>
        <v>0.5</v>
      </c>
      <c r="G254" s="8">
        <v>2</v>
      </c>
      <c r="H254" s="305">
        <f t="shared" si="218"/>
        <v>64</v>
      </c>
      <c r="I254" s="37" t="str">
        <f t="shared" si="216"/>
        <v>54;</v>
      </c>
      <c r="J254" s="38">
        <v>2</v>
      </c>
      <c r="K254" s="128">
        <f t="shared" si="219"/>
        <v>0.44444444444444442</v>
      </c>
      <c r="L254" s="39" t="str">
        <f>INDEX(powers!$H$2:$H$75,33+J254)</f>
        <v>gross</v>
      </c>
      <c r="M254" s="40" t="str">
        <f t="shared" si="220"/>
        <v>0</v>
      </c>
      <c r="N254" s="24">
        <f t="shared" si="221"/>
        <v>5.333333333333333</v>
      </c>
      <c r="O254" s="41" t="str">
        <f t="shared" si="222"/>
        <v>5</v>
      </c>
      <c r="P254" s="24">
        <f t="shared" si="223"/>
        <v>3.9999999999999964</v>
      </c>
      <c r="Q254" s="41" t="str">
        <f t="shared" si="224"/>
        <v>4</v>
      </c>
      <c r="R254" s="24">
        <f t="shared" si="225"/>
        <v>-4.2632564145606011E-14</v>
      </c>
      <c r="S254" s="41" t="str">
        <f t="shared" si="226"/>
        <v/>
      </c>
      <c r="T254" s="24">
        <f t="shared" si="227"/>
        <v>11.999999999999488</v>
      </c>
      <c r="U254" s="41" t="str">
        <f t="shared" si="228"/>
        <v/>
      </c>
      <c r="V254" s="24">
        <f t="shared" si="229"/>
        <v>11.999999999993861</v>
      </c>
      <c r="W254" s="41" t="str">
        <f t="shared" si="230"/>
        <v/>
      </c>
      <c r="X254" s="24">
        <f t="shared" si="231"/>
        <v>11.999999999926331</v>
      </c>
      <c r="Y254" s="41" t="str">
        <f t="shared" si="232"/>
        <v/>
      </c>
      <c r="Z254" s="24">
        <f t="shared" si="233"/>
        <v>11.999999999115971</v>
      </c>
      <c r="AA254" s="41" t="str">
        <f t="shared" si="234"/>
        <v/>
      </c>
      <c r="AB254" s="24">
        <f t="shared" si="235"/>
        <v>11.999999989391654</v>
      </c>
      <c r="AC254" s="41" t="str">
        <f t="shared" si="236"/>
        <v/>
      </c>
      <c r="AD254" s="24">
        <f t="shared" si="237"/>
        <v>11.999999872699846</v>
      </c>
      <c r="AE254" s="41" t="str">
        <f t="shared" si="238"/>
        <v/>
      </c>
      <c r="AF254" s="24">
        <f t="shared" si="239"/>
        <v>11.999998472398147</v>
      </c>
      <c r="AG254" s="41" t="str">
        <f t="shared" si="240"/>
        <v/>
      </c>
      <c r="AH254" s="24">
        <f t="shared" si="241"/>
        <v>11.999981668777764</v>
      </c>
      <c r="AI254" s="41" t="str">
        <f t="shared" si="242"/>
        <v/>
      </c>
      <c r="AJ254" s="24">
        <f t="shared" si="243"/>
        <v>11.999780025333166</v>
      </c>
      <c r="AK254" s="41" t="str">
        <f t="shared" si="244"/>
        <v/>
      </c>
    </row>
    <row r="255" spans="6:37">
      <c r="F255" s="533">
        <f t="shared" si="217"/>
        <v>0.5078125</v>
      </c>
      <c r="G255" s="8">
        <v>2</v>
      </c>
      <c r="H255" s="305">
        <f t="shared" si="218"/>
        <v>65</v>
      </c>
      <c r="I255" s="37" t="str">
        <f t="shared" si="216"/>
        <v>55;</v>
      </c>
      <c r="J255" s="38">
        <v>2</v>
      </c>
      <c r="K255" s="128">
        <f t="shared" si="219"/>
        <v>0.4513888888888889</v>
      </c>
      <c r="L255" s="39" t="str">
        <f>INDEX(powers!$H$2:$H$75,33+J255)</f>
        <v>gross</v>
      </c>
      <c r="M255" s="40" t="str">
        <f t="shared" si="220"/>
        <v>0</v>
      </c>
      <c r="N255" s="24">
        <f t="shared" si="221"/>
        <v>5.416666666666667</v>
      </c>
      <c r="O255" s="41" t="str">
        <f t="shared" si="222"/>
        <v>5</v>
      </c>
      <c r="P255" s="24">
        <f t="shared" si="223"/>
        <v>5.0000000000000036</v>
      </c>
      <c r="Q255" s="41" t="str">
        <f t="shared" si="224"/>
        <v>5</v>
      </c>
      <c r="R255" s="24">
        <f t="shared" si="225"/>
        <v>4.2632564145606011E-14</v>
      </c>
      <c r="S255" s="41" t="str">
        <f t="shared" si="226"/>
        <v/>
      </c>
      <c r="T255" s="24">
        <f t="shared" si="227"/>
        <v>5.1159076974727213E-13</v>
      </c>
      <c r="U255" s="41" t="str">
        <f t="shared" si="228"/>
        <v/>
      </c>
      <c r="V255" s="24">
        <f t="shared" si="229"/>
        <v>6.1390892369672656E-12</v>
      </c>
      <c r="W255" s="41" t="str">
        <f t="shared" si="230"/>
        <v/>
      </c>
      <c r="X255" s="24">
        <f t="shared" si="231"/>
        <v>7.3669070843607187E-11</v>
      </c>
      <c r="Y255" s="41" t="str">
        <f t="shared" si="232"/>
        <v/>
      </c>
      <c r="Z255" s="24">
        <f t="shared" si="233"/>
        <v>8.8402885012328625E-10</v>
      </c>
      <c r="AA255" s="41" t="str">
        <f t="shared" si="234"/>
        <v/>
      </c>
      <c r="AB255" s="24">
        <f t="shared" si="235"/>
        <v>1.0608346201479435E-8</v>
      </c>
      <c r="AC255" s="41" t="str">
        <f t="shared" si="236"/>
        <v/>
      </c>
      <c r="AD255" s="24">
        <f t="shared" si="237"/>
        <v>1.2730015441775322E-7</v>
      </c>
      <c r="AE255" s="41" t="str">
        <f t="shared" si="238"/>
        <v/>
      </c>
      <c r="AF255" s="24">
        <f t="shared" si="239"/>
        <v>1.5276018530130386E-6</v>
      </c>
      <c r="AG255" s="41" t="str">
        <f t="shared" si="240"/>
        <v/>
      </c>
      <c r="AH255" s="24">
        <f t="shared" si="241"/>
        <v>1.8331222236156464E-5</v>
      </c>
      <c r="AI255" s="41" t="str">
        <f t="shared" si="242"/>
        <v/>
      </c>
      <c r="AJ255" s="24">
        <f t="shared" si="243"/>
        <v>2.1997466683387756E-4</v>
      </c>
      <c r="AK255" s="41" t="str">
        <f t="shared" si="244"/>
        <v/>
      </c>
    </row>
    <row r="256" spans="6:37">
      <c r="F256" s="533">
        <f t="shared" si="217"/>
        <v>0.515625</v>
      </c>
      <c r="G256" s="8">
        <v>2</v>
      </c>
      <c r="H256" s="305">
        <f t="shared" si="218"/>
        <v>66</v>
      </c>
      <c r="I256" s="37" t="str">
        <f t="shared" ref="I256:I317" si="245">O256&amp;Q256&amp;S256&amp;U256&amp;W256&amp;Y256&amp;AA256&amp;AC256&amp;AE256&amp;AG256&amp;AI256&amp;AK256&amp;";"</f>
        <v>56;</v>
      </c>
      <c r="J256" s="38">
        <v>2</v>
      </c>
      <c r="K256" s="128">
        <f t="shared" si="219"/>
        <v>0.45833333333333331</v>
      </c>
      <c r="L256" s="39" t="str">
        <f>INDEX(powers!$H$2:$H$75,33+J256)</f>
        <v>gross</v>
      </c>
      <c r="M256" s="40" t="str">
        <f t="shared" si="220"/>
        <v>0</v>
      </c>
      <c r="N256" s="24">
        <f t="shared" si="221"/>
        <v>5.5</v>
      </c>
      <c r="O256" s="41" t="str">
        <f t="shared" si="222"/>
        <v>5</v>
      </c>
      <c r="P256" s="24">
        <f t="shared" si="223"/>
        <v>6</v>
      </c>
      <c r="Q256" s="41" t="str">
        <f t="shared" si="224"/>
        <v>6</v>
      </c>
      <c r="R256" s="24">
        <f t="shared" si="225"/>
        <v>0</v>
      </c>
      <c r="S256" s="41" t="str">
        <f t="shared" si="226"/>
        <v/>
      </c>
      <c r="T256" s="24">
        <f t="shared" si="227"/>
        <v>0</v>
      </c>
      <c r="U256" s="41" t="str">
        <f t="shared" si="228"/>
        <v/>
      </c>
      <c r="V256" s="24">
        <f t="shared" si="229"/>
        <v>0</v>
      </c>
      <c r="W256" s="41" t="str">
        <f t="shared" si="230"/>
        <v/>
      </c>
      <c r="X256" s="24">
        <f t="shared" si="231"/>
        <v>0</v>
      </c>
      <c r="Y256" s="41" t="str">
        <f t="shared" si="232"/>
        <v/>
      </c>
      <c r="Z256" s="24">
        <f t="shared" si="233"/>
        <v>0</v>
      </c>
      <c r="AA256" s="41" t="str">
        <f t="shared" si="234"/>
        <v/>
      </c>
      <c r="AB256" s="24">
        <f t="shared" si="235"/>
        <v>0</v>
      </c>
      <c r="AC256" s="41" t="str">
        <f t="shared" si="236"/>
        <v/>
      </c>
      <c r="AD256" s="24">
        <f t="shared" si="237"/>
        <v>0</v>
      </c>
      <c r="AE256" s="41" t="str">
        <f t="shared" si="238"/>
        <v/>
      </c>
      <c r="AF256" s="24">
        <f t="shared" si="239"/>
        <v>0</v>
      </c>
      <c r="AG256" s="41" t="str">
        <f t="shared" si="240"/>
        <v/>
      </c>
      <c r="AH256" s="24">
        <f t="shared" si="241"/>
        <v>0</v>
      </c>
      <c r="AI256" s="41" t="str">
        <f t="shared" si="242"/>
        <v/>
      </c>
      <c r="AJ256" s="24">
        <f t="shared" si="243"/>
        <v>0</v>
      </c>
      <c r="AK256" s="41" t="str">
        <f t="shared" si="244"/>
        <v/>
      </c>
    </row>
    <row r="257" spans="6:37">
      <c r="F257" s="533">
        <f t="shared" si="217"/>
        <v>0.5234375</v>
      </c>
      <c r="G257" s="8">
        <v>2</v>
      </c>
      <c r="H257" s="305">
        <f t="shared" si="218"/>
        <v>67</v>
      </c>
      <c r="I257" s="37" t="str">
        <f t="shared" si="245"/>
        <v>57;</v>
      </c>
      <c r="J257" s="38">
        <v>2</v>
      </c>
      <c r="K257" s="128">
        <f t="shared" si="219"/>
        <v>0.46527777777777779</v>
      </c>
      <c r="L257" s="39" t="str">
        <f>INDEX(powers!$H$2:$H$75,33+J257)</f>
        <v>gross</v>
      </c>
      <c r="M257" s="40" t="str">
        <f t="shared" si="220"/>
        <v>0</v>
      </c>
      <c r="N257" s="24">
        <f t="shared" si="221"/>
        <v>5.5833333333333339</v>
      </c>
      <c r="O257" s="41" t="str">
        <f t="shared" si="222"/>
        <v>5</v>
      </c>
      <c r="P257" s="24">
        <f t="shared" si="223"/>
        <v>7.0000000000000071</v>
      </c>
      <c r="Q257" s="41" t="str">
        <f t="shared" si="224"/>
        <v>7</v>
      </c>
      <c r="R257" s="24">
        <f t="shared" si="225"/>
        <v>8.5265128291212022E-14</v>
      </c>
      <c r="S257" s="41" t="str">
        <f t="shared" si="226"/>
        <v/>
      </c>
      <c r="T257" s="24">
        <f t="shared" si="227"/>
        <v>1.0231815394945443E-12</v>
      </c>
      <c r="U257" s="41" t="str">
        <f t="shared" si="228"/>
        <v/>
      </c>
      <c r="V257" s="24">
        <f t="shared" si="229"/>
        <v>1.2278178473934531E-11</v>
      </c>
      <c r="W257" s="41" t="str">
        <f t="shared" si="230"/>
        <v/>
      </c>
      <c r="X257" s="24">
        <f t="shared" si="231"/>
        <v>1.4733814168721437E-10</v>
      </c>
      <c r="Y257" s="41" t="str">
        <f t="shared" si="232"/>
        <v/>
      </c>
      <c r="Z257" s="24">
        <f t="shared" si="233"/>
        <v>1.7680577002465725E-9</v>
      </c>
      <c r="AA257" s="41" t="str">
        <f t="shared" si="234"/>
        <v/>
      </c>
      <c r="AB257" s="24">
        <f t="shared" si="235"/>
        <v>2.121669240295887E-8</v>
      </c>
      <c r="AC257" s="41" t="str">
        <f t="shared" si="236"/>
        <v/>
      </c>
      <c r="AD257" s="24">
        <f t="shared" si="237"/>
        <v>2.5460030883550644E-7</v>
      </c>
      <c r="AE257" s="41" t="str">
        <f t="shared" si="238"/>
        <v/>
      </c>
      <c r="AF257" s="24">
        <f t="shared" si="239"/>
        <v>3.0552037060260773E-6</v>
      </c>
      <c r="AG257" s="41" t="str">
        <f t="shared" si="240"/>
        <v/>
      </c>
      <c r="AH257" s="24">
        <f t="shared" si="241"/>
        <v>3.6662444472312927E-5</v>
      </c>
      <c r="AI257" s="41" t="str">
        <f t="shared" si="242"/>
        <v/>
      </c>
      <c r="AJ257" s="24">
        <f t="shared" si="243"/>
        <v>4.3994933366775513E-4</v>
      </c>
      <c r="AK257" s="41" t="str">
        <f t="shared" si="244"/>
        <v/>
      </c>
    </row>
    <row r="258" spans="6:37">
      <c r="F258" s="533">
        <f t="shared" si="217"/>
        <v>0.53125</v>
      </c>
      <c r="G258" s="8">
        <v>2</v>
      </c>
      <c r="H258" s="305">
        <f t="shared" si="218"/>
        <v>68</v>
      </c>
      <c r="I258" s="37" t="str">
        <f t="shared" si="245"/>
        <v>58;</v>
      </c>
      <c r="J258" s="38">
        <v>2</v>
      </c>
      <c r="K258" s="128">
        <f t="shared" si="219"/>
        <v>0.47222222222222221</v>
      </c>
      <c r="L258" s="39" t="str">
        <f>INDEX(powers!$H$2:$H$75,33+J258)</f>
        <v>gross</v>
      </c>
      <c r="M258" s="40" t="str">
        <f t="shared" si="220"/>
        <v>0</v>
      </c>
      <c r="N258" s="24">
        <f t="shared" si="221"/>
        <v>5.6666666666666661</v>
      </c>
      <c r="O258" s="41" t="str">
        <f t="shared" si="222"/>
        <v>5</v>
      </c>
      <c r="P258" s="24">
        <f t="shared" si="223"/>
        <v>7.9999999999999929</v>
      </c>
      <c r="Q258" s="41" t="str">
        <f t="shared" si="224"/>
        <v>8</v>
      </c>
      <c r="R258" s="24">
        <f t="shared" si="225"/>
        <v>11.999999999999915</v>
      </c>
      <c r="S258" s="41" t="str">
        <f t="shared" si="226"/>
        <v/>
      </c>
      <c r="T258" s="24">
        <f t="shared" si="227"/>
        <v>11.999999999998977</v>
      </c>
      <c r="U258" s="41" t="str">
        <f t="shared" si="228"/>
        <v/>
      </c>
      <c r="V258" s="24">
        <f t="shared" si="229"/>
        <v>11.999999999987722</v>
      </c>
      <c r="W258" s="41" t="str">
        <f t="shared" si="230"/>
        <v/>
      </c>
      <c r="X258" s="24">
        <f t="shared" si="231"/>
        <v>11.999999999852662</v>
      </c>
      <c r="Y258" s="41" t="str">
        <f t="shared" si="232"/>
        <v/>
      </c>
      <c r="Z258" s="24">
        <f t="shared" si="233"/>
        <v>11.999999998231942</v>
      </c>
      <c r="AA258" s="41" t="str">
        <f t="shared" si="234"/>
        <v/>
      </c>
      <c r="AB258" s="24">
        <f t="shared" si="235"/>
        <v>11.999999978783308</v>
      </c>
      <c r="AC258" s="41" t="str">
        <f t="shared" si="236"/>
        <v/>
      </c>
      <c r="AD258" s="24">
        <f t="shared" si="237"/>
        <v>11.999999745399691</v>
      </c>
      <c r="AE258" s="41" t="str">
        <f t="shared" si="238"/>
        <v/>
      </c>
      <c r="AF258" s="24">
        <f t="shared" si="239"/>
        <v>11.999996944796294</v>
      </c>
      <c r="AG258" s="41" t="str">
        <f t="shared" si="240"/>
        <v/>
      </c>
      <c r="AH258" s="24">
        <f t="shared" si="241"/>
        <v>11.999963337555528</v>
      </c>
      <c r="AI258" s="41" t="str">
        <f t="shared" si="242"/>
        <v/>
      </c>
      <c r="AJ258" s="24">
        <f t="shared" si="243"/>
        <v>11.999560050666332</v>
      </c>
      <c r="AK258" s="41" t="str">
        <f t="shared" si="244"/>
        <v/>
      </c>
    </row>
    <row r="259" spans="6:37">
      <c r="F259" s="533">
        <f t="shared" ref="F259:F317" si="246">H259/128</f>
        <v>0.5390625</v>
      </c>
      <c r="G259" s="8">
        <v>2</v>
      </c>
      <c r="H259" s="305">
        <f t="shared" ref="H259:H317" si="247">H258+1</f>
        <v>69</v>
      </c>
      <c r="I259" s="37" t="str">
        <f t="shared" si="245"/>
        <v>59;</v>
      </c>
      <c r="J259" s="38">
        <v>2</v>
      </c>
      <c r="K259" s="128">
        <f t="shared" ref="K259:K317" si="248">H259/POWER(12,J259)</f>
        <v>0.47916666666666669</v>
      </c>
      <c r="L259" s="39" t="str">
        <f>INDEX(powers!$H$2:$H$75,33+J259)</f>
        <v>gross</v>
      </c>
      <c r="M259" s="40" t="str">
        <f t="shared" ref="M259:M317" si="249">IF($G259&gt;=M$17,MID($J$17,IF($G259&gt;M$17,INT(K259),ROUND(K259,0))+1,1),"")</f>
        <v>0</v>
      </c>
      <c r="N259" s="24">
        <f t="shared" ref="N259:N317" si="250">(K259-INT(K259))*12</f>
        <v>5.75</v>
      </c>
      <c r="O259" s="41" t="str">
        <f t="shared" ref="O259:O317" si="251">IF($G259&gt;=O$17,MID($J$17,IF($G259&gt;O$17,INT(N259),ROUND(N259,0))+1,1),"")</f>
        <v>5</v>
      </c>
      <c r="P259" s="24">
        <f t="shared" ref="P259:P317" si="252">(N259-INT(N259))*12</f>
        <v>9</v>
      </c>
      <c r="Q259" s="41" t="str">
        <f t="shared" ref="Q259:Q317" si="253">IF($G259&gt;=Q$17,MID($J$17,IF($G259&gt;Q$17,INT(P259),ROUND(P259,0))+1,1),"")</f>
        <v>9</v>
      </c>
      <c r="R259" s="24">
        <f t="shared" ref="R259:R317" si="254">(P259-INT(P259))*12</f>
        <v>0</v>
      </c>
      <c r="S259" s="41" t="str">
        <f t="shared" ref="S259:S317" si="255">IF($G259&gt;=S$17,MID($J$17,IF($G259&gt;S$17,INT(R259),ROUND(R259,0))+1,1),"")</f>
        <v/>
      </c>
      <c r="T259" s="24">
        <f t="shared" ref="T259:T317" si="256">(R259-INT(R259))*12</f>
        <v>0</v>
      </c>
      <c r="U259" s="41" t="str">
        <f t="shared" ref="U259:U317" si="257">IF($G259&gt;=U$17,MID($J$17,IF($G259&gt;U$17,INT(T259),ROUND(T259,0))+1,1),"")</f>
        <v/>
      </c>
      <c r="V259" s="24">
        <f t="shared" ref="V259:V317" si="258">(T259-INT(T259))*12</f>
        <v>0</v>
      </c>
      <c r="W259" s="41" t="str">
        <f t="shared" ref="W259:W317" si="259">IF($G259&gt;=W$17,MID($J$17,IF($G259&gt;W$17,INT(V259),ROUND(V259,0))+1,1),"")</f>
        <v/>
      </c>
      <c r="X259" s="24">
        <f t="shared" ref="X259:X317" si="260">(V259-INT(V259))*12</f>
        <v>0</v>
      </c>
      <c r="Y259" s="41" t="str">
        <f t="shared" ref="Y259:Y317" si="261">IF($G259&gt;=Y$17,MID($J$17,IF($G259&gt;Y$17,INT(X259),ROUND(X259,0))+1,1),"")</f>
        <v/>
      </c>
      <c r="Z259" s="24">
        <f t="shared" ref="Z259:Z317" si="262">(X259-INT(X259))*12</f>
        <v>0</v>
      </c>
      <c r="AA259" s="41" t="str">
        <f t="shared" ref="AA259:AA317" si="263">IF($G259&gt;=AA$17,MID($J$17,IF($G259&gt;AA$17,INT(Z259),ROUND(Z259,0))+1,1),"")</f>
        <v/>
      </c>
      <c r="AB259" s="24">
        <f t="shared" ref="AB259:AB317" si="264">(Z259-INT(Z259))*12</f>
        <v>0</v>
      </c>
      <c r="AC259" s="41" t="str">
        <f t="shared" ref="AC259:AC317" si="265">IF($G259&gt;=AC$17,MID($J$17,IF($G259&gt;AC$17,INT(AB259),ROUND(AB259,0))+1,1),"")</f>
        <v/>
      </c>
      <c r="AD259" s="24">
        <f t="shared" ref="AD259:AD317" si="266">(AB259-INT(AB259))*12</f>
        <v>0</v>
      </c>
      <c r="AE259" s="41" t="str">
        <f t="shared" ref="AE259:AE317" si="267">IF($G259&gt;=AE$17,MID($J$17,IF($G259&gt;AE$17,INT(AD259),ROUND(AD259,0))+1,1),"")</f>
        <v/>
      </c>
      <c r="AF259" s="24">
        <f t="shared" ref="AF259:AF317" si="268">(AD259-INT(AD259))*12</f>
        <v>0</v>
      </c>
      <c r="AG259" s="41" t="str">
        <f t="shared" ref="AG259:AG317" si="269">IF($G259&gt;=AG$17,MID($J$17,IF($G259&gt;AG$17,INT(AF259),ROUND(AF259,0))+1,1),"")</f>
        <v/>
      </c>
      <c r="AH259" s="24">
        <f t="shared" ref="AH259:AH317" si="270">(AF259-INT(AF259))*12</f>
        <v>0</v>
      </c>
      <c r="AI259" s="41" t="str">
        <f t="shared" ref="AI259:AI317" si="271">IF($G259&gt;=AI$17,MID($J$17,IF($G259&gt;AI$17,INT(AH259),ROUND(AH259,0))+1,1),"")</f>
        <v/>
      </c>
      <c r="AJ259" s="24">
        <f t="shared" ref="AJ259:AJ317" si="272">(AH259-INT(AH259))*12</f>
        <v>0</v>
      </c>
      <c r="AK259" s="41" t="str">
        <f t="shared" ref="AK259:AK317" si="273">IF($G259&gt;=AK$17,MID($J$17,IF($G259&gt;AK$17,INT(AJ259),ROUND(AJ259,0))+1,1),"")</f>
        <v/>
      </c>
    </row>
    <row r="260" spans="6:37">
      <c r="F260" s="533">
        <f t="shared" si="246"/>
        <v>0.546875</v>
      </c>
      <c r="G260" s="8">
        <v>2</v>
      </c>
      <c r="H260" s="305">
        <f t="shared" si="247"/>
        <v>70</v>
      </c>
      <c r="I260" s="37" t="str">
        <f t="shared" si="245"/>
        <v>5X;</v>
      </c>
      <c r="J260" s="38">
        <v>2</v>
      </c>
      <c r="K260" s="128">
        <f t="shared" si="248"/>
        <v>0.4861111111111111</v>
      </c>
      <c r="L260" s="39" t="str">
        <f>INDEX(powers!$H$2:$H$75,33+J260)</f>
        <v>gross</v>
      </c>
      <c r="M260" s="40" t="str">
        <f t="shared" si="249"/>
        <v>0</v>
      </c>
      <c r="N260" s="24">
        <f t="shared" si="250"/>
        <v>5.833333333333333</v>
      </c>
      <c r="O260" s="41" t="str">
        <f t="shared" si="251"/>
        <v>5</v>
      </c>
      <c r="P260" s="24">
        <f t="shared" si="252"/>
        <v>9.9999999999999964</v>
      </c>
      <c r="Q260" s="41" t="str">
        <f t="shared" si="253"/>
        <v>X</v>
      </c>
      <c r="R260" s="24">
        <f t="shared" si="254"/>
        <v>-4.2632564145606011E-14</v>
      </c>
      <c r="S260" s="41" t="str">
        <f t="shared" si="255"/>
        <v/>
      </c>
      <c r="T260" s="24">
        <f t="shared" si="256"/>
        <v>11.999999999999488</v>
      </c>
      <c r="U260" s="41" t="str">
        <f t="shared" si="257"/>
        <v/>
      </c>
      <c r="V260" s="24">
        <f t="shared" si="258"/>
        <v>11.999999999993861</v>
      </c>
      <c r="W260" s="41" t="str">
        <f t="shared" si="259"/>
        <v/>
      </c>
      <c r="X260" s="24">
        <f t="shared" si="260"/>
        <v>11.999999999926331</v>
      </c>
      <c r="Y260" s="41" t="str">
        <f t="shared" si="261"/>
        <v/>
      </c>
      <c r="Z260" s="24">
        <f t="shared" si="262"/>
        <v>11.999999999115971</v>
      </c>
      <c r="AA260" s="41" t="str">
        <f t="shared" si="263"/>
        <v/>
      </c>
      <c r="AB260" s="24">
        <f t="shared" si="264"/>
        <v>11.999999989391654</v>
      </c>
      <c r="AC260" s="41" t="str">
        <f t="shared" si="265"/>
        <v/>
      </c>
      <c r="AD260" s="24">
        <f t="shared" si="266"/>
        <v>11.999999872699846</v>
      </c>
      <c r="AE260" s="41" t="str">
        <f t="shared" si="267"/>
        <v/>
      </c>
      <c r="AF260" s="24">
        <f t="shared" si="268"/>
        <v>11.999998472398147</v>
      </c>
      <c r="AG260" s="41" t="str">
        <f t="shared" si="269"/>
        <v/>
      </c>
      <c r="AH260" s="24">
        <f t="shared" si="270"/>
        <v>11.999981668777764</v>
      </c>
      <c r="AI260" s="41" t="str">
        <f t="shared" si="271"/>
        <v/>
      </c>
      <c r="AJ260" s="24">
        <f t="shared" si="272"/>
        <v>11.999780025333166</v>
      </c>
      <c r="AK260" s="41" t="str">
        <f t="shared" si="273"/>
        <v/>
      </c>
    </row>
    <row r="261" spans="6:37">
      <c r="F261" s="533">
        <f t="shared" si="246"/>
        <v>0.5546875</v>
      </c>
      <c r="G261" s="8">
        <v>2</v>
      </c>
      <c r="H261" s="305">
        <f t="shared" si="247"/>
        <v>71</v>
      </c>
      <c r="I261" s="37" t="str">
        <f t="shared" si="245"/>
        <v>5E;</v>
      </c>
      <c r="J261" s="38">
        <v>2</v>
      </c>
      <c r="K261" s="128">
        <f t="shared" si="248"/>
        <v>0.49305555555555558</v>
      </c>
      <c r="L261" s="39" t="str">
        <f>INDEX(powers!$H$2:$H$75,33+J261)</f>
        <v>gross</v>
      </c>
      <c r="M261" s="40" t="str">
        <f t="shared" si="249"/>
        <v>0</v>
      </c>
      <c r="N261" s="24">
        <f t="shared" si="250"/>
        <v>5.916666666666667</v>
      </c>
      <c r="O261" s="41" t="str">
        <f t="shared" si="251"/>
        <v>5</v>
      </c>
      <c r="P261" s="24">
        <f t="shared" si="252"/>
        <v>11.000000000000004</v>
      </c>
      <c r="Q261" s="41" t="str">
        <f t="shared" si="253"/>
        <v>E</v>
      </c>
      <c r="R261" s="24">
        <f t="shared" si="254"/>
        <v>4.2632564145606011E-14</v>
      </c>
      <c r="S261" s="41" t="str">
        <f t="shared" si="255"/>
        <v/>
      </c>
      <c r="T261" s="24">
        <f t="shared" si="256"/>
        <v>5.1159076974727213E-13</v>
      </c>
      <c r="U261" s="41" t="str">
        <f t="shared" si="257"/>
        <v/>
      </c>
      <c r="V261" s="24">
        <f t="shared" si="258"/>
        <v>6.1390892369672656E-12</v>
      </c>
      <c r="W261" s="41" t="str">
        <f t="shared" si="259"/>
        <v/>
      </c>
      <c r="X261" s="24">
        <f t="shared" si="260"/>
        <v>7.3669070843607187E-11</v>
      </c>
      <c r="Y261" s="41" t="str">
        <f t="shared" si="261"/>
        <v/>
      </c>
      <c r="Z261" s="24">
        <f t="shared" si="262"/>
        <v>8.8402885012328625E-10</v>
      </c>
      <c r="AA261" s="41" t="str">
        <f t="shared" si="263"/>
        <v/>
      </c>
      <c r="AB261" s="24">
        <f t="shared" si="264"/>
        <v>1.0608346201479435E-8</v>
      </c>
      <c r="AC261" s="41" t="str">
        <f t="shared" si="265"/>
        <v/>
      </c>
      <c r="AD261" s="24">
        <f t="shared" si="266"/>
        <v>1.2730015441775322E-7</v>
      </c>
      <c r="AE261" s="41" t="str">
        <f t="shared" si="267"/>
        <v/>
      </c>
      <c r="AF261" s="24">
        <f t="shared" si="268"/>
        <v>1.5276018530130386E-6</v>
      </c>
      <c r="AG261" s="41" t="str">
        <f t="shared" si="269"/>
        <v/>
      </c>
      <c r="AH261" s="24">
        <f t="shared" si="270"/>
        <v>1.8331222236156464E-5</v>
      </c>
      <c r="AI261" s="41" t="str">
        <f t="shared" si="271"/>
        <v/>
      </c>
      <c r="AJ261" s="24">
        <f t="shared" si="272"/>
        <v>2.1997466683387756E-4</v>
      </c>
      <c r="AK261" s="41" t="str">
        <f t="shared" si="273"/>
        <v/>
      </c>
    </row>
    <row r="262" spans="6:37">
      <c r="F262" s="533">
        <f t="shared" si="246"/>
        <v>0.5625</v>
      </c>
      <c r="G262" s="8">
        <v>2</v>
      </c>
      <c r="H262" s="305">
        <f t="shared" si="247"/>
        <v>72</v>
      </c>
      <c r="I262" s="37" t="str">
        <f t="shared" si="245"/>
        <v>60;</v>
      </c>
      <c r="J262" s="38">
        <v>2</v>
      </c>
      <c r="K262" s="128">
        <f t="shared" si="248"/>
        <v>0.5</v>
      </c>
      <c r="L262" s="39" t="str">
        <f>INDEX(powers!$H$2:$H$75,33+J262)</f>
        <v>gross</v>
      </c>
      <c r="M262" s="40" t="str">
        <f t="shared" si="249"/>
        <v>0</v>
      </c>
      <c r="N262" s="24">
        <f t="shared" si="250"/>
        <v>6</v>
      </c>
      <c r="O262" s="41" t="str">
        <f t="shared" si="251"/>
        <v>6</v>
      </c>
      <c r="P262" s="24">
        <f t="shared" si="252"/>
        <v>0</v>
      </c>
      <c r="Q262" s="41" t="str">
        <f t="shared" si="253"/>
        <v>0</v>
      </c>
      <c r="R262" s="24">
        <f t="shared" si="254"/>
        <v>0</v>
      </c>
      <c r="S262" s="41" t="str">
        <f t="shared" si="255"/>
        <v/>
      </c>
      <c r="T262" s="24">
        <f t="shared" si="256"/>
        <v>0</v>
      </c>
      <c r="U262" s="41" t="str">
        <f t="shared" si="257"/>
        <v/>
      </c>
      <c r="V262" s="24">
        <f t="shared" si="258"/>
        <v>0</v>
      </c>
      <c r="W262" s="41" t="str">
        <f t="shared" si="259"/>
        <v/>
      </c>
      <c r="X262" s="24">
        <f t="shared" si="260"/>
        <v>0</v>
      </c>
      <c r="Y262" s="41" t="str">
        <f t="shared" si="261"/>
        <v/>
      </c>
      <c r="Z262" s="24">
        <f t="shared" si="262"/>
        <v>0</v>
      </c>
      <c r="AA262" s="41" t="str">
        <f t="shared" si="263"/>
        <v/>
      </c>
      <c r="AB262" s="24">
        <f t="shared" si="264"/>
        <v>0</v>
      </c>
      <c r="AC262" s="41" t="str">
        <f t="shared" si="265"/>
        <v/>
      </c>
      <c r="AD262" s="24">
        <f t="shared" si="266"/>
        <v>0</v>
      </c>
      <c r="AE262" s="41" t="str">
        <f t="shared" si="267"/>
        <v/>
      </c>
      <c r="AF262" s="24">
        <f t="shared" si="268"/>
        <v>0</v>
      </c>
      <c r="AG262" s="41" t="str">
        <f t="shared" si="269"/>
        <v/>
      </c>
      <c r="AH262" s="24">
        <f t="shared" si="270"/>
        <v>0</v>
      </c>
      <c r="AI262" s="41" t="str">
        <f t="shared" si="271"/>
        <v/>
      </c>
      <c r="AJ262" s="24">
        <f t="shared" si="272"/>
        <v>0</v>
      </c>
      <c r="AK262" s="41" t="str">
        <f t="shared" si="273"/>
        <v/>
      </c>
    </row>
    <row r="263" spans="6:37">
      <c r="F263" s="533">
        <f t="shared" si="246"/>
        <v>0.5703125</v>
      </c>
      <c r="G263" s="8">
        <v>2</v>
      </c>
      <c r="H263" s="305">
        <f t="shared" si="247"/>
        <v>73</v>
      </c>
      <c r="I263" s="37" t="str">
        <f t="shared" si="245"/>
        <v>61;</v>
      </c>
      <c r="J263" s="38">
        <v>2</v>
      </c>
      <c r="K263" s="128">
        <f t="shared" si="248"/>
        <v>0.50694444444444442</v>
      </c>
      <c r="L263" s="39" t="str">
        <f>INDEX(powers!$H$2:$H$75,33+J263)</f>
        <v>gross</v>
      </c>
      <c r="M263" s="40" t="str">
        <f t="shared" si="249"/>
        <v>0</v>
      </c>
      <c r="N263" s="24">
        <f t="shared" si="250"/>
        <v>6.083333333333333</v>
      </c>
      <c r="O263" s="41" t="str">
        <f t="shared" si="251"/>
        <v>6</v>
      </c>
      <c r="P263" s="24">
        <f t="shared" si="252"/>
        <v>0.99999999999999645</v>
      </c>
      <c r="Q263" s="41" t="str">
        <f t="shared" si="253"/>
        <v>1</v>
      </c>
      <c r="R263" s="24">
        <f t="shared" si="254"/>
        <v>11.999999999999957</v>
      </c>
      <c r="S263" s="41" t="str">
        <f t="shared" si="255"/>
        <v/>
      </c>
      <c r="T263" s="24">
        <f t="shared" si="256"/>
        <v>-5.1159076974727213E-13</v>
      </c>
      <c r="U263" s="41" t="str">
        <f t="shared" si="257"/>
        <v/>
      </c>
      <c r="V263" s="24">
        <f t="shared" si="258"/>
        <v>11.999999999993861</v>
      </c>
      <c r="W263" s="41" t="str">
        <f t="shared" si="259"/>
        <v/>
      </c>
      <c r="X263" s="24">
        <f t="shared" si="260"/>
        <v>11.999999999926331</v>
      </c>
      <c r="Y263" s="41" t="str">
        <f t="shared" si="261"/>
        <v/>
      </c>
      <c r="Z263" s="24">
        <f t="shared" si="262"/>
        <v>11.999999999115971</v>
      </c>
      <c r="AA263" s="41" t="str">
        <f t="shared" si="263"/>
        <v/>
      </c>
      <c r="AB263" s="24">
        <f t="shared" si="264"/>
        <v>11.999999989391654</v>
      </c>
      <c r="AC263" s="41" t="str">
        <f t="shared" si="265"/>
        <v/>
      </c>
      <c r="AD263" s="24">
        <f t="shared" si="266"/>
        <v>11.999999872699846</v>
      </c>
      <c r="AE263" s="41" t="str">
        <f t="shared" si="267"/>
        <v/>
      </c>
      <c r="AF263" s="24">
        <f t="shared" si="268"/>
        <v>11.999998472398147</v>
      </c>
      <c r="AG263" s="41" t="str">
        <f t="shared" si="269"/>
        <v/>
      </c>
      <c r="AH263" s="24">
        <f t="shared" si="270"/>
        <v>11.999981668777764</v>
      </c>
      <c r="AI263" s="41" t="str">
        <f t="shared" si="271"/>
        <v/>
      </c>
      <c r="AJ263" s="24">
        <f t="shared" si="272"/>
        <v>11.999780025333166</v>
      </c>
      <c r="AK263" s="41" t="str">
        <f t="shared" si="273"/>
        <v/>
      </c>
    </row>
    <row r="264" spans="6:37">
      <c r="F264" s="533">
        <f t="shared" si="246"/>
        <v>0.578125</v>
      </c>
      <c r="G264" s="8">
        <v>2</v>
      </c>
      <c r="H264" s="305">
        <f t="shared" si="247"/>
        <v>74</v>
      </c>
      <c r="I264" s="37" t="str">
        <f t="shared" si="245"/>
        <v>62;</v>
      </c>
      <c r="J264" s="38">
        <v>2</v>
      </c>
      <c r="K264" s="128">
        <f t="shared" si="248"/>
        <v>0.51388888888888884</v>
      </c>
      <c r="L264" s="39" t="str">
        <f>INDEX(powers!$H$2:$H$75,33+J264)</f>
        <v>gross</v>
      </c>
      <c r="M264" s="40" t="str">
        <f t="shared" si="249"/>
        <v>0</v>
      </c>
      <c r="N264" s="24">
        <f t="shared" si="250"/>
        <v>6.1666666666666661</v>
      </c>
      <c r="O264" s="41" t="str">
        <f t="shared" si="251"/>
        <v>6</v>
      </c>
      <c r="P264" s="24">
        <f t="shared" si="252"/>
        <v>1.9999999999999929</v>
      </c>
      <c r="Q264" s="41" t="str">
        <f t="shared" si="253"/>
        <v>2</v>
      </c>
      <c r="R264" s="24">
        <f t="shared" si="254"/>
        <v>11.999999999999915</v>
      </c>
      <c r="S264" s="41" t="str">
        <f t="shared" si="255"/>
        <v/>
      </c>
      <c r="T264" s="24">
        <f t="shared" si="256"/>
        <v>11.999999999998977</v>
      </c>
      <c r="U264" s="41" t="str">
        <f t="shared" si="257"/>
        <v/>
      </c>
      <c r="V264" s="24">
        <f t="shared" si="258"/>
        <v>11.999999999987722</v>
      </c>
      <c r="W264" s="41" t="str">
        <f t="shared" si="259"/>
        <v/>
      </c>
      <c r="X264" s="24">
        <f t="shared" si="260"/>
        <v>11.999999999852662</v>
      </c>
      <c r="Y264" s="41" t="str">
        <f t="shared" si="261"/>
        <v/>
      </c>
      <c r="Z264" s="24">
        <f t="shared" si="262"/>
        <v>11.999999998231942</v>
      </c>
      <c r="AA264" s="41" t="str">
        <f t="shared" si="263"/>
        <v/>
      </c>
      <c r="AB264" s="24">
        <f t="shared" si="264"/>
        <v>11.999999978783308</v>
      </c>
      <c r="AC264" s="41" t="str">
        <f t="shared" si="265"/>
        <v/>
      </c>
      <c r="AD264" s="24">
        <f t="shared" si="266"/>
        <v>11.999999745399691</v>
      </c>
      <c r="AE264" s="41" t="str">
        <f t="shared" si="267"/>
        <v/>
      </c>
      <c r="AF264" s="24">
        <f t="shared" si="268"/>
        <v>11.999996944796294</v>
      </c>
      <c r="AG264" s="41" t="str">
        <f t="shared" si="269"/>
        <v/>
      </c>
      <c r="AH264" s="24">
        <f t="shared" si="270"/>
        <v>11.999963337555528</v>
      </c>
      <c r="AI264" s="41" t="str">
        <f t="shared" si="271"/>
        <v/>
      </c>
      <c r="AJ264" s="24">
        <f t="shared" si="272"/>
        <v>11.999560050666332</v>
      </c>
      <c r="AK264" s="41" t="str">
        <f t="shared" si="273"/>
        <v/>
      </c>
    </row>
    <row r="265" spans="6:37">
      <c r="F265" s="533">
        <f t="shared" si="246"/>
        <v>0.5859375</v>
      </c>
      <c r="G265" s="8">
        <v>2</v>
      </c>
      <c r="H265" s="305">
        <f t="shared" si="247"/>
        <v>75</v>
      </c>
      <c r="I265" s="37" t="str">
        <f t="shared" si="245"/>
        <v>63;</v>
      </c>
      <c r="J265" s="38">
        <v>2</v>
      </c>
      <c r="K265" s="128">
        <f t="shared" si="248"/>
        <v>0.52083333333333337</v>
      </c>
      <c r="L265" s="39" t="str">
        <f>INDEX(powers!$H$2:$H$75,33+J265)</f>
        <v>gross</v>
      </c>
      <c r="M265" s="40" t="str">
        <f t="shared" si="249"/>
        <v>0</v>
      </c>
      <c r="N265" s="24">
        <f t="shared" si="250"/>
        <v>6.25</v>
      </c>
      <c r="O265" s="41" t="str">
        <f t="shared" si="251"/>
        <v>6</v>
      </c>
      <c r="P265" s="24">
        <f t="shared" si="252"/>
        <v>3</v>
      </c>
      <c r="Q265" s="41" t="str">
        <f t="shared" si="253"/>
        <v>3</v>
      </c>
      <c r="R265" s="24">
        <f t="shared" si="254"/>
        <v>0</v>
      </c>
      <c r="S265" s="41" t="str">
        <f t="shared" si="255"/>
        <v/>
      </c>
      <c r="T265" s="24">
        <f t="shared" si="256"/>
        <v>0</v>
      </c>
      <c r="U265" s="41" t="str">
        <f t="shared" si="257"/>
        <v/>
      </c>
      <c r="V265" s="24">
        <f t="shared" si="258"/>
        <v>0</v>
      </c>
      <c r="W265" s="41" t="str">
        <f t="shared" si="259"/>
        <v/>
      </c>
      <c r="X265" s="24">
        <f t="shared" si="260"/>
        <v>0</v>
      </c>
      <c r="Y265" s="41" t="str">
        <f t="shared" si="261"/>
        <v/>
      </c>
      <c r="Z265" s="24">
        <f t="shared" si="262"/>
        <v>0</v>
      </c>
      <c r="AA265" s="41" t="str">
        <f t="shared" si="263"/>
        <v/>
      </c>
      <c r="AB265" s="24">
        <f t="shared" si="264"/>
        <v>0</v>
      </c>
      <c r="AC265" s="41" t="str">
        <f t="shared" si="265"/>
        <v/>
      </c>
      <c r="AD265" s="24">
        <f t="shared" si="266"/>
        <v>0</v>
      </c>
      <c r="AE265" s="41" t="str">
        <f t="shared" si="267"/>
        <v/>
      </c>
      <c r="AF265" s="24">
        <f t="shared" si="268"/>
        <v>0</v>
      </c>
      <c r="AG265" s="41" t="str">
        <f t="shared" si="269"/>
        <v/>
      </c>
      <c r="AH265" s="24">
        <f t="shared" si="270"/>
        <v>0</v>
      </c>
      <c r="AI265" s="41" t="str">
        <f t="shared" si="271"/>
        <v/>
      </c>
      <c r="AJ265" s="24">
        <f t="shared" si="272"/>
        <v>0</v>
      </c>
      <c r="AK265" s="41" t="str">
        <f t="shared" si="273"/>
        <v/>
      </c>
    </row>
    <row r="266" spans="6:37">
      <c r="F266" s="533">
        <f t="shared" si="246"/>
        <v>0.59375</v>
      </c>
      <c r="G266" s="8">
        <v>2</v>
      </c>
      <c r="H266" s="305">
        <f t="shared" si="247"/>
        <v>76</v>
      </c>
      <c r="I266" s="37" t="str">
        <f t="shared" si="245"/>
        <v>64;</v>
      </c>
      <c r="J266" s="38">
        <v>2</v>
      </c>
      <c r="K266" s="128">
        <f t="shared" si="248"/>
        <v>0.52777777777777779</v>
      </c>
      <c r="L266" s="39" t="str">
        <f>INDEX(powers!$H$2:$H$75,33+J266)</f>
        <v>gross</v>
      </c>
      <c r="M266" s="40" t="str">
        <f t="shared" si="249"/>
        <v>0</v>
      </c>
      <c r="N266" s="24">
        <f t="shared" si="250"/>
        <v>6.3333333333333339</v>
      </c>
      <c r="O266" s="41" t="str">
        <f t="shared" si="251"/>
        <v>6</v>
      </c>
      <c r="P266" s="24">
        <f t="shared" si="252"/>
        <v>4.0000000000000071</v>
      </c>
      <c r="Q266" s="41" t="str">
        <f t="shared" si="253"/>
        <v>4</v>
      </c>
      <c r="R266" s="24">
        <f t="shared" si="254"/>
        <v>8.5265128291212022E-14</v>
      </c>
      <c r="S266" s="41" t="str">
        <f t="shared" si="255"/>
        <v/>
      </c>
      <c r="T266" s="24">
        <f t="shared" si="256"/>
        <v>1.0231815394945443E-12</v>
      </c>
      <c r="U266" s="41" t="str">
        <f t="shared" si="257"/>
        <v/>
      </c>
      <c r="V266" s="24">
        <f t="shared" si="258"/>
        <v>1.2278178473934531E-11</v>
      </c>
      <c r="W266" s="41" t="str">
        <f t="shared" si="259"/>
        <v/>
      </c>
      <c r="X266" s="24">
        <f t="shared" si="260"/>
        <v>1.4733814168721437E-10</v>
      </c>
      <c r="Y266" s="41" t="str">
        <f t="shared" si="261"/>
        <v/>
      </c>
      <c r="Z266" s="24">
        <f t="shared" si="262"/>
        <v>1.7680577002465725E-9</v>
      </c>
      <c r="AA266" s="41" t="str">
        <f t="shared" si="263"/>
        <v/>
      </c>
      <c r="AB266" s="24">
        <f t="shared" si="264"/>
        <v>2.121669240295887E-8</v>
      </c>
      <c r="AC266" s="41" t="str">
        <f t="shared" si="265"/>
        <v/>
      </c>
      <c r="AD266" s="24">
        <f t="shared" si="266"/>
        <v>2.5460030883550644E-7</v>
      </c>
      <c r="AE266" s="41" t="str">
        <f t="shared" si="267"/>
        <v/>
      </c>
      <c r="AF266" s="24">
        <f t="shared" si="268"/>
        <v>3.0552037060260773E-6</v>
      </c>
      <c r="AG266" s="41" t="str">
        <f t="shared" si="269"/>
        <v/>
      </c>
      <c r="AH266" s="24">
        <f t="shared" si="270"/>
        <v>3.6662444472312927E-5</v>
      </c>
      <c r="AI266" s="41" t="str">
        <f t="shared" si="271"/>
        <v/>
      </c>
      <c r="AJ266" s="24">
        <f t="shared" si="272"/>
        <v>4.3994933366775513E-4</v>
      </c>
      <c r="AK266" s="41" t="str">
        <f t="shared" si="273"/>
        <v/>
      </c>
    </row>
    <row r="267" spans="6:37">
      <c r="F267" s="533">
        <f t="shared" si="246"/>
        <v>0.6015625</v>
      </c>
      <c r="G267" s="8">
        <v>2</v>
      </c>
      <c r="H267" s="305">
        <f t="shared" si="247"/>
        <v>77</v>
      </c>
      <c r="I267" s="37" t="str">
        <f t="shared" si="245"/>
        <v>65;</v>
      </c>
      <c r="J267" s="38">
        <v>2</v>
      </c>
      <c r="K267" s="128">
        <f t="shared" si="248"/>
        <v>0.53472222222222221</v>
      </c>
      <c r="L267" s="39" t="str">
        <f>INDEX(powers!$H$2:$H$75,33+J267)</f>
        <v>gross</v>
      </c>
      <c r="M267" s="40" t="str">
        <f t="shared" si="249"/>
        <v>0</v>
      </c>
      <c r="N267" s="24">
        <f t="shared" si="250"/>
        <v>6.4166666666666661</v>
      </c>
      <c r="O267" s="41" t="str">
        <f t="shared" si="251"/>
        <v>6</v>
      </c>
      <c r="P267" s="24">
        <f t="shared" si="252"/>
        <v>4.9999999999999929</v>
      </c>
      <c r="Q267" s="41" t="str">
        <f t="shared" si="253"/>
        <v>5</v>
      </c>
      <c r="R267" s="24">
        <f t="shared" si="254"/>
        <v>11.999999999999915</v>
      </c>
      <c r="S267" s="41" t="str">
        <f t="shared" si="255"/>
        <v/>
      </c>
      <c r="T267" s="24">
        <f t="shared" si="256"/>
        <v>11.999999999998977</v>
      </c>
      <c r="U267" s="41" t="str">
        <f t="shared" si="257"/>
        <v/>
      </c>
      <c r="V267" s="24">
        <f t="shared" si="258"/>
        <v>11.999999999987722</v>
      </c>
      <c r="W267" s="41" t="str">
        <f t="shared" si="259"/>
        <v/>
      </c>
      <c r="X267" s="24">
        <f t="shared" si="260"/>
        <v>11.999999999852662</v>
      </c>
      <c r="Y267" s="41" t="str">
        <f t="shared" si="261"/>
        <v/>
      </c>
      <c r="Z267" s="24">
        <f t="shared" si="262"/>
        <v>11.999999998231942</v>
      </c>
      <c r="AA267" s="41" t="str">
        <f t="shared" si="263"/>
        <v/>
      </c>
      <c r="AB267" s="24">
        <f t="shared" si="264"/>
        <v>11.999999978783308</v>
      </c>
      <c r="AC267" s="41" t="str">
        <f t="shared" si="265"/>
        <v/>
      </c>
      <c r="AD267" s="24">
        <f t="shared" si="266"/>
        <v>11.999999745399691</v>
      </c>
      <c r="AE267" s="41" t="str">
        <f t="shared" si="267"/>
        <v/>
      </c>
      <c r="AF267" s="24">
        <f t="shared" si="268"/>
        <v>11.999996944796294</v>
      </c>
      <c r="AG267" s="41" t="str">
        <f t="shared" si="269"/>
        <v/>
      </c>
      <c r="AH267" s="24">
        <f t="shared" si="270"/>
        <v>11.999963337555528</v>
      </c>
      <c r="AI267" s="41" t="str">
        <f t="shared" si="271"/>
        <v/>
      </c>
      <c r="AJ267" s="24">
        <f t="shared" si="272"/>
        <v>11.999560050666332</v>
      </c>
      <c r="AK267" s="41" t="str">
        <f t="shared" si="273"/>
        <v/>
      </c>
    </row>
    <row r="268" spans="6:37">
      <c r="F268" s="533">
        <f t="shared" si="246"/>
        <v>0.609375</v>
      </c>
      <c r="G268" s="8">
        <v>2</v>
      </c>
      <c r="H268" s="305">
        <f t="shared" si="247"/>
        <v>78</v>
      </c>
      <c r="I268" s="37" t="str">
        <f t="shared" si="245"/>
        <v>66;</v>
      </c>
      <c r="J268" s="38">
        <v>2</v>
      </c>
      <c r="K268" s="128">
        <f t="shared" si="248"/>
        <v>0.54166666666666663</v>
      </c>
      <c r="L268" s="39" t="str">
        <f>INDEX(powers!$H$2:$H$75,33+J268)</f>
        <v>gross</v>
      </c>
      <c r="M268" s="40" t="str">
        <f t="shared" si="249"/>
        <v>0</v>
      </c>
      <c r="N268" s="24">
        <f t="shared" si="250"/>
        <v>6.5</v>
      </c>
      <c r="O268" s="41" t="str">
        <f t="shared" si="251"/>
        <v>6</v>
      </c>
      <c r="P268" s="24">
        <f t="shared" si="252"/>
        <v>6</v>
      </c>
      <c r="Q268" s="41" t="str">
        <f t="shared" si="253"/>
        <v>6</v>
      </c>
      <c r="R268" s="24">
        <f t="shared" si="254"/>
        <v>0</v>
      </c>
      <c r="S268" s="41" t="str">
        <f t="shared" si="255"/>
        <v/>
      </c>
      <c r="T268" s="24">
        <f t="shared" si="256"/>
        <v>0</v>
      </c>
      <c r="U268" s="41" t="str">
        <f t="shared" si="257"/>
        <v/>
      </c>
      <c r="V268" s="24">
        <f t="shared" si="258"/>
        <v>0</v>
      </c>
      <c r="W268" s="41" t="str">
        <f t="shared" si="259"/>
        <v/>
      </c>
      <c r="X268" s="24">
        <f t="shared" si="260"/>
        <v>0</v>
      </c>
      <c r="Y268" s="41" t="str">
        <f t="shared" si="261"/>
        <v/>
      </c>
      <c r="Z268" s="24">
        <f t="shared" si="262"/>
        <v>0</v>
      </c>
      <c r="AA268" s="41" t="str">
        <f t="shared" si="263"/>
        <v/>
      </c>
      <c r="AB268" s="24">
        <f t="shared" si="264"/>
        <v>0</v>
      </c>
      <c r="AC268" s="41" t="str">
        <f t="shared" si="265"/>
        <v/>
      </c>
      <c r="AD268" s="24">
        <f t="shared" si="266"/>
        <v>0</v>
      </c>
      <c r="AE268" s="41" t="str">
        <f t="shared" si="267"/>
        <v/>
      </c>
      <c r="AF268" s="24">
        <f t="shared" si="268"/>
        <v>0</v>
      </c>
      <c r="AG268" s="41" t="str">
        <f t="shared" si="269"/>
        <v/>
      </c>
      <c r="AH268" s="24">
        <f t="shared" si="270"/>
        <v>0</v>
      </c>
      <c r="AI268" s="41" t="str">
        <f t="shared" si="271"/>
        <v/>
      </c>
      <c r="AJ268" s="24">
        <f t="shared" si="272"/>
        <v>0</v>
      </c>
      <c r="AK268" s="41" t="str">
        <f t="shared" si="273"/>
        <v/>
      </c>
    </row>
    <row r="269" spans="6:37">
      <c r="F269" s="533">
        <f t="shared" si="246"/>
        <v>0.6171875</v>
      </c>
      <c r="G269" s="8">
        <v>2</v>
      </c>
      <c r="H269" s="305">
        <f t="shared" si="247"/>
        <v>79</v>
      </c>
      <c r="I269" s="37" t="str">
        <f t="shared" si="245"/>
        <v>67;</v>
      </c>
      <c r="J269" s="38">
        <v>2</v>
      </c>
      <c r="K269" s="128">
        <f t="shared" si="248"/>
        <v>0.54861111111111116</v>
      </c>
      <c r="L269" s="39" t="str">
        <f>INDEX(powers!$H$2:$H$75,33+J269)</f>
        <v>gross</v>
      </c>
      <c r="M269" s="40" t="str">
        <f t="shared" si="249"/>
        <v>0</v>
      </c>
      <c r="N269" s="24">
        <f t="shared" si="250"/>
        <v>6.5833333333333339</v>
      </c>
      <c r="O269" s="41" t="str">
        <f t="shared" si="251"/>
        <v>6</v>
      </c>
      <c r="P269" s="24">
        <f t="shared" si="252"/>
        <v>7.0000000000000071</v>
      </c>
      <c r="Q269" s="41" t="str">
        <f t="shared" si="253"/>
        <v>7</v>
      </c>
      <c r="R269" s="24">
        <f t="shared" si="254"/>
        <v>8.5265128291212022E-14</v>
      </c>
      <c r="S269" s="41" t="str">
        <f t="shared" si="255"/>
        <v/>
      </c>
      <c r="T269" s="24">
        <f t="shared" si="256"/>
        <v>1.0231815394945443E-12</v>
      </c>
      <c r="U269" s="41" t="str">
        <f t="shared" si="257"/>
        <v/>
      </c>
      <c r="V269" s="24">
        <f t="shared" si="258"/>
        <v>1.2278178473934531E-11</v>
      </c>
      <c r="W269" s="41" t="str">
        <f t="shared" si="259"/>
        <v/>
      </c>
      <c r="X269" s="24">
        <f t="shared" si="260"/>
        <v>1.4733814168721437E-10</v>
      </c>
      <c r="Y269" s="41" t="str">
        <f t="shared" si="261"/>
        <v/>
      </c>
      <c r="Z269" s="24">
        <f t="shared" si="262"/>
        <v>1.7680577002465725E-9</v>
      </c>
      <c r="AA269" s="41" t="str">
        <f t="shared" si="263"/>
        <v/>
      </c>
      <c r="AB269" s="24">
        <f t="shared" si="264"/>
        <v>2.121669240295887E-8</v>
      </c>
      <c r="AC269" s="41" t="str">
        <f t="shared" si="265"/>
        <v/>
      </c>
      <c r="AD269" s="24">
        <f t="shared" si="266"/>
        <v>2.5460030883550644E-7</v>
      </c>
      <c r="AE269" s="41" t="str">
        <f t="shared" si="267"/>
        <v/>
      </c>
      <c r="AF269" s="24">
        <f t="shared" si="268"/>
        <v>3.0552037060260773E-6</v>
      </c>
      <c r="AG269" s="41" t="str">
        <f t="shared" si="269"/>
        <v/>
      </c>
      <c r="AH269" s="24">
        <f t="shared" si="270"/>
        <v>3.6662444472312927E-5</v>
      </c>
      <c r="AI269" s="41" t="str">
        <f t="shared" si="271"/>
        <v/>
      </c>
      <c r="AJ269" s="24">
        <f t="shared" si="272"/>
        <v>4.3994933366775513E-4</v>
      </c>
      <c r="AK269" s="41" t="str">
        <f t="shared" si="273"/>
        <v/>
      </c>
    </row>
    <row r="270" spans="6:37">
      <c r="F270" s="533">
        <f t="shared" si="246"/>
        <v>0.625</v>
      </c>
      <c r="G270" s="8">
        <v>2</v>
      </c>
      <c r="H270" s="305">
        <f t="shared" si="247"/>
        <v>80</v>
      </c>
      <c r="I270" s="37" t="str">
        <f t="shared" si="245"/>
        <v>68;</v>
      </c>
      <c r="J270" s="38">
        <v>2</v>
      </c>
      <c r="K270" s="128">
        <f t="shared" si="248"/>
        <v>0.55555555555555558</v>
      </c>
      <c r="L270" s="39" t="str">
        <f>INDEX(powers!$H$2:$H$75,33+J270)</f>
        <v>gross</v>
      </c>
      <c r="M270" s="40" t="str">
        <f t="shared" si="249"/>
        <v>0</v>
      </c>
      <c r="N270" s="24">
        <f t="shared" si="250"/>
        <v>6.666666666666667</v>
      </c>
      <c r="O270" s="41" t="str">
        <f t="shared" si="251"/>
        <v>6</v>
      </c>
      <c r="P270" s="24">
        <f t="shared" si="252"/>
        <v>8.0000000000000036</v>
      </c>
      <c r="Q270" s="41" t="str">
        <f t="shared" si="253"/>
        <v>8</v>
      </c>
      <c r="R270" s="24">
        <f t="shared" si="254"/>
        <v>4.2632564145606011E-14</v>
      </c>
      <c r="S270" s="41" t="str">
        <f t="shared" si="255"/>
        <v/>
      </c>
      <c r="T270" s="24">
        <f t="shared" si="256"/>
        <v>5.1159076974727213E-13</v>
      </c>
      <c r="U270" s="41" t="str">
        <f t="shared" si="257"/>
        <v/>
      </c>
      <c r="V270" s="24">
        <f t="shared" si="258"/>
        <v>6.1390892369672656E-12</v>
      </c>
      <c r="W270" s="41" t="str">
        <f t="shared" si="259"/>
        <v/>
      </c>
      <c r="X270" s="24">
        <f t="shared" si="260"/>
        <v>7.3669070843607187E-11</v>
      </c>
      <c r="Y270" s="41" t="str">
        <f t="shared" si="261"/>
        <v/>
      </c>
      <c r="Z270" s="24">
        <f t="shared" si="262"/>
        <v>8.8402885012328625E-10</v>
      </c>
      <c r="AA270" s="41" t="str">
        <f t="shared" si="263"/>
        <v/>
      </c>
      <c r="AB270" s="24">
        <f t="shared" si="264"/>
        <v>1.0608346201479435E-8</v>
      </c>
      <c r="AC270" s="41" t="str">
        <f t="shared" si="265"/>
        <v/>
      </c>
      <c r="AD270" s="24">
        <f t="shared" si="266"/>
        <v>1.2730015441775322E-7</v>
      </c>
      <c r="AE270" s="41" t="str">
        <f t="shared" si="267"/>
        <v/>
      </c>
      <c r="AF270" s="24">
        <f t="shared" si="268"/>
        <v>1.5276018530130386E-6</v>
      </c>
      <c r="AG270" s="41" t="str">
        <f t="shared" si="269"/>
        <v/>
      </c>
      <c r="AH270" s="24">
        <f t="shared" si="270"/>
        <v>1.8331222236156464E-5</v>
      </c>
      <c r="AI270" s="41" t="str">
        <f t="shared" si="271"/>
        <v/>
      </c>
      <c r="AJ270" s="24">
        <f t="shared" si="272"/>
        <v>2.1997466683387756E-4</v>
      </c>
      <c r="AK270" s="41" t="str">
        <f t="shared" si="273"/>
        <v/>
      </c>
    </row>
    <row r="271" spans="6:37">
      <c r="F271" s="533">
        <f t="shared" si="246"/>
        <v>0.6328125</v>
      </c>
      <c r="G271" s="8">
        <v>2</v>
      </c>
      <c r="H271" s="305">
        <f t="shared" si="247"/>
        <v>81</v>
      </c>
      <c r="I271" s="37" t="str">
        <f t="shared" si="245"/>
        <v>69;</v>
      </c>
      <c r="J271" s="38">
        <v>2</v>
      </c>
      <c r="K271" s="128">
        <f t="shared" si="248"/>
        <v>0.5625</v>
      </c>
      <c r="L271" s="39" t="str">
        <f>INDEX(powers!$H$2:$H$75,33+J271)</f>
        <v>gross</v>
      </c>
      <c r="M271" s="40" t="str">
        <f t="shared" si="249"/>
        <v>0</v>
      </c>
      <c r="N271" s="24">
        <f t="shared" si="250"/>
        <v>6.75</v>
      </c>
      <c r="O271" s="41" t="str">
        <f t="shared" si="251"/>
        <v>6</v>
      </c>
      <c r="P271" s="24">
        <f t="shared" si="252"/>
        <v>9</v>
      </c>
      <c r="Q271" s="41" t="str">
        <f t="shared" si="253"/>
        <v>9</v>
      </c>
      <c r="R271" s="24">
        <f t="shared" si="254"/>
        <v>0</v>
      </c>
      <c r="S271" s="41" t="str">
        <f t="shared" si="255"/>
        <v/>
      </c>
      <c r="T271" s="24">
        <f t="shared" si="256"/>
        <v>0</v>
      </c>
      <c r="U271" s="41" t="str">
        <f t="shared" si="257"/>
        <v/>
      </c>
      <c r="V271" s="24">
        <f t="shared" si="258"/>
        <v>0</v>
      </c>
      <c r="W271" s="41" t="str">
        <f t="shared" si="259"/>
        <v/>
      </c>
      <c r="X271" s="24">
        <f t="shared" si="260"/>
        <v>0</v>
      </c>
      <c r="Y271" s="41" t="str">
        <f t="shared" si="261"/>
        <v/>
      </c>
      <c r="Z271" s="24">
        <f t="shared" si="262"/>
        <v>0</v>
      </c>
      <c r="AA271" s="41" t="str">
        <f t="shared" si="263"/>
        <v/>
      </c>
      <c r="AB271" s="24">
        <f t="shared" si="264"/>
        <v>0</v>
      </c>
      <c r="AC271" s="41" t="str">
        <f t="shared" si="265"/>
        <v/>
      </c>
      <c r="AD271" s="24">
        <f t="shared" si="266"/>
        <v>0</v>
      </c>
      <c r="AE271" s="41" t="str">
        <f t="shared" si="267"/>
        <v/>
      </c>
      <c r="AF271" s="24">
        <f t="shared" si="268"/>
        <v>0</v>
      </c>
      <c r="AG271" s="41" t="str">
        <f t="shared" si="269"/>
        <v/>
      </c>
      <c r="AH271" s="24">
        <f t="shared" si="270"/>
        <v>0</v>
      </c>
      <c r="AI271" s="41" t="str">
        <f t="shared" si="271"/>
        <v/>
      </c>
      <c r="AJ271" s="24">
        <f t="shared" si="272"/>
        <v>0</v>
      </c>
      <c r="AK271" s="41" t="str">
        <f t="shared" si="273"/>
        <v/>
      </c>
    </row>
    <row r="272" spans="6:37">
      <c r="F272" s="533">
        <f t="shared" si="246"/>
        <v>0.640625</v>
      </c>
      <c r="G272" s="8">
        <v>2</v>
      </c>
      <c r="H272" s="305">
        <f t="shared" si="247"/>
        <v>82</v>
      </c>
      <c r="I272" s="37" t="str">
        <f t="shared" si="245"/>
        <v>6X;</v>
      </c>
      <c r="J272" s="38">
        <v>2</v>
      </c>
      <c r="K272" s="128">
        <f t="shared" si="248"/>
        <v>0.56944444444444442</v>
      </c>
      <c r="L272" s="39" t="str">
        <f>INDEX(powers!$H$2:$H$75,33+J272)</f>
        <v>gross</v>
      </c>
      <c r="M272" s="40" t="str">
        <f t="shared" si="249"/>
        <v>0</v>
      </c>
      <c r="N272" s="24">
        <f t="shared" si="250"/>
        <v>6.833333333333333</v>
      </c>
      <c r="O272" s="41" t="str">
        <f t="shared" si="251"/>
        <v>6</v>
      </c>
      <c r="P272" s="24">
        <f t="shared" si="252"/>
        <v>9.9999999999999964</v>
      </c>
      <c r="Q272" s="41" t="str">
        <f t="shared" si="253"/>
        <v>X</v>
      </c>
      <c r="R272" s="24">
        <f t="shared" si="254"/>
        <v>-4.2632564145606011E-14</v>
      </c>
      <c r="S272" s="41" t="str">
        <f t="shared" si="255"/>
        <v/>
      </c>
      <c r="T272" s="24">
        <f t="shared" si="256"/>
        <v>11.999999999999488</v>
      </c>
      <c r="U272" s="41" t="str">
        <f t="shared" si="257"/>
        <v/>
      </c>
      <c r="V272" s="24">
        <f t="shared" si="258"/>
        <v>11.999999999993861</v>
      </c>
      <c r="W272" s="41" t="str">
        <f t="shared" si="259"/>
        <v/>
      </c>
      <c r="X272" s="24">
        <f t="shared" si="260"/>
        <v>11.999999999926331</v>
      </c>
      <c r="Y272" s="41" t="str">
        <f t="shared" si="261"/>
        <v/>
      </c>
      <c r="Z272" s="24">
        <f t="shared" si="262"/>
        <v>11.999999999115971</v>
      </c>
      <c r="AA272" s="41" t="str">
        <f t="shared" si="263"/>
        <v/>
      </c>
      <c r="AB272" s="24">
        <f t="shared" si="264"/>
        <v>11.999999989391654</v>
      </c>
      <c r="AC272" s="41" t="str">
        <f t="shared" si="265"/>
        <v/>
      </c>
      <c r="AD272" s="24">
        <f t="shared" si="266"/>
        <v>11.999999872699846</v>
      </c>
      <c r="AE272" s="41" t="str">
        <f t="shared" si="267"/>
        <v/>
      </c>
      <c r="AF272" s="24">
        <f t="shared" si="268"/>
        <v>11.999998472398147</v>
      </c>
      <c r="AG272" s="41" t="str">
        <f t="shared" si="269"/>
        <v/>
      </c>
      <c r="AH272" s="24">
        <f t="shared" si="270"/>
        <v>11.999981668777764</v>
      </c>
      <c r="AI272" s="41" t="str">
        <f t="shared" si="271"/>
        <v/>
      </c>
      <c r="AJ272" s="24">
        <f t="shared" si="272"/>
        <v>11.999780025333166</v>
      </c>
      <c r="AK272" s="41" t="str">
        <f t="shared" si="273"/>
        <v/>
      </c>
    </row>
    <row r="273" spans="6:37">
      <c r="F273" s="533">
        <f t="shared" si="246"/>
        <v>0.6484375</v>
      </c>
      <c r="G273" s="8">
        <v>2</v>
      </c>
      <c r="H273" s="305">
        <f t="shared" si="247"/>
        <v>83</v>
      </c>
      <c r="I273" s="37" t="str">
        <f t="shared" si="245"/>
        <v>6E;</v>
      </c>
      <c r="J273" s="38">
        <v>2</v>
      </c>
      <c r="K273" s="128">
        <f t="shared" si="248"/>
        <v>0.57638888888888884</v>
      </c>
      <c r="L273" s="39" t="str">
        <f>INDEX(powers!$H$2:$H$75,33+J273)</f>
        <v>gross</v>
      </c>
      <c r="M273" s="40" t="str">
        <f t="shared" si="249"/>
        <v>0</v>
      </c>
      <c r="N273" s="24">
        <f t="shared" si="250"/>
        <v>6.9166666666666661</v>
      </c>
      <c r="O273" s="41" t="str">
        <f t="shared" si="251"/>
        <v>6</v>
      </c>
      <c r="P273" s="24">
        <f t="shared" si="252"/>
        <v>10.999999999999993</v>
      </c>
      <c r="Q273" s="41" t="str">
        <f t="shared" si="253"/>
        <v>E</v>
      </c>
      <c r="R273" s="24">
        <f t="shared" si="254"/>
        <v>-8.5265128291212022E-14</v>
      </c>
      <c r="S273" s="41" t="str">
        <f t="shared" si="255"/>
        <v/>
      </c>
      <c r="T273" s="24">
        <f t="shared" si="256"/>
        <v>11.999999999998977</v>
      </c>
      <c r="U273" s="41" t="str">
        <f t="shared" si="257"/>
        <v/>
      </c>
      <c r="V273" s="24">
        <f t="shared" si="258"/>
        <v>11.999999999987722</v>
      </c>
      <c r="W273" s="41" t="str">
        <f t="shared" si="259"/>
        <v/>
      </c>
      <c r="X273" s="24">
        <f t="shared" si="260"/>
        <v>11.999999999852662</v>
      </c>
      <c r="Y273" s="41" t="str">
        <f t="shared" si="261"/>
        <v/>
      </c>
      <c r="Z273" s="24">
        <f t="shared" si="262"/>
        <v>11.999999998231942</v>
      </c>
      <c r="AA273" s="41" t="str">
        <f t="shared" si="263"/>
        <v/>
      </c>
      <c r="AB273" s="24">
        <f t="shared" si="264"/>
        <v>11.999999978783308</v>
      </c>
      <c r="AC273" s="41" t="str">
        <f t="shared" si="265"/>
        <v/>
      </c>
      <c r="AD273" s="24">
        <f t="shared" si="266"/>
        <v>11.999999745399691</v>
      </c>
      <c r="AE273" s="41" t="str">
        <f t="shared" si="267"/>
        <v/>
      </c>
      <c r="AF273" s="24">
        <f t="shared" si="268"/>
        <v>11.999996944796294</v>
      </c>
      <c r="AG273" s="41" t="str">
        <f t="shared" si="269"/>
        <v/>
      </c>
      <c r="AH273" s="24">
        <f t="shared" si="270"/>
        <v>11.999963337555528</v>
      </c>
      <c r="AI273" s="41" t="str">
        <f t="shared" si="271"/>
        <v/>
      </c>
      <c r="AJ273" s="24">
        <f t="shared" si="272"/>
        <v>11.999560050666332</v>
      </c>
      <c r="AK273" s="41" t="str">
        <f t="shared" si="273"/>
        <v/>
      </c>
    </row>
    <row r="274" spans="6:37">
      <c r="F274" s="533">
        <f t="shared" si="246"/>
        <v>0.65625</v>
      </c>
      <c r="G274" s="8">
        <v>2</v>
      </c>
      <c r="H274" s="305">
        <f t="shared" si="247"/>
        <v>84</v>
      </c>
      <c r="I274" s="37" t="str">
        <f t="shared" si="245"/>
        <v>70;</v>
      </c>
      <c r="J274" s="38">
        <v>2</v>
      </c>
      <c r="K274" s="128">
        <f t="shared" si="248"/>
        <v>0.58333333333333337</v>
      </c>
      <c r="L274" s="39" t="str">
        <f>INDEX(powers!$H$2:$H$75,33+J274)</f>
        <v>gross</v>
      </c>
      <c r="M274" s="40" t="str">
        <f t="shared" si="249"/>
        <v>0</v>
      </c>
      <c r="N274" s="24">
        <f t="shared" si="250"/>
        <v>7</v>
      </c>
      <c r="O274" s="41" t="str">
        <f t="shared" si="251"/>
        <v>7</v>
      </c>
      <c r="P274" s="24">
        <f t="shared" si="252"/>
        <v>0</v>
      </c>
      <c r="Q274" s="41" t="str">
        <f t="shared" si="253"/>
        <v>0</v>
      </c>
      <c r="R274" s="24">
        <f t="shared" si="254"/>
        <v>0</v>
      </c>
      <c r="S274" s="41" t="str">
        <f t="shared" si="255"/>
        <v/>
      </c>
      <c r="T274" s="24">
        <f t="shared" si="256"/>
        <v>0</v>
      </c>
      <c r="U274" s="41" t="str">
        <f t="shared" si="257"/>
        <v/>
      </c>
      <c r="V274" s="24">
        <f t="shared" si="258"/>
        <v>0</v>
      </c>
      <c r="W274" s="41" t="str">
        <f t="shared" si="259"/>
        <v/>
      </c>
      <c r="X274" s="24">
        <f t="shared" si="260"/>
        <v>0</v>
      </c>
      <c r="Y274" s="41" t="str">
        <f t="shared" si="261"/>
        <v/>
      </c>
      <c r="Z274" s="24">
        <f t="shared" si="262"/>
        <v>0</v>
      </c>
      <c r="AA274" s="41" t="str">
        <f t="shared" si="263"/>
        <v/>
      </c>
      <c r="AB274" s="24">
        <f t="shared" si="264"/>
        <v>0</v>
      </c>
      <c r="AC274" s="41" t="str">
        <f t="shared" si="265"/>
        <v/>
      </c>
      <c r="AD274" s="24">
        <f t="shared" si="266"/>
        <v>0</v>
      </c>
      <c r="AE274" s="41" t="str">
        <f t="shared" si="267"/>
        <v/>
      </c>
      <c r="AF274" s="24">
        <f t="shared" si="268"/>
        <v>0</v>
      </c>
      <c r="AG274" s="41" t="str">
        <f t="shared" si="269"/>
        <v/>
      </c>
      <c r="AH274" s="24">
        <f t="shared" si="270"/>
        <v>0</v>
      </c>
      <c r="AI274" s="41" t="str">
        <f t="shared" si="271"/>
        <v/>
      </c>
      <c r="AJ274" s="24">
        <f t="shared" si="272"/>
        <v>0</v>
      </c>
      <c r="AK274" s="41" t="str">
        <f t="shared" si="273"/>
        <v/>
      </c>
    </row>
    <row r="275" spans="6:37">
      <c r="F275" s="533">
        <f t="shared" si="246"/>
        <v>0.6640625</v>
      </c>
      <c r="G275" s="8">
        <v>2</v>
      </c>
      <c r="H275" s="305">
        <f t="shared" si="247"/>
        <v>85</v>
      </c>
      <c r="I275" s="37" t="str">
        <f t="shared" si="245"/>
        <v>71;</v>
      </c>
      <c r="J275" s="38">
        <v>2</v>
      </c>
      <c r="K275" s="128">
        <f t="shared" si="248"/>
        <v>0.59027777777777779</v>
      </c>
      <c r="L275" s="39" t="str">
        <f>INDEX(powers!$H$2:$H$75,33+J275)</f>
        <v>gross</v>
      </c>
      <c r="M275" s="40" t="str">
        <f t="shared" si="249"/>
        <v>0</v>
      </c>
      <c r="N275" s="24">
        <f t="shared" si="250"/>
        <v>7.0833333333333339</v>
      </c>
      <c r="O275" s="41" t="str">
        <f t="shared" si="251"/>
        <v>7</v>
      </c>
      <c r="P275" s="24">
        <f t="shared" si="252"/>
        <v>1.0000000000000071</v>
      </c>
      <c r="Q275" s="41" t="str">
        <f t="shared" si="253"/>
        <v>1</v>
      </c>
      <c r="R275" s="24">
        <f t="shared" si="254"/>
        <v>8.5265128291212022E-14</v>
      </c>
      <c r="S275" s="41" t="str">
        <f t="shared" si="255"/>
        <v/>
      </c>
      <c r="T275" s="24">
        <f t="shared" si="256"/>
        <v>1.0231815394945443E-12</v>
      </c>
      <c r="U275" s="41" t="str">
        <f t="shared" si="257"/>
        <v/>
      </c>
      <c r="V275" s="24">
        <f t="shared" si="258"/>
        <v>1.2278178473934531E-11</v>
      </c>
      <c r="W275" s="41" t="str">
        <f t="shared" si="259"/>
        <v/>
      </c>
      <c r="X275" s="24">
        <f t="shared" si="260"/>
        <v>1.4733814168721437E-10</v>
      </c>
      <c r="Y275" s="41" t="str">
        <f t="shared" si="261"/>
        <v/>
      </c>
      <c r="Z275" s="24">
        <f t="shared" si="262"/>
        <v>1.7680577002465725E-9</v>
      </c>
      <c r="AA275" s="41" t="str">
        <f t="shared" si="263"/>
        <v/>
      </c>
      <c r="AB275" s="24">
        <f t="shared" si="264"/>
        <v>2.121669240295887E-8</v>
      </c>
      <c r="AC275" s="41" t="str">
        <f t="shared" si="265"/>
        <v/>
      </c>
      <c r="AD275" s="24">
        <f t="shared" si="266"/>
        <v>2.5460030883550644E-7</v>
      </c>
      <c r="AE275" s="41" t="str">
        <f t="shared" si="267"/>
        <v/>
      </c>
      <c r="AF275" s="24">
        <f t="shared" si="268"/>
        <v>3.0552037060260773E-6</v>
      </c>
      <c r="AG275" s="41" t="str">
        <f t="shared" si="269"/>
        <v/>
      </c>
      <c r="AH275" s="24">
        <f t="shared" si="270"/>
        <v>3.6662444472312927E-5</v>
      </c>
      <c r="AI275" s="41" t="str">
        <f t="shared" si="271"/>
        <v/>
      </c>
      <c r="AJ275" s="24">
        <f t="shared" si="272"/>
        <v>4.3994933366775513E-4</v>
      </c>
      <c r="AK275" s="41" t="str">
        <f t="shared" si="273"/>
        <v/>
      </c>
    </row>
    <row r="276" spans="6:37">
      <c r="F276" s="533">
        <f t="shared" si="246"/>
        <v>0.671875</v>
      </c>
      <c r="G276" s="8">
        <v>2</v>
      </c>
      <c r="H276" s="305">
        <f t="shared" si="247"/>
        <v>86</v>
      </c>
      <c r="I276" s="37" t="str">
        <f t="shared" si="245"/>
        <v>72;</v>
      </c>
      <c r="J276" s="38">
        <v>2</v>
      </c>
      <c r="K276" s="128">
        <f t="shared" si="248"/>
        <v>0.59722222222222221</v>
      </c>
      <c r="L276" s="39" t="str">
        <f>INDEX(powers!$H$2:$H$75,33+J276)</f>
        <v>gross</v>
      </c>
      <c r="M276" s="40" t="str">
        <f t="shared" si="249"/>
        <v>0</v>
      </c>
      <c r="N276" s="24">
        <f t="shared" si="250"/>
        <v>7.1666666666666661</v>
      </c>
      <c r="O276" s="41" t="str">
        <f t="shared" si="251"/>
        <v>7</v>
      </c>
      <c r="P276" s="24">
        <f t="shared" si="252"/>
        <v>1.9999999999999929</v>
      </c>
      <c r="Q276" s="41" t="str">
        <f t="shared" si="253"/>
        <v>2</v>
      </c>
      <c r="R276" s="24">
        <f t="shared" si="254"/>
        <v>11.999999999999915</v>
      </c>
      <c r="S276" s="41" t="str">
        <f t="shared" si="255"/>
        <v/>
      </c>
      <c r="T276" s="24">
        <f t="shared" si="256"/>
        <v>11.999999999998977</v>
      </c>
      <c r="U276" s="41" t="str">
        <f t="shared" si="257"/>
        <v/>
      </c>
      <c r="V276" s="24">
        <f t="shared" si="258"/>
        <v>11.999999999987722</v>
      </c>
      <c r="W276" s="41" t="str">
        <f t="shared" si="259"/>
        <v/>
      </c>
      <c r="X276" s="24">
        <f t="shared" si="260"/>
        <v>11.999999999852662</v>
      </c>
      <c r="Y276" s="41" t="str">
        <f t="shared" si="261"/>
        <v/>
      </c>
      <c r="Z276" s="24">
        <f t="shared" si="262"/>
        <v>11.999999998231942</v>
      </c>
      <c r="AA276" s="41" t="str">
        <f t="shared" si="263"/>
        <v/>
      </c>
      <c r="AB276" s="24">
        <f t="shared" si="264"/>
        <v>11.999999978783308</v>
      </c>
      <c r="AC276" s="41" t="str">
        <f t="shared" si="265"/>
        <v/>
      </c>
      <c r="AD276" s="24">
        <f t="shared" si="266"/>
        <v>11.999999745399691</v>
      </c>
      <c r="AE276" s="41" t="str">
        <f t="shared" si="267"/>
        <v/>
      </c>
      <c r="AF276" s="24">
        <f t="shared" si="268"/>
        <v>11.999996944796294</v>
      </c>
      <c r="AG276" s="41" t="str">
        <f t="shared" si="269"/>
        <v/>
      </c>
      <c r="AH276" s="24">
        <f t="shared" si="270"/>
        <v>11.999963337555528</v>
      </c>
      <c r="AI276" s="41" t="str">
        <f t="shared" si="271"/>
        <v/>
      </c>
      <c r="AJ276" s="24">
        <f t="shared" si="272"/>
        <v>11.999560050666332</v>
      </c>
      <c r="AK276" s="41" t="str">
        <f t="shared" si="273"/>
        <v/>
      </c>
    </row>
    <row r="277" spans="6:37">
      <c r="F277" s="533">
        <f t="shared" si="246"/>
        <v>0.6796875</v>
      </c>
      <c r="G277" s="8">
        <v>2</v>
      </c>
      <c r="H277" s="305">
        <f t="shared" si="247"/>
        <v>87</v>
      </c>
      <c r="I277" s="37" t="str">
        <f t="shared" si="245"/>
        <v>73;</v>
      </c>
      <c r="J277" s="38">
        <v>2</v>
      </c>
      <c r="K277" s="128">
        <f t="shared" si="248"/>
        <v>0.60416666666666663</v>
      </c>
      <c r="L277" s="39" t="str">
        <f>INDEX(powers!$H$2:$H$75,33+J277)</f>
        <v>gross</v>
      </c>
      <c r="M277" s="40" t="str">
        <f t="shared" si="249"/>
        <v>0</v>
      </c>
      <c r="N277" s="24">
        <f t="shared" si="250"/>
        <v>7.25</v>
      </c>
      <c r="O277" s="41" t="str">
        <f t="shared" si="251"/>
        <v>7</v>
      </c>
      <c r="P277" s="24">
        <f t="shared" si="252"/>
        <v>3</v>
      </c>
      <c r="Q277" s="41" t="str">
        <f t="shared" si="253"/>
        <v>3</v>
      </c>
      <c r="R277" s="24">
        <f t="shared" si="254"/>
        <v>0</v>
      </c>
      <c r="S277" s="41" t="str">
        <f t="shared" si="255"/>
        <v/>
      </c>
      <c r="T277" s="24">
        <f t="shared" si="256"/>
        <v>0</v>
      </c>
      <c r="U277" s="41" t="str">
        <f t="shared" si="257"/>
        <v/>
      </c>
      <c r="V277" s="24">
        <f t="shared" si="258"/>
        <v>0</v>
      </c>
      <c r="W277" s="41" t="str">
        <f t="shared" si="259"/>
        <v/>
      </c>
      <c r="X277" s="24">
        <f t="shared" si="260"/>
        <v>0</v>
      </c>
      <c r="Y277" s="41" t="str">
        <f t="shared" si="261"/>
        <v/>
      </c>
      <c r="Z277" s="24">
        <f t="shared" si="262"/>
        <v>0</v>
      </c>
      <c r="AA277" s="41" t="str">
        <f t="shared" si="263"/>
        <v/>
      </c>
      <c r="AB277" s="24">
        <f t="shared" si="264"/>
        <v>0</v>
      </c>
      <c r="AC277" s="41" t="str">
        <f t="shared" si="265"/>
        <v/>
      </c>
      <c r="AD277" s="24">
        <f t="shared" si="266"/>
        <v>0</v>
      </c>
      <c r="AE277" s="41" t="str">
        <f t="shared" si="267"/>
        <v/>
      </c>
      <c r="AF277" s="24">
        <f t="shared" si="268"/>
        <v>0</v>
      </c>
      <c r="AG277" s="41" t="str">
        <f t="shared" si="269"/>
        <v/>
      </c>
      <c r="AH277" s="24">
        <f t="shared" si="270"/>
        <v>0</v>
      </c>
      <c r="AI277" s="41" t="str">
        <f t="shared" si="271"/>
        <v/>
      </c>
      <c r="AJ277" s="24">
        <f t="shared" si="272"/>
        <v>0</v>
      </c>
      <c r="AK277" s="41" t="str">
        <f t="shared" si="273"/>
        <v/>
      </c>
    </row>
    <row r="278" spans="6:37">
      <c r="F278" s="533">
        <f t="shared" si="246"/>
        <v>0.6875</v>
      </c>
      <c r="G278" s="8">
        <v>2</v>
      </c>
      <c r="H278" s="305">
        <f t="shared" si="247"/>
        <v>88</v>
      </c>
      <c r="I278" s="37" t="str">
        <f t="shared" si="245"/>
        <v>74;</v>
      </c>
      <c r="J278" s="38">
        <v>2</v>
      </c>
      <c r="K278" s="128">
        <f t="shared" si="248"/>
        <v>0.61111111111111116</v>
      </c>
      <c r="L278" s="39" t="str">
        <f>INDEX(powers!$H$2:$H$75,33+J278)</f>
        <v>gross</v>
      </c>
      <c r="M278" s="40" t="str">
        <f t="shared" si="249"/>
        <v>0</v>
      </c>
      <c r="N278" s="24">
        <f t="shared" si="250"/>
        <v>7.3333333333333339</v>
      </c>
      <c r="O278" s="41" t="str">
        <f t="shared" si="251"/>
        <v>7</v>
      </c>
      <c r="P278" s="24">
        <f t="shared" si="252"/>
        <v>4.0000000000000071</v>
      </c>
      <c r="Q278" s="41" t="str">
        <f t="shared" si="253"/>
        <v>4</v>
      </c>
      <c r="R278" s="24">
        <f t="shared" si="254"/>
        <v>8.5265128291212022E-14</v>
      </c>
      <c r="S278" s="41" t="str">
        <f t="shared" si="255"/>
        <v/>
      </c>
      <c r="T278" s="24">
        <f t="shared" si="256"/>
        <v>1.0231815394945443E-12</v>
      </c>
      <c r="U278" s="41" t="str">
        <f t="shared" si="257"/>
        <v/>
      </c>
      <c r="V278" s="24">
        <f t="shared" si="258"/>
        <v>1.2278178473934531E-11</v>
      </c>
      <c r="W278" s="41" t="str">
        <f t="shared" si="259"/>
        <v/>
      </c>
      <c r="X278" s="24">
        <f t="shared" si="260"/>
        <v>1.4733814168721437E-10</v>
      </c>
      <c r="Y278" s="41" t="str">
        <f t="shared" si="261"/>
        <v/>
      </c>
      <c r="Z278" s="24">
        <f t="shared" si="262"/>
        <v>1.7680577002465725E-9</v>
      </c>
      <c r="AA278" s="41" t="str">
        <f t="shared" si="263"/>
        <v/>
      </c>
      <c r="AB278" s="24">
        <f t="shared" si="264"/>
        <v>2.121669240295887E-8</v>
      </c>
      <c r="AC278" s="41" t="str">
        <f t="shared" si="265"/>
        <v/>
      </c>
      <c r="AD278" s="24">
        <f t="shared" si="266"/>
        <v>2.5460030883550644E-7</v>
      </c>
      <c r="AE278" s="41" t="str">
        <f t="shared" si="267"/>
        <v/>
      </c>
      <c r="AF278" s="24">
        <f t="shared" si="268"/>
        <v>3.0552037060260773E-6</v>
      </c>
      <c r="AG278" s="41" t="str">
        <f t="shared" si="269"/>
        <v/>
      </c>
      <c r="AH278" s="24">
        <f t="shared" si="270"/>
        <v>3.6662444472312927E-5</v>
      </c>
      <c r="AI278" s="41" t="str">
        <f t="shared" si="271"/>
        <v/>
      </c>
      <c r="AJ278" s="24">
        <f t="shared" si="272"/>
        <v>4.3994933366775513E-4</v>
      </c>
      <c r="AK278" s="41" t="str">
        <f t="shared" si="273"/>
        <v/>
      </c>
    </row>
    <row r="279" spans="6:37">
      <c r="F279" s="533">
        <f t="shared" si="246"/>
        <v>0.6953125</v>
      </c>
      <c r="G279" s="8">
        <v>2</v>
      </c>
      <c r="H279" s="305">
        <f t="shared" si="247"/>
        <v>89</v>
      </c>
      <c r="I279" s="37" t="str">
        <f t="shared" si="245"/>
        <v>75;</v>
      </c>
      <c r="J279" s="38">
        <v>2</v>
      </c>
      <c r="K279" s="128">
        <f t="shared" si="248"/>
        <v>0.61805555555555558</v>
      </c>
      <c r="L279" s="39" t="str">
        <f>INDEX(powers!$H$2:$H$75,33+J279)</f>
        <v>gross</v>
      </c>
      <c r="M279" s="40" t="str">
        <f t="shared" si="249"/>
        <v>0</v>
      </c>
      <c r="N279" s="24">
        <f t="shared" si="250"/>
        <v>7.416666666666667</v>
      </c>
      <c r="O279" s="41" t="str">
        <f t="shared" si="251"/>
        <v>7</v>
      </c>
      <c r="P279" s="24">
        <f t="shared" si="252"/>
        <v>5.0000000000000036</v>
      </c>
      <c r="Q279" s="41" t="str">
        <f t="shared" si="253"/>
        <v>5</v>
      </c>
      <c r="R279" s="24">
        <f t="shared" si="254"/>
        <v>4.2632564145606011E-14</v>
      </c>
      <c r="S279" s="41" t="str">
        <f t="shared" si="255"/>
        <v/>
      </c>
      <c r="T279" s="24">
        <f t="shared" si="256"/>
        <v>5.1159076974727213E-13</v>
      </c>
      <c r="U279" s="41" t="str">
        <f t="shared" si="257"/>
        <v/>
      </c>
      <c r="V279" s="24">
        <f t="shared" si="258"/>
        <v>6.1390892369672656E-12</v>
      </c>
      <c r="W279" s="41" t="str">
        <f t="shared" si="259"/>
        <v/>
      </c>
      <c r="X279" s="24">
        <f t="shared" si="260"/>
        <v>7.3669070843607187E-11</v>
      </c>
      <c r="Y279" s="41" t="str">
        <f t="shared" si="261"/>
        <v/>
      </c>
      <c r="Z279" s="24">
        <f t="shared" si="262"/>
        <v>8.8402885012328625E-10</v>
      </c>
      <c r="AA279" s="41" t="str">
        <f t="shared" si="263"/>
        <v/>
      </c>
      <c r="AB279" s="24">
        <f t="shared" si="264"/>
        <v>1.0608346201479435E-8</v>
      </c>
      <c r="AC279" s="41" t="str">
        <f t="shared" si="265"/>
        <v/>
      </c>
      <c r="AD279" s="24">
        <f t="shared" si="266"/>
        <v>1.2730015441775322E-7</v>
      </c>
      <c r="AE279" s="41" t="str">
        <f t="shared" si="267"/>
        <v/>
      </c>
      <c r="AF279" s="24">
        <f t="shared" si="268"/>
        <v>1.5276018530130386E-6</v>
      </c>
      <c r="AG279" s="41" t="str">
        <f t="shared" si="269"/>
        <v/>
      </c>
      <c r="AH279" s="24">
        <f t="shared" si="270"/>
        <v>1.8331222236156464E-5</v>
      </c>
      <c r="AI279" s="41" t="str">
        <f t="shared" si="271"/>
        <v/>
      </c>
      <c r="AJ279" s="24">
        <f t="shared" si="272"/>
        <v>2.1997466683387756E-4</v>
      </c>
      <c r="AK279" s="41" t="str">
        <f t="shared" si="273"/>
        <v/>
      </c>
    </row>
    <row r="280" spans="6:37">
      <c r="F280" s="533">
        <f t="shared" si="246"/>
        <v>0.703125</v>
      </c>
      <c r="G280" s="8">
        <v>2</v>
      </c>
      <c r="H280" s="305">
        <f t="shared" si="247"/>
        <v>90</v>
      </c>
      <c r="I280" s="37" t="str">
        <f t="shared" si="245"/>
        <v>76;</v>
      </c>
      <c r="J280" s="38">
        <v>2</v>
      </c>
      <c r="K280" s="128">
        <f t="shared" si="248"/>
        <v>0.625</v>
      </c>
      <c r="L280" s="39" t="str">
        <f>INDEX(powers!$H$2:$H$75,33+J280)</f>
        <v>gross</v>
      </c>
      <c r="M280" s="40" t="str">
        <f t="shared" si="249"/>
        <v>0</v>
      </c>
      <c r="N280" s="24">
        <f t="shared" si="250"/>
        <v>7.5</v>
      </c>
      <c r="O280" s="41" t="str">
        <f t="shared" si="251"/>
        <v>7</v>
      </c>
      <c r="P280" s="24">
        <f t="shared" si="252"/>
        <v>6</v>
      </c>
      <c r="Q280" s="41" t="str">
        <f t="shared" si="253"/>
        <v>6</v>
      </c>
      <c r="R280" s="24">
        <f t="shared" si="254"/>
        <v>0</v>
      </c>
      <c r="S280" s="41" t="str">
        <f t="shared" si="255"/>
        <v/>
      </c>
      <c r="T280" s="24">
        <f t="shared" si="256"/>
        <v>0</v>
      </c>
      <c r="U280" s="41" t="str">
        <f t="shared" si="257"/>
        <v/>
      </c>
      <c r="V280" s="24">
        <f t="shared" si="258"/>
        <v>0</v>
      </c>
      <c r="W280" s="41" t="str">
        <f t="shared" si="259"/>
        <v/>
      </c>
      <c r="X280" s="24">
        <f t="shared" si="260"/>
        <v>0</v>
      </c>
      <c r="Y280" s="41" t="str">
        <f t="shared" si="261"/>
        <v/>
      </c>
      <c r="Z280" s="24">
        <f t="shared" si="262"/>
        <v>0</v>
      </c>
      <c r="AA280" s="41" t="str">
        <f t="shared" si="263"/>
        <v/>
      </c>
      <c r="AB280" s="24">
        <f t="shared" si="264"/>
        <v>0</v>
      </c>
      <c r="AC280" s="41" t="str">
        <f t="shared" si="265"/>
        <v/>
      </c>
      <c r="AD280" s="24">
        <f t="shared" si="266"/>
        <v>0</v>
      </c>
      <c r="AE280" s="41" t="str">
        <f t="shared" si="267"/>
        <v/>
      </c>
      <c r="AF280" s="24">
        <f t="shared" si="268"/>
        <v>0</v>
      </c>
      <c r="AG280" s="41" t="str">
        <f t="shared" si="269"/>
        <v/>
      </c>
      <c r="AH280" s="24">
        <f t="shared" si="270"/>
        <v>0</v>
      </c>
      <c r="AI280" s="41" t="str">
        <f t="shared" si="271"/>
        <v/>
      </c>
      <c r="AJ280" s="24">
        <f t="shared" si="272"/>
        <v>0</v>
      </c>
      <c r="AK280" s="41" t="str">
        <f t="shared" si="273"/>
        <v/>
      </c>
    </row>
    <row r="281" spans="6:37">
      <c r="F281" s="533">
        <f t="shared" si="246"/>
        <v>0.7109375</v>
      </c>
      <c r="G281" s="8">
        <v>2</v>
      </c>
      <c r="H281" s="305">
        <f t="shared" si="247"/>
        <v>91</v>
      </c>
      <c r="I281" s="37" t="str">
        <f t="shared" si="245"/>
        <v>77;</v>
      </c>
      <c r="J281" s="38">
        <v>2</v>
      </c>
      <c r="K281" s="128">
        <f t="shared" si="248"/>
        <v>0.63194444444444442</v>
      </c>
      <c r="L281" s="39" t="str">
        <f>INDEX(powers!$H$2:$H$75,33+J281)</f>
        <v>gross</v>
      </c>
      <c r="M281" s="40" t="str">
        <f t="shared" si="249"/>
        <v>0</v>
      </c>
      <c r="N281" s="24">
        <f t="shared" si="250"/>
        <v>7.583333333333333</v>
      </c>
      <c r="O281" s="41" t="str">
        <f t="shared" si="251"/>
        <v>7</v>
      </c>
      <c r="P281" s="24">
        <f t="shared" si="252"/>
        <v>6.9999999999999964</v>
      </c>
      <c r="Q281" s="41" t="str">
        <f t="shared" si="253"/>
        <v>7</v>
      </c>
      <c r="R281" s="24">
        <f t="shared" si="254"/>
        <v>-4.2632564145606011E-14</v>
      </c>
      <c r="S281" s="41" t="str">
        <f t="shared" si="255"/>
        <v/>
      </c>
      <c r="T281" s="24">
        <f t="shared" si="256"/>
        <v>11.999999999999488</v>
      </c>
      <c r="U281" s="41" t="str">
        <f t="shared" si="257"/>
        <v/>
      </c>
      <c r="V281" s="24">
        <f t="shared" si="258"/>
        <v>11.999999999993861</v>
      </c>
      <c r="W281" s="41" t="str">
        <f t="shared" si="259"/>
        <v/>
      </c>
      <c r="X281" s="24">
        <f t="shared" si="260"/>
        <v>11.999999999926331</v>
      </c>
      <c r="Y281" s="41" t="str">
        <f t="shared" si="261"/>
        <v/>
      </c>
      <c r="Z281" s="24">
        <f t="shared" si="262"/>
        <v>11.999999999115971</v>
      </c>
      <c r="AA281" s="41" t="str">
        <f t="shared" si="263"/>
        <v/>
      </c>
      <c r="AB281" s="24">
        <f t="shared" si="264"/>
        <v>11.999999989391654</v>
      </c>
      <c r="AC281" s="41" t="str">
        <f t="shared" si="265"/>
        <v/>
      </c>
      <c r="AD281" s="24">
        <f t="shared" si="266"/>
        <v>11.999999872699846</v>
      </c>
      <c r="AE281" s="41" t="str">
        <f t="shared" si="267"/>
        <v/>
      </c>
      <c r="AF281" s="24">
        <f t="shared" si="268"/>
        <v>11.999998472398147</v>
      </c>
      <c r="AG281" s="41" t="str">
        <f t="shared" si="269"/>
        <v/>
      </c>
      <c r="AH281" s="24">
        <f t="shared" si="270"/>
        <v>11.999981668777764</v>
      </c>
      <c r="AI281" s="41" t="str">
        <f t="shared" si="271"/>
        <v/>
      </c>
      <c r="AJ281" s="24">
        <f t="shared" si="272"/>
        <v>11.999780025333166</v>
      </c>
      <c r="AK281" s="41" t="str">
        <f t="shared" si="273"/>
        <v/>
      </c>
    </row>
    <row r="282" spans="6:37">
      <c r="F282" s="533">
        <f t="shared" si="246"/>
        <v>0.71875</v>
      </c>
      <c r="G282" s="8">
        <v>2</v>
      </c>
      <c r="H282" s="305">
        <f t="shared" si="247"/>
        <v>92</v>
      </c>
      <c r="I282" s="37" t="str">
        <f t="shared" si="245"/>
        <v>78;</v>
      </c>
      <c r="J282" s="38">
        <v>2</v>
      </c>
      <c r="K282" s="128">
        <f t="shared" si="248"/>
        <v>0.63888888888888884</v>
      </c>
      <c r="L282" s="39" t="str">
        <f>INDEX(powers!$H$2:$H$75,33+J282)</f>
        <v>gross</v>
      </c>
      <c r="M282" s="40" t="str">
        <f t="shared" si="249"/>
        <v>0</v>
      </c>
      <c r="N282" s="24">
        <f t="shared" si="250"/>
        <v>7.6666666666666661</v>
      </c>
      <c r="O282" s="41" t="str">
        <f t="shared" si="251"/>
        <v>7</v>
      </c>
      <c r="P282" s="24">
        <f t="shared" si="252"/>
        <v>7.9999999999999929</v>
      </c>
      <c r="Q282" s="41" t="str">
        <f t="shared" si="253"/>
        <v>8</v>
      </c>
      <c r="R282" s="24">
        <f t="shared" si="254"/>
        <v>11.999999999999915</v>
      </c>
      <c r="S282" s="41" t="str">
        <f t="shared" si="255"/>
        <v/>
      </c>
      <c r="T282" s="24">
        <f t="shared" si="256"/>
        <v>11.999999999998977</v>
      </c>
      <c r="U282" s="41" t="str">
        <f t="shared" si="257"/>
        <v/>
      </c>
      <c r="V282" s="24">
        <f t="shared" si="258"/>
        <v>11.999999999987722</v>
      </c>
      <c r="W282" s="41" t="str">
        <f t="shared" si="259"/>
        <v/>
      </c>
      <c r="X282" s="24">
        <f t="shared" si="260"/>
        <v>11.999999999852662</v>
      </c>
      <c r="Y282" s="41" t="str">
        <f t="shared" si="261"/>
        <v/>
      </c>
      <c r="Z282" s="24">
        <f t="shared" si="262"/>
        <v>11.999999998231942</v>
      </c>
      <c r="AA282" s="41" t="str">
        <f t="shared" si="263"/>
        <v/>
      </c>
      <c r="AB282" s="24">
        <f t="shared" si="264"/>
        <v>11.999999978783308</v>
      </c>
      <c r="AC282" s="41" t="str">
        <f t="shared" si="265"/>
        <v/>
      </c>
      <c r="AD282" s="24">
        <f t="shared" si="266"/>
        <v>11.999999745399691</v>
      </c>
      <c r="AE282" s="41" t="str">
        <f t="shared" si="267"/>
        <v/>
      </c>
      <c r="AF282" s="24">
        <f t="shared" si="268"/>
        <v>11.999996944796294</v>
      </c>
      <c r="AG282" s="41" t="str">
        <f t="shared" si="269"/>
        <v/>
      </c>
      <c r="AH282" s="24">
        <f t="shared" si="270"/>
        <v>11.999963337555528</v>
      </c>
      <c r="AI282" s="41" t="str">
        <f t="shared" si="271"/>
        <v/>
      </c>
      <c r="AJ282" s="24">
        <f t="shared" si="272"/>
        <v>11.999560050666332</v>
      </c>
      <c r="AK282" s="41" t="str">
        <f t="shared" si="273"/>
        <v/>
      </c>
    </row>
    <row r="283" spans="6:37">
      <c r="F283" s="533">
        <f t="shared" si="246"/>
        <v>0.7265625</v>
      </c>
      <c r="G283" s="8">
        <v>2</v>
      </c>
      <c r="H283" s="305">
        <f t="shared" si="247"/>
        <v>93</v>
      </c>
      <c r="I283" s="37" t="str">
        <f t="shared" si="245"/>
        <v>79;</v>
      </c>
      <c r="J283" s="38">
        <v>2</v>
      </c>
      <c r="K283" s="128">
        <f t="shared" si="248"/>
        <v>0.64583333333333337</v>
      </c>
      <c r="L283" s="39" t="str">
        <f>INDEX(powers!$H$2:$H$75,33+J283)</f>
        <v>gross</v>
      </c>
      <c r="M283" s="40" t="str">
        <f t="shared" si="249"/>
        <v>0</v>
      </c>
      <c r="N283" s="24">
        <f t="shared" si="250"/>
        <v>7.75</v>
      </c>
      <c r="O283" s="41" t="str">
        <f t="shared" si="251"/>
        <v>7</v>
      </c>
      <c r="P283" s="24">
        <f t="shared" si="252"/>
        <v>9</v>
      </c>
      <c r="Q283" s="41" t="str">
        <f t="shared" si="253"/>
        <v>9</v>
      </c>
      <c r="R283" s="24">
        <f t="shared" si="254"/>
        <v>0</v>
      </c>
      <c r="S283" s="41" t="str">
        <f t="shared" si="255"/>
        <v/>
      </c>
      <c r="T283" s="24">
        <f t="shared" si="256"/>
        <v>0</v>
      </c>
      <c r="U283" s="41" t="str">
        <f t="shared" si="257"/>
        <v/>
      </c>
      <c r="V283" s="24">
        <f t="shared" si="258"/>
        <v>0</v>
      </c>
      <c r="W283" s="41" t="str">
        <f t="shared" si="259"/>
        <v/>
      </c>
      <c r="X283" s="24">
        <f t="shared" si="260"/>
        <v>0</v>
      </c>
      <c r="Y283" s="41" t="str">
        <f t="shared" si="261"/>
        <v/>
      </c>
      <c r="Z283" s="24">
        <f t="shared" si="262"/>
        <v>0</v>
      </c>
      <c r="AA283" s="41" t="str">
        <f t="shared" si="263"/>
        <v/>
      </c>
      <c r="AB283" s="24">
        <f t="shared" si="264"/>
        <v>0</v>
      </c>
      <c r="AC283" s="41" t="str">
        <f t="shared" si="265"/>
        <v/>
      </c>
      <c r="AD283" s="24">
        <f t="shared" si="266"/>
        <v>0</v>
      </c>
      <c r="AE283" s="41" t="str">
        <f t="shared" si="267"/>
        <v/>
      </c>
      <c r="AF283" s="24">
        <f t="shared" si="268"/>
        <v>0</v>
      </c>
      <c r="AG283" s="41" t="str">
        <f t="shared" si="269"/>
        <v/>
      </c>
      <c r="AH283" s="24">
        <f t="shared" si="270"/>
        <v>0</v>
      </c>
      <c r="AI283" s="41" t="str">
        <f t="shared" si="271"/>
        <v/>
      </c>
      <c r="AJ283" s="24">
        <f t="shared" si="272"/>
        <v>0</v>
      </c>
      <c r="AK283" s="41" t="str">
        <f t="shared" si="273"/>
        <v/>
      </c>
    </row>
    <row r="284" spans="6:37">
      <c r="F284" s="533">
        <f t="shared" si="246"/>
        <v>0.734375</v>
      </c>
      <c r="G284" s="8">
        <v>2</v>
      </c>
      <c r="H284" s="305">
        <f t="shared" si="247"/>
        <v>94</v>
      </c>
      <c r="I284" s="37" t="str">
        <f t="shared" si="245"/>
        <v>7X;</v>
      </c>
      <c r="J284" s="38">
        <v>2</v>
      </c>
      <c r="K284" s="128">
        <f t="shared" si="248"/>
        <v>0.65277777777777779</v>
      </c>
      <c r="L284" s="39" t="str">
        <f>INDEX(powers!$H$2:$H$75,33+J284)</f>
        <v>gross</v>
      </c>
      <c r="M284" s="40" t="str">
        <f t="shared" si="249"/>
        <v>0</v>
      </c>
      <c r="N284" s="24">
        <f t="shared" si="250"/>
        <v>7.8333333333333339</v>
      </c>
      <c r="O284" s="41" t="str">
        <f t="shared" si="251"/>
        <v>7</v>
      </c>
      <c r="P284" s="24">
        <f t="shared" si="252"/>
        <v>10.000000000000007</v>
      </c>
      <c r="Q284" s="41" t="str">
        <f t="shared" si="253"/>
        <v>X</v>
      </c>
      <c r="R284" s="24">
        <f t="shared" si="254"/>
        <v>8.5265128291212022E-14</v>
      </c>
      <c r="S284" s="41" t="str">
        <f t="shared" si="255"/>
        <v/>
      </c>
      <c r="T284" s="24">
        <f t="shared" si="256"/>
        <v>1.0231815394945443E-12</v>
      </c>
      <c r="U284" s="41" t="str">
        <f t="shared" si="257"/>
        <v/>
      </c>
      <c r="V284" s="24">
        <f t="shared" si="258"/>
        <v>1.2278178473934531E-11</v>
      </c>
      <c r="W284" s="41" t="str">
        <f t="shared" si="259"/>
        <v/>
      </c>
      <c r="X284" s="24">
        <f t="shared" si="260"/>
        <v>1.4733814168721437E-10</v>
      </c>
      <c r="Y284" s="41" t="str">
        <f t="shared" si="261"/>
        <v/>
      </c>
      <c r="Z284" s="24">
        <f t="shared" si="262"/>
        <v>1.7680577002465725E-9</v>
      </c>
      <c r="AA284" s="41" t="str">
        <f t="shared" si="263"/>
        <v/>
      </c>
      <c r="AB284" s="24">
        <f t="shared" si="264"/>
        <v>2.121669240295887E-8</v>
      </c>
      <c r="AC284" s="41" t="str">
        <f t="shared" si="265"/>
        <v/>
      </c>
      <c r="AD284" s="24">
        <f t="shared" si="266"/>
        <v>2.5460030883550644E-7</v>
      </c>
      <c r="AE284" s="41" t="str">
        <f t="shared" si="267"/>
        <v/>
      </c>
      <c r="AF284" s="24">
        <f t="shared" si="268"/>
        <v>3.0552037060260773E-6</v>
      </c>
      <c r="AG284" s="41" t="str">
        <f t="shared" si="269"/>
        <v/>
      </c>
      <c r="AH284" s="24">
        <f t="shared" si="270"/>
        <v>3.6662444472312927E-5</v>
      </c>
      <c r="AI284" s="41" t="str">
        <f t="shared" si="271"/>
        <v/>
      </c>
      <c r="AJ284" s="24">
        <f t="shared" si="272"/>
        <v>4.3994933366775513E-4</v>
      </c>
      <c r="AK284" s="41" t="str">
        <f t="shared" si="273"/>
        <v/>
      </c>
    </row>
    <row r="285" spans="6:37">
      <c r="F285" s="533">
        <f t="shared" si="246"/>
        <v>0.7421875</v>
      </c>
      <c r="G285" s="8">
        <v>2</v>
      </c>
      <c r="H285" s="305">
        <f t="shared" si="247"/>
        <v>95</v>
      </c>
      <c r="I285" s="37" t="str">
        <f t="shared" si="245"/>
        <v>7E;</v>
      </c>
      <c r="J285" s="38">
        <v>2</v>
      </c>
      <c r="K285" s="128">
        <f t="shared" si="248"/>
        <v>0.65972222222222221</v>
      </c>
      <c r="L285" s="39" t="str">
        <f>INDEX(powers!$H$2:$H$75,33+J285)</f>
        <v>gross</v>
      </c>
      <c r="M285" s="40" t="str">
        <f t="shared" si="249"/>
        <v>0</v>
      </c>
      <c r="N285" s="24">
        <f t="shared" si="250"/>
        <v>7.9166666666666661</v>
      </c>
      <c r="O285" s="41" t="str">
        <f t="shared" si="251"/>
        <v>7</v>
      </c>
      <c r="P285" s="24">
        <f t="shared" si="252"/>
        <v>10.999999999999993</v>
      </c>
      <c r="Q285" s="41" t="str">
        <f t="shared" si="253"/>
        <v>E</v>
      </c>
      <c r="R285" s="24">
        <f t="shared" si="254"/>
        <v>-8.5265128291212022E-14</v>
      </c>
      <c r="S285" s="41" t="str">
        <f t="shared" si="255"/>
        <v/>
      </c>
      <c r="T285" s="24">
        <f t="shared" si="256"/>
        <v>11.999999999998977</v>
      </c>
      <c r="U285" s="41" t="str">
        <f t="shared" si="257"/>
        <v/>
      </c>
      <c r="V285" s="24">
        <f t="shared" si="258"/>
        <v>11.999999999987722</v>
      </c>
      <c r="W285" s="41" t="str">
        <f t="shared" si="259"/>
        <v/>
      </c>
      <c r="X285" s="24">
        <f t="shared" si="260"/>
        <v>11.999999999852662</v>
      </c>
      <c r="Y285" s="41" t="str">
        <f t="shared" si="261"/>
        <v/>
      </c>
      <c r="Z285" s="24">
        <f t="shared" si="262"/>
        <v>11.999999998231942</v>
      </c>
      <c r="AA285" s="41" t="str">
        <f t="shared" si="263"/>
        <v/>
      </c>
      <c r="AB285" s="24">
        <f t="shared" si="264"/>
        <v>11.999999978783308</v>
      </c>
      <c r="AC285" s="41" t="str">
        <f t="shared" si="265"/>
        <v/>
      </c>
      <c r="AD285" s="24">
        <f t="shared" si="266"/>
        <v>11.999999745399691</v>
      </c>
      <c r="AE285" s="41" t="str">
        <f t="shared" si="267"/>
        <v/>
      </c>
      <c r="AF285" s="24">
        <f t="shared" si="268"/>
        <v>11.999996944796294</v>
      </c>
      <c r="AG285" s="41" t="str">
        <f t="shared" si="269"/>
        <v/>
      </c>
      <c r="AH285" s="24">
        <f t="shared" si="270"/>
        <v>11.999963337555528</v>
      </c>
      <c r="AI285" s="41" t="str">
        <f t="shared" si="271"/>
        <v/>
      </c>
      <c r="AJ285" s="24">
        <f t="shared" si="272"/>
        <v>11.999560050666332</v>
      </c>
      <c r="AK285" s="41" t="str">
        <f t="shared" si="273"/>
        <v/>
      </c>
    </row>
    <row r="286" spans="6:37">
      <c r="F286" s="533">
        <f t="shared" si="246"/>
        <v>0.75</v>
      </c>
      <c r="G286" s="8">
        <v>2</v>
      </c>
      <c r="H286" s="305">
        <f t="shared" si="247"/>
        <v>96</v>
      </c>
      <c r="I286" s="37" t="str">
        <f t="shared" si="245"/>
        <v>80;</v>
      </c>
      <c r="J286" s="38">
        <v>2</v>
      </c>
      <c r="K286" s="128">
        <f t="shared" si="248"/>
        <v>0.66666666666666663</v>
      </c>
      <c r="L286" s="39" t="str">
        <f>INDEX(powers!$H$2:$H$75,33+J286)</f>
        <v>gross</v>
      </c>
      <c r="M286" s="40" t="str">
        <f t="shared" si="249"/>
        <v>0</v>
      </c>
      <c r="N286" s="24">
        <f t="shared" si="250"/>
        <v>8</v>
      </c>
      <c r="O286" s="41" t="str">
        <f t="shared" si="251"/>
        <v>8</v>
      </c>
      <c r="P286" s="24">
        <f t="shared" si="252"/>
        <v>0</v>
      </c>
      <c r="Q286" s="41" t="str">
        <f t="shared" si="253"/>
        <v>0</v>
      </c>
      <c r="R286" s="24">
        <f t="shared" si="254"/>
        <v>0</v>
      </c>
      <c r="S286" s="41" t="str">
        <f t="shared" si="255"/>
        <v/>
      </c>
      <c r="T286" s="24">
        <f t="shared" si="256"/>
        <v>0</v>
      </c>
      <c r="U286" s="41" t="str">
        <f t="shared" si="257"/>
        <v/>
      </c>
      <c r="V286" s="24">
        <f t="shared" si="258"/>
        <v>0</v>
      </c>
      <c r="W286" s="41" t="str">
        <f t="shared" si="259"/>
        <v/>
      </c>
      <c r="X286" s="24">
        <f t="shared" si="260"/>
        <v>0</v>
      </c>
      <c r="Y286" s="41" t="str">
        <f t="shared" si="261"/>
        <v/>
      </c>
      <c r="Z286" s="24">
        <f t="shared" si="262"/>
        <v>0</v>
      </c>
      <c r="AA286" s="41" t="str">
        <f t="shared" si="263"/>
        <v/>
      </c>
      <c r="AB286" s="24">
        <f t="shared" si="264"/>
        <v>0</v>
      </c>
      <c r="AC286" s="41" t="str">
        <f t="shared" si="265"/>
        <v/>
      </c>
      <c r="AD286" s="24">
        <f t="shared" si="266"/>
        <v>0</v>
      </c>
      <c r="AE286" s="41" t="str">
        <f t="shared" si="267"/>
        <v/>
      </c>
      <c r="AF286" s="24">
        <f t="shared" si="268"/>
        <v>0</v>
      </c>
      <c r="AG286" s="41" t="str">
        <f t="shared" si="269"/>
        <v/>
      </c>
      <c r="AH286" s="24">
        <f t="shared" si="270"/>
        <v>0</v>
      </c>
      <c r="AI286" s="41" t="str">
        <f t="shared" si="271"/>
        <v/>
      </c>
      <c r="AJ286" s="24">
        <f t="shared" si="272"/>
        <v>0</v>
      </c>
      <c r="AK286" s="41" t="str">
        <f t="shared" si="273"/>
        <v/>
      </c>
    </row>
    <row r="287" spans="6:37">
      <c r="F287" s="533">
        <f t="shared" si="246"/>
        <v>0.7578125</v>
      </c>
      <c r="G287" s="8">
        <v>2</v>
      </c>
      <c r="H287" s="305">
        <f t="shared" si="247"/>
        <v>97</v>
      </c>
      <c r="I287" s="37" t="str">
        <f t="shared" si="245"/>
        <v>81;</v>
      </c>
      <c r="J287" s="38">
        <v>2</v>
      </c>
      <c r="K287" s="128">
        <f t="shared" si="248"/>
        <v>0.67361111111111116</v>
      </c>
      <c r="L287" s="39" t="str">
        <f>INDEX(powers!$H$2:$H$75,33+J287)</f>
        <v>gross</v>
      </c>
      <c r="M287" s="40" t="str">
        <f t="shared" si="249"/>
        <v>0</v>
      </c>
      <c r="N287" s="24">
        <f t="shared" si="250"/>
        <v>8.0833333333333339</v>
      </c>
      <c r="O287" s="41" t="str">
        <f t="shared" si="251"/>
        <v>8</v>
      </c>
      <c r="P287" s="24">
        <f t="shared" si="252"/>
        <v>1.0000000000000071</v>
      </c>
      <c r="Q287" s="41" t="str">
        <f t="shared" si="253"/>
        <v>1</v>
      </c>
      <c r="R287" s="24">
        <f t="shared" si="254"/>
        <v>8.5265128291212022E-14</v>
      </c>
      <c r="S287" s="41" t="str">
        <f t="shared" si="255"/>
        <v/>
      </c>
      <c r="T287" s="24">
        <f t="shared" si="256"/>
        <v>1.0231815394945443E-12</v>
      </c>
      <c r="U287" s="41" t="str">
        <f t="shared" si="257"/>
        <v/>
      </c>
      <c r="V287" s="24">
        <f t="shared" si="258"/>
        <v>1.2278178473934531E-11</v>
      </c>
      <c r="W287" s="41" t="str">
        <f t="shared" si="259"/>
        <v/>
      </c>
      <c r="X287" s="24">
        <f t="shared" si="260"/>
        <v>1.4733814168721437E-10</v>
      </c>
      <c r="Y287" s="41" t="str">
        <f t="shared" si="261"/>
        <v/>
      </c>
      <c r="Z287" s="24">
        <f t="shared" si="262"/>
        <v>1.7680577002465725E-9</v>
      </c>
      <c r="AA287" s="41" t="str">
        <f t="shared" si="263"/>
        <v/>
      </c>
      <c r="AB287" s="24">
        <f t="shared" si="264"/>
        <v>2.121669240295887E-8</v>
      </c>
      <c r="AC287" s="41" t="str">
        <f t="shared" si="265"/>
        <v/>
      </c>
      <c r="AD287" s="24">
        <f t="shared" si="266"/>
        <v>2.5460030883550644E-7</v>
      </c>
      <c r="AE287" s="41" t="str">
        <f t="shared" si="267"/>
        <v/>
      </c>
      <c r="AF287" s="24">
        <f t="shared" si="268"/>
        <v>3.0552037060260773E-6</v>
      </c>
      <c r="AG287" s="41" t="str">
        <f t="shared" si="269"/>
        <v/>
      </c>
      <c r="AH287" s="24">
        <f t="shared" si="270"/>
        <v>3.6662444472312927E-5</v>
      </c>
      <c r="AI287" s="41" t="str">
        <f t="shared" si="271"/>
        <v/>
      </c>
      <c r="AJ287" s="24">
        <f t="shared" si="272"/>
        <v>4.3994933366775513E-4</v>
      </c>
      <c r="AK287" s="41" t="str">
        <f t="shared" si="273"/>
        <v/>
      </c>
    </row>
    <row r="288" spans="6:37">
      <c r="F288" s="533">
        <f t="shared" si="246"/>
        <v>0.765625</v>
      </c>
      <c r="G288" s="8">
        <v>2</v>
      </c>
      <c r="H288" s="305">
        <f t="shared" si="247"/>
        <v>98</v>
      </c>
      <c r="I288" s="37" t="str">
        <f t="shared" si="245"/>
        <v>82;</v>
      </c>
      <c r="J288" s="38">
        <v>2</v>
      </c>
      <c r="K288" s="128">
        <f t="shared" si="248"/>
        <v>0.68055555555555558</v>
      </c>
      <c r="L288" s="39" t="str">
        <f>INDEX(powers!$H$2:$H$75,33+J288)</f>
        <v>gross</v>
      </c>
      <c r="M288" s="40" t="str">
        <f t="shared" si="249"/>
        <v>0</v>
      </c>
      <c r="N288" s="24">
        <f t="shared" si="250"/>
        <v>8.1666666666666679</v>
      </c>
      <c r="O288" s="41" t="str">
        <f t="shared" si="251"/>
        <v>8</v>
      </c>
      <c r="P288" s="24">
        <f t="shared" si="252"/>
        <v>2.0000000000000142</v>
      </c>
      <c r="Q288" s="41" t="str">
        <f t="shared" si="253"/>
        <v>2</v>
      </c>
      <c r="R288" s="24">
        <f t="shared" si="254"/>
        <v>1.7053025658242404E-13</v>
      </c>
      <c r="S288" s="41" t="str">
        <f t="shared" si="255"/>
        <v/>
      </c>
      <c r="T288" s="24">
        <f t="shared" si="256"/>
        <v>2.0463630789890885E-12</v>
      </c>
      <c r="U288" s="41" t="str">
        <f t="shared" si="257"/>
        <v/>
      </c>
      <c r="V288" s="24">
        <f t="shared" si="258"/>
        <v>2.4556356947869062E-11</v>
      </c>
      <c r="W288" s="41" t="str">
        <f t="shared" si="259"/>
        <v/>
      </c>
      <c r="X288" s="24">
        <f t="shared" si="260"/>
        <v>2.9467628337442875E-10</v>
      </c>
      <c r="Y288" s="41" t="str">
        <f t="shared" si="261"/>
        <v/>
      </c>
      <c r="Z288" s="24">
        <f t="shared" si="262"/>
        <v>3.536115400493145E-9</v>
      </c>
      <c r="AA288" s="41" t="str">
        <f t="shared" si="263"/>
        <v/>
      </c>
      <c r="AB288" s="24">
        <f t="shared" si="264"/>
        <v>4.243338480591774E-8</v>
      </c>
      <c r="AC288" s="41" t="str">
        <f t="shared" si="265"/>
        <v/>
      </c>
      <c r="AD288" s="24">
        <f t="shared" si="266"/>
        <v>5.0920061767101288E-7</v>
      </c>
      <c r="AE288" s="41" t="str">
        <f t="shared" si="267"/>
        <v/>
      </c>
      <c r="AF288" s="24">
        <f t="shared" si="268"/>
        <v>6.1104074120521545E-6</v>
      </c>
      <c r="AG288" s="41" t="str">
        <f t="shared" si="269"/>
        <v/>
      </c>
      <c r="AH288" s="24">
        <f t="shared" si="270"/>
        <v>7.3324888944625854E-5</v>
      </c>
      <c r="AI288" s="41" t="str">
        <f t="shared" si="271"/>
        <v/>
      </c>
      <c r="AJ288" s="24">
        <f t="shared" si="272"/>
        <v>8.7989866733551025E-4</v>
      </c>
      <c r="AK288" s="41" t="str">
        <f t="shared" si="273"/>
        <v/>
      </c>
    </row>
    <row r="289" spans="6:37">
      <c r="F289" s="533">
        <f t="shared" si="246"/>
        <v>0.7734375</v>
      </c>
      <c r="G289" s="8">
        <v>2</v>
      </c>
      <c r="H289" s="305">
        <f t="shared" si="247"/>
        <v>99</v>
      </c>
      <c r="I289" s="37" t="str">
        <f t="shared" si="245"/>
        <v>83;</v>
      </c>
      <c r="J289" s="38">
        <v>2</v>
      </c>
      <c r="K289" s="128">
        <f t="shared" si="248"/>
        <v>0.6875</v>
      </c>
      <c r="L289" s="39" t="str">
        <f>INDEX(powers!$H$2:$H$75,33+J289)</f>
        <v>gross</v>
      </c>
      <c r="M289" s="40" t="str">
        <f t="shared" si="249"/>
        <v>0</v>
      </c>
      <c r="N289" s="24">
        <f t="shared" si="250"/>
        <v>8.25</v>
      </c>
      <c r="O289" s="41" t="str">
        <f t="shared" si="251"/>
        <v>8</v>
      </c>
      <c r="P289" s="24">
        <f t="shared" si="252"/>
        <v>3</v>
      </c>
      <c r="Q289" s="41" t="str">
        <f t="shared" si="253"/>
        <v>3</v>
      </c>
      <c r="R289" s="24">
        <f t="shared" si="254"/>
        <v>0</v>
      </c>
      <c r="S289" s="41" t="str">
        <f t="shared" si="255"/>
        <v/>
      </c>
      <c r="T289" s="24">
        <f t="shared" si="256"/>
        <v>0</v>
      </c>
      <c r="U289" s="41" t="str">
        <f t="shared" si="257"/>
        <v/>
      </c>
      <c r="V289" s="24">
        <f t="shared" si="258"/>
        <v>0</v>
      </c>
      <c r="W289" s="41" t="str">
        <f t="shared" si="259"/>
        <v/>
      </c>
      <c r="X289" s="24">
        <f t="shared" si="260"/>
        <v>0</v>
      </c>
      <c r="Y289" s="41" t="str">
        <f t="shared" si="261"/>
        <v/>
      </c>
      <c r="Z289" s="24">
        <f t="shared" si="262"/>
        <v>0</v>
      </c>
      <c r="AA289" s="41" t="str">
        <f t="shared" si="263"/>
        <v/>
      </c>
      <c r="AB289" s="24">
        <f t="shared" si="264"/>
        <v>0</v>
      </c>
      <c r="AC289" s="41" t="str">
        <f t="shared" si="265"/>
        <v/>
      </c>
      <c r="AD289" s="24">
        <f t="shared" si="266"/>
        <v>0</v>
      </c>
      <c r="AE289" s="41" t="str">
        <f t="shared" si="267"/>
        <v/>
      </c>
      <c r="AF289" s="24">
        <f t="shared" si="268"/>
        <v>0</v>
      </c>
      <c r="AG289" s="41" t="str">
        <f t="shared" si="269"/>
        <v/>
      </c>
      <c r="AH289" s="24">
        <f t="shared" si="270"/>
        <v>0</v>
      </c>
      <c r="AI289" s="41" t="str">
        <f t="shared" si="271"/>
        <v/>
      </c>
      <c r="AJ289" s="24">
        <f t="shared" si="272"/>
        <v>0</v>
      </c>
      <c r="AK289" s="41" t="str">
        <f t="shared" si="273"/>
        <v/>
      </c>
    </row>
    <row r="290" spans="6:37">
      <c r="F290" s="533">
        <f t="shared" si="246"/>
        <v>0.78125</v>
      </c>
      <c r="G290" s="8">
        <v>2</v>
      </c>
      <c r="H290" s="305">
        <f t="shared" si="247"/>
        <v>100</v>
      </c>
      <c r="I290" s="37" t="str">
        <f t="shared" si="245"/>
        <v>84;</v>
      </c>
      <c r="J290" s="38">
        <v>2</v>
      </c>
      <c r="K290" s="128">
        <f t="shared" si="248"/>
        <v>0.69444444444444442</v>
      </c>
      <c r="L290" s="39" t="str">
        <f>INDEX(powers!$H$2:$H$75,33+J290)</f>
        <v>gross</v>
      </c>
      <c r="M290" s="40" t="str">
        <f t="shared" si="249"/>
        <v>0</v>
      </c>
      <c r="N290" s="24">
        <f t="shared" si="250"/>
        <v>8.3333333333333321</v>
      </c>
      <c r="O290" s="41" t="str">
        <f t="shared" si="251"/>
        <v>8</v>
      </c>
      <c r="P290" s="24">
        <f t="shared" si="252"/>
        <v>3.9999999999999858</v>
      </c>
      <c r="Q290" s="41" t="str">
        <f t="shared" si="253"/>
        <v>4</v>
      </c>
      <c r="R290" s="24">
        <f t="shared" si="254"/>
        <v>11.999999999999829</v>
      </c>
      <c r="S290" s="41" t="str">
        <f t="shared" si="255"/>
        <v/>
      </c>
      <c r="T290" s="24">
        <f t="shared" si="256"/>
        <v>11.999999999997954</v>
      </c>
      <c r="U290" s="41" t="str">
        <f t="shared" si="257"/>
        <v/>
      </c>
      <c r="V290" s="24">
        <f t="shared" si="258"/>
        <v>11.999999999975444</v>
      </c>
      <c r="W290" s="41" t="str">
        <f t="shared" si="259"/>
        <v/>
      </c>
      <c r="X290" s="24">
        <f t="shared" si="260"/>
        <v>11.999999999705324</v>
      </c>
      <c r="Y290" s="41" t="str">
        <f t="shared" si="261"/>
        <v/>
      </c>
      <c r="Z290" s="24">
        <f t="shared" si="262"/>
        <v>11.999999996463885</v>
      </c>
      <c r="AA290" s="41" t="str">
        <f t="shared" si="263"/>
        <v/>
      </c>
      <c r="AB290" s="24">
        <f t="shared" si="264"/>
        <v>11.999999957566615</v>
      </c>
      <c r="AC290" s="41" t="str">
        <f t="shared" si="265"/>
        <v/>
      </c>
      <c r="AD290" s="24">
        <f t="shared" si="266"/>
        <v>11.999999490799382</v>
      </c>
      <c r="AE290" s="41" t="str">
        <f t="shared" si="267"/>
        <v/>
      </c>
      <c r="AF290" s="24">
        <f t="shared" si="268"/>
        <v>11.999993889592588</v>
      </c>
      <c r="AG290" s="41" t="str">
        <f t="shared" si="269"/>
        <v/>
      </c>
      <c r="AH290" s="24">
        <f t="shared" si="270"/>
        <v>11.999926675111055</v>
      </c>
      <c r="AI290" s="41" t="str">
        <f t="shared" si="271"/>
        <v/>
      </c>
      <c r="AJ290" s="24">
        <f t="shared" si="272"/>
        <v>11.999120101332664</v>
      </c>
      <c r="AK290" s="41" t="str">
        <f t="shared" si="273"/>
        <v/>
      </c>
    </row>
    <row r="291" spans="6:37">
      <c r="F291" s="533">
        <f t="shared" si="246"/>
        <v>0.7890625</v>
      </c>
      <c r="G291" s="8">
        <v>2</v>
      </c>
      <c r="H291" s="305">
        <f t="shared" si="247"/>
        <v>101</v>
      </c>
      <c r="I291" s="37" t="str">
        <f t="shared" si="245"/>
        <v>85;</v>
      </c>
      <c r="J291" s="38">
        <v>2</v>
      </c>
      <c r="K291" s="128">
        <f t="shared" si="248"/>
        <v>0.70138888888888884</v>
      </c>
      <c r="L291" s="39" t="str">
        <f>INDEX(powers!$H$2:$H$75,33+J291)</f>
        <v>gross</v>
      </c>
      <c r="M291" s="40" t="str">
        <f t="shared" si="249"/>
        <v>0</v>
      </c>
      <c r="N291" s="24">
        <f t="shared" si="250"/>
        <v>8.4166666666666661</v>
      </c>
      <c r="O291" s="41" t="str">
        <f t="shared" si="251"/>
        <v>8</v>
      </c>
      <c r="P291" s="24">
        <f t="shared" si="252"/>
        <v>4.9999999999999929</v>
      </c>
      <c r="Q291" s="41" t="str">
        <f t="shared" si="253"/>
        <v>5</v>
      </c>
      <c r="R291" s="24">
        <f t="shared" si="254"/>
        <v>11.999999999999915</v>
      </c>
      <c r="S291" s="41" t="str">
        <f t="shared" si="255"/>
        <v/>
      </c>
      <c r="T291" s="24">
        <f t="shared" si="256"/>
        <v>11.999999999998977</v>
      </c>
      <c r="U291" s="41" t="str">
        <f t="shared" si="257"/>
        <v/>
      </c>
      <c r="V291" s="24">
        <f t="shared" si="258"/>
        <v>11.999999999987722</v>
      </c>
      <c r="W291" s="41" t="str">
        <f t="shared" si="259"/>
        <v/>
      </c>
      <c r="X291" s="24">
        <f t="shared" si="260"/>
        <v>11.999999999852662</v>
      </c>
      <c r="Y291" s="41" t="str">
        <f t="shared" si="261"/>
        <v/>
      </c>
      <c r="Z291" s="24">
        <f t="shared" si="262"/>
        <v>11.999999998231942</v>
      </c>
      <c r="AA291" s="41" t="str">
        <f t="shared" si="263"/>
        <v/>
      </c>
      <c r="AB291" s="24">
        <f t="shared" si="264"/>
        <v>11.999999978783308</v>
      </c>
      <c r="AC291" s="41" t="str">
        <f t="shared" si="265"/>
        <v/>
      </c>
      <c r="AD291" s="24">
        <f t="shared" si="266"/>
        <v>11.999999745399691</v>
      </c>
      <c r="AE291" s="41" t="str">
        <f t="shared" si="267"/>
        <v/>
      </c>
      <c r="AF291" s="24">
        <f t="shared" si="268"/>
        <v>11.999996944796294</v>
      </c>
      <c r="AG291" s="41" t="str">
        <f t="shared" si="269"/>
        <v/>
      </c>
      <c r="AH291" s="24">
        <f t="shared" si="270"/>
        <v>11.999963337555528</v>
      </c>
      <c r="AI291" s="41" t="str">
        <f t="shared" si="271"/>
        <v/>
      </c>
      <c r="AJ291" s="24">
        <f t="shared" si="272"/>
        <v>11.999560050666332</v>
      </c>
      <c r="AK291" s="41" t="str">
        <f t="shared" si="273"/>
        <v/>
      </c>
    </row>
    <row r="292" spans="6:37">
      <c r="F292" s="533">
        <f t="shared" si="246"/>
        <v>0.796875</v>
      </c>
      <c r="G292" s="8">
        <v>2</v>
      </c>
      <c r="H292" s="305">
        <f t="shared" si="247"/>
        <v>102</v>
      </c>
      <c r="I292" s="37" t="str">
        <f t="shared" si="245"/>
        <v>86;</v>
      </c>
      <c r="J292" s="38">
        <v>2</v>
      </c>
      <c r="K292" s="128">
        <f t="shared" si="248"/>
        <v>0.70833333333333337</v>
      </c>
      <c r="L292" s="39" t="str">
        <f>INDEX(powers!$H$2:$H$75,33+J292)</f>
        <v>gross</v>
      </c>
      <c r="M292" s="40" t="str">
        <f t="shared" si="249"/>
        <v>0</v>
      </c>
      <c r="N292" s="24">
        <f t="shared" si="250"/>
        <v>8.5</v>
      </c>
      <c r="O292" s="41" t="str">
        <f t="shared" si="251"/>
        <v>8</v>
      </c>
      <c r="P292" s="24">
        <f t="shared" si="252"/>
        <v>6</v>
      </c>
      <c r="Q292" s="41" t="str">
        <f t="shared" si="253"/>
        <v>6</v>
      </c>
      <c r="R292" s="24">
        <f t="shared" si="254"/>
        <v>0</v>
      </c>
      <c r="S292" s="41" t="str">
        <f t="shared" si="255"/>
        <v/>
      </c>
      <c r="T292" s="24">
        <f t="shared" si="256"/>
        <v>0</v>
      </c>
      <c r="U292" s="41" t="str">
        <f t="shared" si="257"/>
        <v/>
      </c>
      <c r="V292" s="24">
        <f t="shared" si="258"/>
        <v>0</v>
      </c>
      <c r="W292" s="41" t="str">
        <f t="shared" si="259"/>
        <v/>
      </c>
      <c r="X292" s="24">
        <f t="shared" si="260"/>
        <v>0</v>
      </c>
      <c r="Y292" s="41" t="str">
        <f t="shared" si="261"/>
        <v/>
      </c>
      <c r="Z292" s="24">
        <f t="shared" si="262"/>
        <v>0</v>
      </c>
      <c r="AA292" s="41" t="str">
        <f t="shared" si="263"/>
        <v/>
      </c>
      <c r="AB292" s="24">
        <f t="shared" si="264"/>
        <v>0</v>
      </c>
      <c r="AC292" s="41" t="str">
        <f t="shared" si="265"/>
        <v/>
      </c>
      <c r="AD292" s="24">
        <f t="shared" si="266"/>
        <v>0</v>
      </c>
      <c r="AE292" s="41" t="str">
        <f t="shared" si="267"/>
        <v/>
      </c>
      <c r="AF292" s="24">
        <f t="shared" si="268"/>
        <v>0</v>
      </c>
      <c r="AG292" s="41" t="str">
        <f t="shared" si="269"/>
        <v/>
      </c>
      <c r="AH292" s="24">
        <f t="shared" si="270"/>
        <v>0</v>
      </c>
      <c r="AI292" s="41" t="str">
        <f t="shared" si="271"/>
        <v/>
      </c>
      <c r="AJ292" s="24">
        <f t="shared" si="272"/>
        <v>0</v>
      </c>
      <c r="AK292" s="41" t="str">
        <f t="shared" si="273"/>
        <v/>
      </c>
    </row>
    <row r="293" spans="6:37">
      <c r="F293" s="533">
        <f t="shared" si="246"/>
        <v>0.8046875</v>
      </c>
      <c r="G293" s="8">
        <v>2</v>
      </c>
      <c r="H293" s="305">
        <f t="shared" si="247"/>
        <v>103</v>
      </c>
      <c r="I293" s="37" t="str">
        <f t="shared" si="245"/>
        <v>87;</v>
      </c>
      <c r="J293" s="38">
        <v>2</v>
      </c>
      <c r="K293" s="128">
        <f t="shared" si="248"/>
        <v>0.71527777777777779</v>
      </c>
      <c r="L293" s="39" t="str">
        <f>INDEX(powers!$H$2:$H$75,33+J293)</f>
        <v>gross</v>
      </c>
      <c r="M293" s="40" t="str">
        <f t="shared" si="249"/>
        <v>0</v>
      </c>
      <c r="N293" s="24">
        <f t="shared" si="250"/>
        <v>8.5833333333333339</v>
      </c>
      <c r="O293" s="41" t="str">
        <f t="shared" si="251"/>
        <v>8</v>
      </c>
      <c r="P293" s="24">
        <f t="shared" si="252"/>
        <v>7.0000000000000071</v>
      </c>
      <c r="Q293" s="41" t="str">
        <f t="shared" si="253"/>
        <v>7</v>
      </c>
      <c r="R293" s="24">
        <f t="shared" si="254"/>
        <v>8.5265128291212022E-14</v>
      </c>
      <c r="S293" s="41" t="str">
        <f t="shared" si="255"/>
        <v/>
      </c>
      <c r="T293" s="24">
        <f t="shared" si="256"/>
        <v>1.0231815394945443E-12</v>
      </c>
      <c r="U293" s="41" t="str">
        <f t="shared" si="257"/>
        <v/>
      </c>
      <c r="V293" s="24">
        <f t="shared" si="258"/>
        <v>1.2278178473934531E-11</v>
      </c>
      <c r="W293" s="41" t="str">
        <f t="shared" si="259"/>
        <v/>
      </c>
      <c r="X293" s="24">
        <f t="shared" si="260"/>
        <v>1.4733814168721437E-10</v>
      </c>
      <c r="Y293" s="41" t="str">
        <f t="shared" si="261"/>
        <v/>
      </c>
      <c r="Z293" s="24">
        <f t="shared" si="262"/>
        <v>1.7680577002465725E-9</v>
      </c>
      <c r="AA293" s="41" t="str">
        <f t="shared" si="263"/>
        <v/>
      </c>
      <c r="AB293" s="24">
        <f t="shared" si="264"/>
        <v>2.121669240295887E-8</v>
      </c>
      <c r="AC293" s="41" t="str">
        <f t="shared" si="265"/>
        <v/>
      </c>
      <c r="AD293" s="24">
        <f t="shared" si="266"/>
        <v>2.5460030883550644E-7</v>
      </c>
      <c r="AE293" s="41" t="str">
        <f t="shared" si="267"/>
        <v/>
      </c>
      <c r="AF293" s="24">
        <f t="shared" si="268"/>
        <v>3.0552037060260773E-6</v>
      </c>
      <c r="AG293" s="41" t="str">
        <f t="shared" si="269"/>
        <v/>
      </c>
      <c r="AH293" s="24">
        <f t="shared" si="270"/>
        <v>3.6662444472312927E-5</v>
      </c>
      <c r="AI293" s="41" t="str">
        <f t="shared" si="271"/>
        <v/>
      </c>
      <c r="AJ293" s="24">
        <f t="shared" si="272"/>
        <v>4.3994933366775513E-4</v>
      </c>
      <c r="AK293" s="41" t="str">
        <f t="shared" si="273"/>
        <v/>
      </c>
    </row>
    <row r="294" spans="6:37">
      <c r="F294" s="533">
        <f t="shared" si="246"/>
        <v>0.8125</v>
      </c>
      <c r="G294" s="8">
        <v>2</v>
      </c>
      <c r="H294" s="305">
        <f t="shared" si="247"/>
        <v>104</v>
      </c>
      <c r="I294" s="37" t="str">
        <f t="shared" si="245"/>
        <v>88;</v>
      </c>
      <c r="J294" s="38">
        <v>2</v>
      </c>
      <c r="K294" s="128">
        <f t="shared" si="248"/>
        <v>0.72222222222222221</v>
      </c>
      <c r="L294" s="39" t="str">
        <f>INDEX(powers!$H$2:$H$75,33+J294)</f>
        <v>gross</v>
      </c>
      <c r="M294" s="40" t="str">
        <f t="shared" si="249"/>
        <v>0</v>
      </c>
      <c r="N294" s="24">
        <f t="shared" si="250"/>
        <v>8.6666666666666661</v>
      </c>
      <c r="O294" s="41" t="str">
        <f t="shared" si="251"/>
        <v>8</v>
      </c>
      <c r="P294" s="24">
        <f t="shared" si="252"/>
        <v>7.9999999999999929</v>
      </c>
      <c r="Q294" s="41" t="str">
        <f t="shared" si="253"/>
        <v>8</v>
      </c>
      <c r="R294" s="24">
        <f t="shared" si="254"/>
        <v>11.999999999999915</v>
      </c>
      <c r="S294" s="41" t="str">
        <f t="shared" si="255"/>
        <v/>
      </c>
      <c r="T294" s="24">
        <f t="shared" si="256"/>
        <v>11.999999999998977</v>
      </c>
      <c r="U294" s="41" t="str">
        <f t="shared" si="257"/>
        <v/>
      </c>
      <c r="V294" s="24">
        <f t="shared" si="258"/>
        <v>11.999999999987722</v>
      </c>
      <c r="W294" s="41" t="str">
        <f t="shared" si="259"/>
        <v/>
      </c>
      <c r="X294" s="24">
        <f t="shared" si="260"/>
        <v>11.999999999852662</v>
      </c>
      <c r="Y294" s="41" t="str">
        <f t="shared" si="261"/>
        <v/>
      </c>
      <c r="Z294" s="24">
        <f t="shared" si="262"/>
        <v>11.999999998231942</v>
      </c>
      <c r="AA294" s="41" t="str">
        <f t="shared" si="263"/>
        <v/>
      </c>
      <c r="AB294" s="24">
        <f t="shared" si="264"/>
        <v>11.999999978783308</v>
      </c>
      <c r="AC294" s="41" t="str">
        <f t="shared" si="265"/>
        <v/>
      </c>
      <c r="AD294" s="24">
        <f t="shared" si="266"/>
        <v>11.999999745399691</v>
      </c>
      <c r="AE294" s="41" t="str">
        <f t="shared" si="267"/>
        <v/>
      </c>
      <c r="AF294" s="24">
        <f t="shared" si="268"/>
        <v>11.999996944796294</v>
      </c>
      <c r="AG294" s="41" t="str">
        <f t="shared" si="269"/>
        <v/>
      </c>
      <c r="AH294" s="24">
        <f t="shared" si="270"/>
        <v>11.999963337555528</v>
      </c>
      <c r="AI294" s="41" t="str">
        <f t="shared" si="271"/>
        <v/>
      </c>
      <c r="AJ294" s="24">
        <f t="shared" si="272"/>
        <v>11.999560050666332</v>
      </c>
      <c r="AK294" s="41" t="str">
        <f t="shared" si="273"/>
        <v/>
      </c>
    </row>
    <row r="295" spans="6:37">
      <c r="F295" s="533">
        <f t="shared" si="246"/>
        <v>0.8203125</v>
      </c>
      <c r="G295" s="8">
        <v>2</v>
      </c>
      <c r="H295" s="305">
        <f t="shared" si="247"/>
        <v>105</v>
      </c>
      <c r="I295" s="37" t="str">
        <f t="shared" si="245"/>
        <v>89;</v>
      </c>
      <c r="J295" s="38">
        <v>2</v>
      </c>
      <c r="K295" s="128">
        <f t="shared" si="248"/>
        <v>0.72916666666666663</v>
      </c>
      <c r="L295" s="39" t="str">
        <f>INDEX(powers!$H$2:$H$75,33+J295)</f>
        <v>gross</v>
      </c>
      <c r="M295" s="40" t="str">
        <f t="shared" si="249"/>
        <v>0</v>
      </c>
      <c r="N295" s="24">
        <f t="shared" si="250"/>
        <v>8.75</v>
      </c>
      <c r="O295" s="41" t="str">
        <f t="shared" si="251"/>
        <v>8</v>
      </c>
      <c r="P295" s="24">
        <f t="shared" si="252"/>
        <v>9</v>
      </c>
      <c r="Q295" s="41" t="str">
        <f t="shared" si="253"/>
        <v>9</v>
      </c>
      <c r="R295" s="24">
        <f t="shared" si="254"/>
        <v>0</v>
      </c>
      <c r="S295" s="41" t="str">
        <f t="shared" si="255"/>
        <v/>
      </c>
      <c r="T295" s="24">
        <f t="shared" si="256"/>
        <v>0</v>
      </c>
      <c r="U295" s="41" t="str">
        <f t="shared" si="257"/>
        <v/>
      </c>
      <c r="V295" s="24">
        <f t="shared" si="258"/>
        <v>0</v>
      </c>
      <c r="W295" s="41" t="str">
        <f t="shared" si="259"/>
        <v/>
      </c>
      <c r="X295" s="24">
        <f t="shared" si="260"/>
        <v>0</v>
      </c>
      <c r="Y295" s="41" t="str">
        <f t="shared" si="261"/>
        <v/>
      </c>
      <c r="Z295" s="24">
        <f t="shared" si="262"/>
        <v>0</v>
      </c>
      <c r="AA295" s="41" t="str">
        <f t="shared" si="263"/>
        <v/>
      </c>
      <c r="AB295" s="24">
        <f t="shared" si="264"/>
        <v>0</v>
      </c>
      <c r="AC295" s="41" t="str">
        <f t="shared" si="265"/>
        <v/>
      </c>
      <c r="AD295" s="24">
        <f t="shared" si="266"/>
        <v>0</v>
      </c>
      <c r="AE295" s="41" t="str">
        <f t="shared" si="267"/>
        <v/>
      </c>
      <c r="AF295" s="24">
        <f t="shared" si="268"/>
        <v>0</v>
      </c>
      <c r="AG295" s="41" t="str">
        <f t="shared" si="269"/>
        <v/>
      </c>
      <c r="AH295" s="24">
        <f t="shared" si="270"/>
        <v>0</v>
      </c>
      <c r="AI295" s="41" t="str">
        <f t="shared" si="271"/>
        <v/>
      </c>
      <c r="AJ295" s="24">
        <f t="shared" si="272"/>
        <v>0</v>
      </c>
      <c r="AK295" s="41" t="str">
        <f t="shared" si="273"/>
        <v/>
      </c>
    </row>
    <row r="296" spans="6:37">
      <c r="F296" s="533">
        <f t="shared" si="246"/>
        <v>0.828125</v>
      </c>
      <c r="G296" s="8">
        <v>2</v>
      </c>
      <c r="H296" s="305">
        <f t="shared" si="247"/>
        <v>106</v>
      </c>
      <c r="I296" s="37" t="str">
        <f t="shared" si="245"/>
        <v>8X;</v>
      </c>
      <c r="J296" s="38">
        <v>2</v>
      </c>
      <c r="K296" s="128">
        <f t="shared" si="248"/>
        <v>0.73611111111111116</v>
      </c>
      <c r="L296" s="39" t="str">
        <f>INDEX(powers!$H$2:$H$75,33+J296)</f>
        <v>gross</v>
      </c>
      <c r="M296" s="40" t="str">
        <f t="shared" si="249"/>
        <v>0</v>
      </c>
      <c r="N296" s="24">
        <f t="shared" si="250"/>
        <v>8.8333333333333339</v>
      </c>
      <c r="O296" s="41" t="str">
        <f t="shared" si="251"/>
        <v>8</v>
      </c>
      <c r="P296" s="24">
        <f t="shared" si="252"/>
        <v>10.000000000000007</v>
      </c>
      <c r="Q296" s="41" t="str">
        <f t="shared" si="253"/>
        <v>X</v>
      </c>
      <c r="R296" s="24">
        <f t="shared" si="254"/>
        <v>8.5265128291212022E-14</v>
      </c>
      <c r="S296" s="41" t="str">
        <f t="shared" si="255"/>
        <v/>
      </c>
      <c r="T296" s="24">
        <f t="shared" si="256"/>
        <v>1.0231815394945443E-12</v>
      </c>
      <c r="U296" s="41" t="str">
        <f t="shared" si="257"/>
        <v/>
      </c>
      <c r="V296" s="24">
        <f t="shared" si="258"/>
        <v>1.2278178473934531E-11</v>
      </c>
      <c r="W296" s="41" t="str">
        <f t="shared" si="259"/>
        <v/>
      </c>
      <c r="X296" s="24">
        <f t="shared" si="260"/>
        <v>1.4733814168721437E-10</v>
      </c>
      <c r="Y296" s="41" t="str">
        <f t="shared" si="261"/>
        <v/>
      </c>
      <c r="Z296" s="24">
        <f t="shared" si="262"/>
        <v>1.7680577002465725E-9</v>
      </c>
      <c r="AA296" s="41" t="str">
        <f t="shared" si="263"/>
        <v/>
      </c>
      <c r="AB296" s="24">
        <f t="shared" si="264"/>
        <v>2.121669240295887E-8</v>
      </c>
      <c r="AC296" s="41" t="str">
        <f t="shared" si="265"/>
        <v/>
      </c>
      <c r="AD296" s="24">
        <f t="shared" si="266"/>
        <v>2.5460030883550644E-7</v>
      </c>
      <c r="AE296" s="41" t="str">
        <f t="shared" si="267"/>
        <v/>
      </c>
      <c r="AF296" s="24">
        <f t="shared" si="268"/>
        <v>3.0552037060260773E-6</v>
      </c>
      <c r="AG296" s="41" t="str">
        <f t="shared" si="269"/>
        <v/>
      </c>
      <c r="AH296" s="24">
        <f t="shared" si="270"/>
        <v>3.6662444472312927E-5</v>
      </c>
      <c r="AI296" s="41" t="str">
        <f t="shared" si="271"/>
        <v/>
      </c>
      <c r="AJ296" s="24">
        <f t="shared" si="272"/>
        <v>4.3994933366775513E-4</v>
      </c>
      <c r="AK296" s="41" t="str">
        <f t="shared" si="273"/>
        <v/>
      </c>
    </row>
    <row r="297" spans="6:37">
      <c r="F297" s="533">
        <f t="shared" si="246"/>
        <v>0.8359375</v>
      </c>
      <c r="G297" s="8">
        <v>2</v>
      </c>
      <c r="H297" s="305">
        <f t="shared" si="247"/>
        <v>107</v>
      </c>
      <c r="I297" s="37" t="str">
        <f t="shared" si="245"/>
        <v>8E;</v>
      </c>
      <c r="J297" s="38">
        <v>2</v>
      </c>
      <c r="K297" s="128">
        <f t="shared" si="248"/>
        <v>0.74305555555555558</v>
      </c>
      <c r="L297" s="39" t="str">
        <f>INDEX(powers!$H$2:$H$75,33+J297)</f>
        <v>gross</v>
      </c>
      <c r="M297" s="40" t="str">
        <f t="shared" si="249"/>
        <v>0</v>
      </c>
      <c r="N297" s="24">
        <f t="shared" si="250"/>
        <v>8.9166666666666679</v>
      </c>
      <c r="O297" s="41" t="str">
        <f t="shared" si="251"/>
        <v>8</v>
      </c>
      <c r="P297" s="24">
        <f t="shared" si="252"/>
        <v>11.000000000000014</v>
      </c>
      <c r="Q297" s="41" t="str">
        <f t="shared" si="253"/>
        <v>E</v>
      </c>
      <c r="R297" s="24">
        <f t="shared" si="254"/>
        <v>1.7053025658242404E-13</v>
      </c>
      <c r="S297" s="41" t="str">
        <f t="shared" si="255"/>
        <v/>
      </c>
      <c r="T297" s="24">
        <f t="shared" si="256"/>
        <v>2.0463630789890885E-12</v>
      </c>
      <c r="U297" s="41" t="str">
        <f t="shared" si="257"/>
        <v/>
      </c>
      <c r="V297" s="24">
        <f t="shared" si="258"/>
        <v>2.4556356947869062E-11</v>
      </c>
      <c r="W297" s="41" t="str">
        <f t="shared" si="259"/>
        <v/>
      </c>
      <c r="X297" s="24">
        <f t="shared" si="260"/>
        <v>2.9467628337442875E-10</v>
      </c>
      <c r="Y297" s="41" t="str">
        <f t="shared" si="261"/>
        <v/>
      </c>
      <c r="Z297" s="24">
        <f t="shared" si="262"/>
        <v>3.536115400493145E-9</v>
      </c>
      <c r="AA297" s="41" t="str">
        <f t="shared" si="263"/>
        <v/>
      </c>
      <c r="AB297" s="24">
        <f t="shared" si="264"/>
        <v>4.243338480591774E-8</v>
      </c>
      <c r="AC297" s="41" t="str">
        <f t="shared" si="265"/>
        <v/>
      </c>
      <c r="AD297" s="24">
        <f t="shared" si="266"/>
        <v>5.0920061767101288E-7</v>
      </c>
      <c r="AE297" s="41" t="str">
        <f t="shared" si="267"/>
        <v/>
      </c>
      <c r="AF297" s="24">
        <f t="shared" si="268"/>
        <v>6.1104074120521545E-6</v>
      </c>
      <c r="AG297" s="41" t="str">
        <f t="shared" si="269"/>
        <v/>
      </c>
      <c r="AH297" s="24">
        <f t="shared" si="270"/>
        <v>7.3324888944625854E-5</v>
      </c>
      <c r="AI297" s="41" t="str">
        <f t="shared" si="271"/>
        <v/>
      </c>
      <c r="AJ297" s="24">
        <f t="shared" si="272"/>
        <v>8.7989866733551025E-4</v>
      </c>
      <c r="AK297" s="41" t="str">
        <f t="shared" si="273"/>
        <v/>
      </c>
    </row>
    <row r="298" spans="6:37">
      <c r="F298" s="533">
        <f t="shared" si="246"/>
        <v>0.84375</v>
      </c>
      <c r="G298" s="8">
        <v>2</v>
      </c>
      <c r="H298" s="305">
        <f t="shared" si="247"/>
        <v>108</v>
      </c>
      <c r="I298" s="37" t="str">
        <f t="shared" si="245"/>
        <v>90;</v>
      </c>
      <c r="J298" s="38">
        <v>2</v>
      </c>
      <c r="K298" s="128">
        <f t="shared" si="248"/>
        <v>0.75</v>
      </c>
      <c r="L298" s="39" t="str">
        <f>INDEX(powers!$H$2:$H$75,33+J298)</f>
        <v>gross</v>
      </c>
      <c r="M298" s="40" t="str">
        <f t="shared" si="249"/>
        <v>0</v>
      </c>
      <c r="N298" s="24">
        <f t="shared" si="250"/>
        <v>9</v>
      </c>
      <c r="O298" s="41" t="str">
        <f t="shared" si="251"/>
        <v>9</v>
      </c>
      <c r="P298" s="24">
        <f t="shared" si="252"/>
        <v>0</v>
      </c>
      <c r="Q298" s="41" t="str">
        <f t="shared" si="253"/>
        <v>0</v>
      </c>
      <c r="R298" s="24">
        <f t="shared" si="254"/>
        <v>0</v>
      </c>
      <c r="S298" s="41" t="str">
        <f t="shared" si="255"/>
        <v/>
      </c>
      <c r="T298" s="24">
        <f t="shared" si="256"/>
        <v>0</v>
      </c>
      <c r="U298" s="41" t="str">
        <f t="shared" si="257"/>
        <v/>
      </c>
      <c r="V298" s="24">
        <f t="shared" si="258"/>
        <v>0</v>
      </c>
      <c r="W298" s="41" t="str">
        <f t="shared" si="259"/>
        <v/>
      </c>
      <c r="X298" s="24">
        <f t="shared" si="260"/>
        <v>0</v>
      </c>
      <c r="Y298" s="41" t="str">
        <f t="shared" si="261"/>
        <v/>
      </c>
      <c r="Z298" s="24">
        <f t="shared" si="262"/>
        <v>0</v>
      </c>
      <c r="AA298" s="41" t="str">
        <f t="shared" si="263"/>
        <v/>
      </c>
      <c r="AB298" s="24">
        <f t="shared" si="264"/>
        <v>0</v>
      </c>
      <c r="AC298" s="41" t="str">
        <f t="shared" si="265"/>
        <v/>
      </c>
      <c r="AD298" s="24">
        <f t="shared" si="266"/>
        <v>0</v>
      </c>
      <c r="AE298" s="41" t="str">
        <f t="shared" si="267"/>
        <v/>
      </c>
      <c r="AF298" s="24">
        <f t="shared" si="268"/>
        <v>0</v>
      </c>
      <c r="AG298" s="41" t="str">
        <f t="shared" si="269"/>
        <v/>
      </c>
      <c r="AH298" s="24">
        <f t="shared" si="270"/>
        <v>0</v>
      </c>
      <c r="AI298" s="41" t="str">
        <f t="shared" si="271"/>
        <v/>
      </c>
      <c r="AJ298" s="24">
        <f t="shared" si="272"/>
        <v>0</v>
      </c>
      <c r="AK298" s="41" t="str">
        <f t="shared" si="273"/>
        <v/>
      </c>
    </row>
    <row r="299" spans="6:37">
      <c r="F299" s="533">
        <f t="shared" si="246"/>
        <v>0.8515625</v>
      </c>
      <c r="G299" s="8">
        <v>2</v>
      </c>
      <c r="H299" s="305">
        <f t="shared" si="247"/>
        <v>109</v>
      </c>
      <c r="I299" s="37" t="str">
        <f t="shared" si="245"/>
        <v>91;</v>
      </c>
      <c r="J299" s="38">
        <v>2</v>
      </c>
      <c r="K299" s="128">
        <f t="shared" si="248"/>
        <v>0.75694444444444442</v>
      </c>
      <c r="L299" s="39" t="str">
        <f>INDEX(powers!$H$2:$H$75,33+J299)</f>
        <v>gross</v>
      </c>
      <c r="M299" s="40" t="str">
        <f t="shared" si="249"/>
        <v>0</v>
      </c>
      <c r="N299" s="24">
        <f t="shared" si="250"/>
        <v>9.0833333333333321</v>
      </c>
      <c r="O299" s="41" t="str">
        <f t="shared" si="251"/>
        <v>9</v>
      </c>
      <c r="P299" s="24">
        <f t="shared" si="252"/>
        <v>0.99999999999998579</v>
      </c>
      <c r="Q299" s="41" t="str">
        <f t="shared" si="253"/>
        <v>1</v>
      </c>
      <c r="R299" s="24">
        <f t="shared" si="254"/>
        <v>11.999999999999829</v>
      </c>
      <c r="S299" s="41" t="str">
        <f t="shared" si="255"/>
        <v/>
      </c>
      <c r="T299" s="24">
        <f t="shared" si="256"/>
        <v>11.999999999997954</v>
      </c>
      <c r="U299" s="41" t="str">
        <f t="shared" si="257"/>
        <v/>
      </c>
      <c r="V299" s="24">
        <f t="shared" si="258"/>
        <v>11.999999999975444</v>
      </c>
      <c r="W299" s="41" t="str">
        <f t="shared" si="259"/>
        <v/>
      </c>
      <c r="X299" s="24">
        <f t="shared" si="260"/>
        <v>11.999999999705324</v>
      </c>
      <c r="Y299" s="41" t="str">
        <f t="shared" si="261"/>
        <v/>
      </c>
      <c r="Z299" s="24">
        <f t="shared" si="262"/>
        <v>11.999999996463885</v>
      </c>
      <c r="AA299" s="41" t="str">
        <f t="shared" si="263"/>
        <v/>
      </c>
      <c r="AB299" s="24">
        <f t="shared" si="264"/>
        <v>11.999999957566615</v>
      </c>
      <c r="AC299" s="41" t="str">
        <f t="shared" si="265"/>
        <v/>
      </c>
      <c r="AD299" s="24">
        <f t="shared" si="266"/>
        <v>11.999999490799382</v>
      </c>
      <c r="AE299" s="41" t="str">
        <f t="shared" si="267"/>
        <v/>
      </c>
      <c r="AF299" s="24">
        <f t="shared" si="268"/>
        <v>11.999993889592588</v>
      </c>
      <c r="AG299" s="41" t="str">
        <f t="shared" si="269"/>
        <v/>
      </c>
      <c r="AH299" s="24">
        <f t="shared" si="270"/>
        <v>11.999926675111055</v>
      </c>
      <c r="AI299" s="41" t="str">
        <f t="shared" si="271"/>
        <v/>
      </c>
      <c r="AJ299" s="24">
        <f t="shared" si="272"/>
        <v>11.999120101332664</v>
      </c>
      <c r="AK299" s="41" t="str">
        <f t="shared" si="273"/>
        <v/>
      </c>
    </row>
    <row r="300" spans="6:37">
      <c r="F300" s="533">
        <f t="shared" si="246"/>
        <v>0.859375</v>
      </c>
      <c r="G300" s="8">
        <v>2</v>
      </c>
      <c r="H300" s="305">
        <f t="shared" si="247"/>
        <v>110</v>
      </c>
      <c r="I300" s="37" t="str">
        <f t="shared" si="245"/>
        <v>92;</v>
      </c>
      <c r="J300" s="38">
        <v>2</v>
      </c>
      <c r="K300" s="128">
        <f t="shared" si="248"/>
        <v>0.76388888888888884</v>
      </c>
      <c r="L300" s="39" t="str">
        <f>INDEX(powers!$H$2:$H$75,33+J300)</f>
        <v>gross</v>
      </c>
      <c r="M300" s="40" t="str">
        <f t="shared" si="249"/>
        <v>0</v>
      </c>
      <c r="N300" s="24">
        <f t="shared" si="250"/>
        <v>9.1666666666666661</v>
      </c>
      <c r="O300" s="41" t="str">
        <f t="shared" si="251"/>
        <v>9</v>
      </c>
      <c r="P300" s="24">
        <f t="shared" si="252"/>
        <v>1.9999999999999929</v>
      </c>
      <c r="Q300" s="41" t="str">
        <f t="shared" si="253"/>
        <v>2</v>
      </c>
      <c r="R300" s="24">
        <f t="shared" si="254"/>
        <v>11.999999999999915</v>
      </c>
      <c r="S300" s="41" t="str">
        <f t="shared" si="255"/>
        <v/>
      </c>
      <c r="T300" s="24">
        <f t="shared" si="256"/>
        <v>11.999999999998977</v>
      </c>
      <c r="U300" s="41" t="str">
        <f t="shared" si="257"/>
        <v/>
      </c>
      <c r="V300" s="24">
        <f t="shared" si="258"/>
        <v>11.999999999987722</v>
      </c>
      <c r="W300" s="41" t="str">
        <f t="shared" si="259"/>
        <v/>
      </c>
      <c r="X300" s="24">
        <f t="shared" si="260"/>
        <v>11.999999999852662</v>
      </c>
      <c r="Y300" s="41" t="str">
        <f t="shared" si="261"/>
        <v/>
      </c>
      <c r="Z300" s="24">
        <f t="shared" si="262"/>
        <v>11.999999998231942</v>
      </c>
      <c r="AA300" s="41" t="str">
        <f t="shared" si="263"/>
        <v/>
      </c>
      <c r="AB300" s="24">
        <f t="shared" si="264"/>
        <v>11.999999978783308</v>
      </c>
      <c r="AC300" s="41" t="str">
        <f t="shared" si="265"/>
        <v/>
      </c>
      <c r="AD300" s="24">
        <f t="shared" si="266"/>
        <v>11.999999745399691</v>
      </c>
      <c r="AE300" s="41" t="str">
        <f t="shared" si="267"/>
        <v/>
      </c>
      <c r="AF300" s="24">
        <f t="shared" si="268"/>
        <v>11.999996944796294</v>
      </c>
      <c r="AG300" s="41" t="str">
        <f t="shared" si="269"/>
        <v/>
      </c>
      <c r="AH300" s="24">
        <f t="shared" si="270"/>
        <v>11.999963337555528</v>
      </c>
      <c r="AI300" s="41" t="str">
        <f t="shared" si="271"/>
        <v/>
      </c>
      <c r="AJ300" s="24">
        <f t="shared" si="272"/>
        <v>11.999560050666332</v>
      </c>
      <c r="AK300" s="41" t="str">
        <f t="shared" si="273"/>
        <v/>
      </c>
    </row>
    <row r="301" spans="6:37">
      <c r="F301" s="533">
        <f t="shared" si="246"/>
        <v>0.8671875</v>
      </c>
      <c r="G301" s="8">
        <v>2</v>
      </c>
      <c r="H301" s="305">
        <f t="shared" si="247"/>
        <v>111</v>
      </c>
      <c r="I301" s="37" t="str">
        <f t="shared" si="245"/>
        <v>93;</v>
      </c>
      <c r="J301" s="38">
        <v>2</v>
      </c>
      <c r="K301" s="128">
        <f t="shared" si="248"/>
        <v>0.77083333333333337</v>
      </c>
      <c r="L301" s="39" t="str">
        <f>INDEX(powers!$H$2:$H$75,33+J301)</f>
        <v>gross</v>
      </c>
      <c r="M301" s="40" t="str">
        <f t="shared" si="249"/>
        <v>0</v>
      </c>
      <c r="N301" s="24">
        <f t="shared" si="250"/>
        <v>9.25</v>
      </c>
      <c r="O301" s="41" t="str">
        <f t="shared" si="251"/>
        <v>9</v>
      </c>
      <c r="P301" s="24">
        <f t="shared" si="252"/>
        <v>3</v>
      </c>
      <c r="Q301" s="41" t="str">
        <f t="shared" si="253"/>
        <v>3</v>
      </c>
      <c r="R301" s="24">
        <f t="shared" si="254"/>
        <v>0</v>
      </c>
      <c r="S301" s="41" t="str">
        <f t="shared" si="255"/>
        <v/>
      </c>
      <c r="T301" s="24">
        <f t="shared" si="256"/>
        <v>0</v>
      </c>
      <c r="U301" s="41" t="str">
        <f t="shared" si="257"/>
        <v/>
      </c>
      <c r="V301" s="24">
        <f t="shared" si="258"/>
        <v>0</v>
      </c>
      <c r="W301" s="41" t="str">
        <f t="shared" si="259"/>
        <v/>
      </c>
      <c r="X301" s="24">
        <f t="shared" si="260"/>
        <v>0</v>
      </c>
      <c r="Y301" s="41" t="str">
        <f t="shared" si="261"/>
        <v/>
      </c>
      <c r="Z301" s="24">
        <f t="shared" si="262"/>
        <v>0</v>
      </c>
      <c r="AA301" s="41" t="str">
        <f t="shared" si="263"/>
        <v/>
      </c>
      <c r="AB301" s="24">
        <f t="shared" si="264"/>
        <v>0</v>
      </c>
      <c r="AC301" s="41" t="str">
        <f t="shared" si="265"/>
        <v/>
      </c>
      <c r="AD301" s="24">
        <f t="shared" si="266"/>
        <v>0</v>
      </c>
      <c r="AE301" s="41" t="str">
        <f t="shared" si="267"/>
        <v/>
      </c>
      <c r="AF301" s="24">
        <f t="shared" si="268"/>
        <v>0</v>
      </c>
      <c r="AG301" s="41" t="str">
        <f t="shared" si="269"/>
        <v/>
      </c>
      <c r="AH301" s="24">
        <f t="shared" si="270"/>
        <v>0</v>
      </c>
      <c r="AI301" s="41" t="str">
        <f t="shared" si="271"/>
        <v/>
      </c>
      <c r="AJ301" s="24">
        <f t="shared" si="272"/>
        <v>0</v>
      </c>
      <c r="AK301" s="41" t="str">
        <f t="shared" si="273"/>
        <v/>
      </c>
    </row>
    <row r="302" spans="6:37">
      <c r="F302" s="533">
        <f t="shared" si="246"/>
        <v>0.875</v>
      </c>
      <c r="G302" s="8">
        <v>2</v>
      </c>
      <c r="H302" s="305">
        <f t="shared" si="247"/>
        <v>112</v>
      </c>
      <c r="I302" s="37" t="str">
        <f t="shared" si="245"/>
        <v>94;</v>
      </c>
      <c r="J302" s="38">
        <v>2</v>
      </c>
      <c r="K302" s="128">
        <f t="shared" si="248"/>
        <v>0.77777777777777779</v>
      </c>
      <c r="L302" s="39" t="str">
        <f>INDEX(powers!$H$2:$H$75,33+J302)</f>
        <v>gross</v>
      </c>
      <c r="M302" s="40" t="str">
        <f t="shared" si="249"/>
        <v>0</v>
      </c>
      <c r="N302" s="24">
        <f t="shared" si="250"/>
        <v>9.3333333333333339</v>
      </c>
      <c r="O302" s="41" t="str">
        <f t="shared" si="251"/>
        <v>9</v>
      </c>
      <c r="P302" s="24">
        <f t="shared" si="252"/>
        <v>4.0000000000000071</v>
      </c>
      <c r="Q302" s="41" t="str">
        <f t="shared" si="253"/>
        <v>4</v>
      </c>
      <c r="R302" s="24">
        <f t="shared" si="254"/>
        <v>8.5265128291212022E-14</v>
      </c>
      <c r="S302" s="41" t="str">
        <f t="shared" si="255"/>
        <v/>
      </c>
      <c r="T302" s="24">
        <f t="shared" si="256"/>
        <v>1.0231815394945443E-12</v>
      </c>
      <c r="U302" s="41" t="str">
        <f t="shared" si="257"/>
        <v/>
      </c>
      <c r="V302" s="24">
        <f t="shared" si="258"/>
        <v>1.2278178473934531E-11</v>
      </c>
      <c r="W302" s="41" t="str">
        <f t="shared" si="259"/>
        <v/>
      </c>
      <c r="X302" s="24">
        <f t="shared" si="260"/>
        <v>1.4733814168721437E-10</v>
      </c>
      <c r="Y302" s="41" t="str">
        <f t="shared" si="261"/>
        <v/>
      </c>
      <c r="Z302" s="24">
        <f t="shared" si="262"/>
        <v>1.7680577002465725E-9</v>
      </c>
      <c r="AA302" s="41" t="str">
        <f t="shared" si="263"/>
        <v/>
      </c>
      <c r="AB302" s="24">
        <f t="shared" si="264"/>
        <v>2.121669240295887E-8</v>
      </c>
      <c r="AC302" s="41" t="str">
        <f t="shared" si="265"/>
        <v/>
      </c>
      <c r="AD302" s="24">
        <f t="shared" si="266"/>
        <v>2.5460030883550644E-7</v>
      </c>
      <c r="AE302" s="41" t="str">
        <f t="shared" si="267"/>
        <v/>
      </c>
      <c r="AF302" s="24">
        <f t="shared" si="268"/>
        <v>3.0552037060260773E-6</v>
      </c>
      <c r="AG302" s="41" t="str">
        <f t="shared" si="269"/>
        <v/>
      </c>
      <c r="AH302" s="24">
        <f t="shared" si="270"/>
        <v>3.6662444472312927E-5</v>
      </c>
      <c r="AI302" s="41" t="str">
        <f t="shared" si="271"/>
        <v/>
      </c>
      <c r="AJ302" s="24">
        <f t="shared" si="272"/>
        <v>4.3994933366775513E-4</v>
      </c>
      <c r="AK302" s="41" t="str">
        <f t="shared" si="273"/>
        <v/>
      </c>
    </row>
    <row r="303" spans="6:37">
      <c r="F303" s="533">
        <f t="shared" si="246"/>
        <v>0.8828125</v>
      </c>
      <c r="G303" s="8">
        <v>2</v>
      </c>
      <c r="H303" s="305">
        <f t="shared" si="247"/>
        <v>113</v>
      </c>
      <c r="I303" s="37" t="str">
        <f t="shared" si="245"/>
        <v>95;</v>
      </c>
      <c r="J303" s="38">
        <v>2</v>
      </c>
      <c r="K303" s="128">
        <f t="shared" si="248"/>
        <v>0.78472222222222221</v>
      </c>
      <c r="L303" s="39" t="str">
        <f>INDEX(powers!$H$2:$H$75,33+J303)</f>
        <v>gross</v>
      </c>
      <c r="M303" s="40" t="str">
        <f t="shared" si="249"/>
        <v>0</v>
      </c>
      <c r="N303" s="24">
        <f t="shared" si="250"/>
        <v>9.4166666666666661</v>
      </c>
      <c r="O303" s="41" t="str">
        <f t="shared" si="251"/>
        <v>9</v>
      </c>
      <c r="P303" s="24">
        <f t="shared" si="252"/>
        <v>4.9999999999999929</v>
      </c>
      <c r="Q303" s="41" t="str">
        <f t="shared" si="253"/>
        <v>5</v>
      </c>
      <c r="R303" s="24">
        <f t="shared" si="254"/>
        <v>11.999999999999915</v>
      </c>
      <c r="S303" s="41" t="str">
        <f t="shared" si="255"/>
        <v/>
      </c>
      <c r="T303" s="24">
        <f t="shared" si="256"/>
        <v>11.999999999998977</v>
      </c>
      <c r="U303" s="41" t="str">
        <f t="shared" si="257"/>
        <v/>
      </c>
      <c r="V303" s="24">
        <f t="shared" si="258"/>
        <v>11.999999999987722</v>
      </c>
      <c r="W303" s="41" t="str">
        <f t="shared" si="259"/>
        <v/>
      </c>
      <c r="X303" s="24">
        <f t="shared" si="260"/>
        <v>11.999999999852662</v>
      </c>
      <c r="Y303" s="41" t="str">
        <f t="shared" si="261"/>
        <v/>
      </c>
      <c r="Z303" s="24">
        <f t="shared" si="262"/>
        <v>11.999999998231942</v>
      </c>
      <c r="AA303" s="41" t="str">
        <f t="shared" si="263"/>
        <v/>
      </c>
      <c r="AB303" s="24">
        <f t="shared" si="264"/>
        <v>11.999999978783308</v>
      </c>
      <c r="AC303" s="41" t="str">
        <f t="shared" si="265"/>
        <v/>
      </c>
      <c r="AD303" s="24">
        <f t="shared" si="266"/>
        <v>11.999999745399691</v>
      </c>
      <c r="AE303" s="41" t="str">
        <f t="shared" si="267"/>
        <v/>
      </c>
      <c r="AF303" s="24">
        <f t="shared" si="268"/>
        <v>11.999996944796294</v>
      </c>
      <c r="AG303" s="41" t="str">
        <f t="shared" si="269"/>
        <v/>
      </c>
      <c r="AH303" s="24">
        <f t="shared" si="270"/>
        <v>11.999963337555528</v>
      </c>
      <c r="AI303" s="41" t="str">
        <f t="shared" si="271"/>
        <v/>
      </c>
      <c r="AJ303" s="24">
        <f t="shared" si="272"/>
        <v>11.999560050666332</v>
      </c>
      <c r="AK303" s="41" t="str">
        <f t="shared" si="273"/>
        <v/>
      </c>
    </row>
    <row r="304" spans="6:37">
      <c r="F304" s="533">
        <f t="shared" si="246"/>
        <v>0.890625</v>
      </c>
      <c r="G304" s="8">
        <v>2</v>
      </c>
      <c r="H304" s="305">
        <f t="shared" si="247"/>
        <v>114</v>
      </c>
      <c r="I304" s="37" t="str">
        <f t="shared" si="245"/>
        <v>96;</v>
      </c>
      <c r="J304" s="38">
        <v>2</v>
      </c>
      <c r="K304" s="128">
        <f t="shared" si="248"/>
        <v>0.79166666666666663</v>
      </c>
      <c r="L304" s="39" t="str">
        <f>INDEX(powers!$H$2:$H$75,33+J304)</f>
        <v>gross</v>
      </c>
      <c r="M304" s="40" t="str">
        <f t="shared" si="249"/>
        <v>0</v>
      </c>
      <c r="N304" s="24">
        <f t="shared" si="250"/>
        <v>9.5</v>
      </c>
      <c r="O304" s="41" t="str">
        <f t="shared" si="251"/>
        <v>9</v>
      </c>
      <c r="P304" s="24">
        <f t="shared" si="252"/>
        <v>6</v>
      </c>
      <c r="Q304" s="41" t="str">
        <f t="shared" si="253"/>
        <v>6</v>
      </c>
      <c r="R304" s="24">
        <f t="shared" si="254"/>
        <v>0</v>
      </c>
      <c r="S304" s="41" t="str">
        <f t="shared" si="255"/>
        <v/>
      </c>
      <c r="T304" s="24">
        <f t="shared" si="256"/>
        <v>0</v>
      </c>
      <c r="U304" s="41" t="str">
        <f t="shared" si="257"/>
        <v/>
      </c>
      <c r="V304" s="24">
        <f t="shared" si="258"/>
        <v>0</v>
      </c>
      <c r="W304" s="41" t="str">
        <f t="shared" si="259"/>
        <v/>
      </c>
      <c r="X304" s="24">
        <f t="shared" si="260"/>
        <v>0</v>
      </c>
      <c r="Y304" s="41" t="str">
        <f t="shared" si="261"/>
        <v/>
      </c>
      <c r="Z304" s="24">
        <f t="shared" si="262"/>
        <v>0</v>
      </c>
      <c r="AA304" s="41" t="str">
        <f t="shared" si="263"/>
        <v/>
      </c>
      <c r="AB304" s="24">
        <f t="shared" si="264"/>
        <v>0</v>
      </c>
      <c r="AC304" s="41" t="str">
        <f t="shared" si="265"/>
        <v/>
      </c>
      <c r="AD304" s="24">
        <f t="shared" si="266"/>
        <v>0</v>
      </c>
      <c r="AE304" s="41" t="str">
        <f t="shared" si="267"/>
        <v/>
      </c>
      <c r="AF304" s="24">
        <f t="shared" si="268"/>
        <v>0</v>
      </c>
      <c r="AG304" s="41" t="str">
        <f t="shared" si="269"/>
        <v/>
      </c>
      <c r="AH304" s="24">
        <f t="shared" si="270"/>
        <v>0</v>
      </c>
      <c r="AI304" s="41" t="str">
        <f t="shared" si="271"/>
        <v/>
      </c>
      <c r="AJ304" s="24">
        <f t="shared" si="272"/>
        <v>0</v>
      </c>
      <c r="AK304" s="41" t="str">
        <f t="shared" si="273"/>
        <v/>
      </c>
    </row>
    <row r="305" spans="6:37">
      <c r="F305" s="533">
        <f t="shared" si="246"/>
        <v>0.8984375</v>
      </c>
      <c r="G305" s="8">
        <v>2</v>
      </c>
      <c r="H305" s="305">
        <f t="shared" si="247"/>
        <v>115</v>
      </c>
      <c r="I305" s="37" t="str">
        <f t="shared" si="245"/>
        <v>97;</v>
      </c>
      <c r="J305" s="38">
        <v>2</v>
      </c>
      <c r="K305" s="128">
        <f t="shared" si="248"/>
        <v>0.79861111111111116</v>
      </c>
      <c r="L305" s="39" t="str">
        <f>INDEX(powers!$H$2:$H$75,33+J305)</f>
        <v>gross</v>
      </c>
      <c r="M305" s="40" t="str">
        <f t="shared" si="249"/>
        <v>0</v>
      </c>
      <c r="N305" s="24">
        <f t="shared" si="250"/>
        <v>9.5833333333333339</v>
      </c>
      <c r="O305" s="41" t="str">
        <f t="shared" si="251"/>
        <v>9</v>
      </c>
      <c r="P305" s="24">
        <f t="shared" si="252"/>
        <v>7.0000000000000071</v>
      </c>
      <c r="Q305" s="41" t="str">
        <f t="shared" si="253"/>
        <v>7</v>
      </c>
      <c r="R305" s="24">
        <f t="shared" si="254"/>
        <v>8.5265128291212022E-14</v>
      </c>
      <c r="S305" s="41" t="str">
        <f t="shared" si="255"/>
        <v/>
      </c>
      <c r="T305" s="24">
        <f t="shared" si="256"/>
        <v>1.0231815394945443E-12</v>
      </c>
      <c r="U305" s="41" t="str">
        <f t="shared" si="257"/>
        <v/>
      </c>
      <c r="V305" s="24">
        <f t="shared" si="258"/>
        <v>1.2278178473934531E-11</v>
      </c>
      <c r="W305" s="41" t="str">
        <f t="shared" si="259"/>
        <v/>
      </c>
      <c r="X305" s="24">
        <f t="shared" si="260"/>
        <v>1.4733814168721437E-10</v>
      </c>
      <c r="Y305" s="41" t="str">
        <f t="shared" si="261"/>
        <v/>
      </c>
      <c r="Z305" s="24">
        <f t="shared" si="262"/>
        <v>1.7680577002465725E-9</v>
      </c>
      <c r="AA305" s="41" t="str">
        <f t="shared" si="263"/>
        <v/>
      </c>
      <c r="AB305" s="24">
        <f t="shared" si="264"/>
        <v>2.121669240295887E-8</v>
      </c>
      <c r="AC305" s="41" t="str">
        <f t="shared" si="265"/>
        <v/>
      </c>
      <c r="AD305" s="24">
        <f t="shared" si="266"/>
        <v>2.5460030883550644E-7</v>
      </c>
      <c r="AE305" s="41" t="str">
        <f t="shared" si="267"/>
        <v/>
      </c>
      <c r="AF305" s="24">
        <f t="shared" si="268"/>
        <v>3.0552037060260773E-6</v>
      </c>
      <c r="AG305" s="41" t="str">
        <f t="shared" si="269"/>
        <v/>
      </c>
      <c r="AH305" s="24">
        <f t="shared" si="270"/>
        <v>3.6662444472312927E-5</v>
      </c>
      <c r="AI305" s="41" t="str">
        <f t="shared" si="271"/>
        <v/>
      </c>
      <c r="AJ305" s="24">
        <f t="shared" si="272"/>
        <v>4.3994933366775513E-4</v>
      </c>
      <c r="AK305" s="41" t="str">
        <f t="shared" si="273"/>
        <v/>
      </c>
    </row>
    <row r="306" spans="6:37">
      <c r="F306" s="533">
        <f t="shared" si="246"/>
        <v>0.90625</v>
      </c>
      <c r="G306" s="8">
        <v>2</v>
      </c>
      <c r="H306" s="305">
        <f t="shared" si="247"/>
        <v>116</v>
      </c>
      <c r="I306" s="37" t="str">
        <f t="shared" si="245"/>
        <v>98;</v>
      </c>
      <c r="J306" s="38">
        <v>2</v>
      </c>
      <c r="K306" s="128">
        <f t="shared" si="248"/>
        <v>0.80555555555555558</v>
      </c>
      <c r="L306" s="39" t="str">
        <f>INDEX(powers!$H$2:$H$75,33+J306)</f>
        <v>gross</v>
      </c>
      <c r="M306" s="40" t="str">
        <f t="shared" si="249"/>
        <v>0</v>
      </c>
      <c r="N306" s="24">
        <f t="shared" si="250"/>
        <v>9.6666666666666679</v>
      </c>
      <c r="O306" s="41" t="str">
        <f t="shared" si="251"/>
        <v>9</v>
      </c>
      <c r="P306" s="24">
        <f t="shared" si="252"/>
        <v>8.0000000000000142</v>
      </c>
      <c r="Q306" s="41" t="str">
        <f t="shared" si="253"/>
        <v>8</v>
      </c>
      <c r="R306" s="24">
        <f t="shared" si="254"/>
        <v>1.7053025658242404E-13</v>
      </c>
      <c r="S306" s="41" t="str">
        <f t="shared" si="255"/>
        <v/>
      </c>
      <c r="T306" s="24">
        <f t="shared" si="256"/>
        <v>2.0463630789890885E-12</v>
      </c>
      <c r="U306" s="41" t="str">
        <f t="shared" si="257"/>
        <v/>
      </c>
      <c r="V306" s="24">
        <f t="shared" si="258"/>
        <v>2.4556356947869062E-11</v>
      </c>
      <c r="W306" s="41" t="str">
        <f t="shared" si="259"/>
        <v/>
      </c>
      <c r="X306" s="24">
        <f t="shared" si="260"/>
        <v>2.9467628337442875E-10</v>
      </c>
      <c r="Y306" s="41" t="str">
        <f t="shared" si="261"/>
        <v/>
      </c>
      <c r="Z306" s="24">
        <f t="shared" si="262"/>
        <v>3.536115400493145E-9</v>
      </c>
      <c r="AA306" s="41" t="str">
        <f t="shared" si="263"/>
        <v/>
      </c>
      <c r="AB306" s="24">
        <f t="shared" si="264"/>
        <v>4.243338480591774E-8</v>
      </c>
      <c r="AC306" s="41" t="str">
        <f t="shared" si="265"/>
        <v/>
      </c>
      <c r="AD306" s="24">
        <f t="shared" si="266"/>
        <v>5.0920061767101288E-7</v>
      </c>
      <c r="AE306" s="41" t="str">
        <f t="shared" si="267"/>
        <v/>
      </c>
      <c r="AF306" s="24">
        <f t="shared" si="268"/>
        <v>6.1104074120521545E-6</v>
      </c>
      <c r="AG306" s="41" t="str">
        <f t="shared" si="269"/>
        <v/>
      </c>
      <c r="AH306" s="24">
        <f t="shared" si="270"/>
        <v>7.3324888944625854E-5</v>
      </c>
      <c r="AI306" s="41" t="str">
        <f t="shared" si="271"/>
        <v/>
      </c>
      <c r="AJ306" s="24">
        <f t="shared" si="272"/>
        <v>8.7989866733551025E-4</v>
      </c>
      <c r="AK306" s="41" t="str">
        <f t="shared" si="273"/>
        <v/>
      </c>
    </row>
    <row r="307" spans="6:37">
      <c r="F307" s="533">
        <f t="shared" si="246"/>
        <v>0.9140625</v>
      </c>
      <c r="G307" s="8">
        <v>2</v>
      </c>
      <c r="H307" s="305">
        <f t="shared" si="247"/>
        <v>117</v>
      </c>
      <c r="I307" s="37" t="str">
        <f t="shared" si="245"/>
        <v>99;</v>
      </c>
      <c r="J307" s="38">
        <v>2</v>
      </c>
      <c r="K307" s="128">
        <f t="shared" si="248"/>
        <v>0.8125</v>
      </c>
      <c r="L307" s="39" t="str">
        <f>INDEX(powers!$H$2:$H$75,33+J307)</f>
        <v>gross</v>
      </c>
      <c r="M307" s="40" t="str">
        <f t="shared" si="249"/>
        <v>0</v>
      </c>
      <c r="N307" s="24">
        <f t="shared" si="250"/>
        <v>9.75</v>
      </c>
      <c r="O307" s="41" t="str">
        <f t="shared" si="251"/>
        <v>9</v>
      </c>
      <c r="P307" s="24">
        <f t="shared" si="252"/>
        <v>9</v>
      </c>
      <c r="Q307" s="41" t="str">
        <f t="shared" si="253"/>
        <v>9</v>
      </c>
      <c r="R307" s="24">
        <f t="shared" si="254"/>
        <v>0</v>
      </c>
      <c r="S307" s="41" t="str">
        <f t="shared" si="255"/>
        <v/>
      </c>
      <c r="T307" s="24">
        <f t="shared" si="256"/>
        <v>0</v>
      </c>
      <c r="U307" s="41" t="str">
        <f t="shared" si="257"/>
        <v/>
      </c>
      <c r="V307" s="24">
        <f t="shared" si="258"/>
        <v>0</v>
      </c>
      <c r="W307" s="41" t="str">
        <f t="shared" si="259"/>
        <v/>
      </c>
      <c r="X307" s="24">
        <f t="shared" si="260"/>
        <v>0</v>
      </c>
      <c r="Y307" s="41" t="str">
        <f t="shared" si="261"/>
        <v/>
      </c>
      <c r="Z307" s="24">
        <f t="shared" si="262"/>
        <v>0</v>
      </c>
      <c r="AA307" s="41" t="str">
        <f t="shared" si="263"/>
        <v/>
      </c>
      <c r="AB307" s="24">
        <f t="shared" si="264"/>
        <v>0</v>
      </c>
      <c r="AC307" s="41" t="str">
        <f t="shared" si="265"/>
        <v/>
      </c>
      <c r="AD307" s="24">
        <f t="shared" si="266"/>
        <v>0</v>
      </c>
      <c r="AE307" s="41" t="str">
        <f t="shared" si="267"/>
        <v/>
      </c>
      <c r="AF307" s="24">
        <f t="shared" si="268"/>
        <v>0</v>
      </c>
      <c r="AG307" s="41" t="str">
        <f t="shared" si="269"/>
        <v/>
      </c>
      <c r="AH307" s="24">
        <f t="shared" si="270"/>
        <v>0</v>
      </c>
      <c r="AI307" s="41" t="str">
        <f t="shared" si="271"/>
        <v/>
      </c>
      <c r="AJ307" s="24">
        <f t="shared" si="272"/>
        <v>0</v>
      </c>
      <c r="AK307" s="41" t="str">
        <f t="shared" si="273"/>
        <v/>
      </c>
    </row>
    <row r="308" spans="6:37">
      <c r="F308" s="533">
        <f t="shared" si="246"/>
        <v>0.921875</v>
      </c>
      <c r="G308" s="8">
        <v>2</v>
      </c>
      <c r="H308" s="305">
        <f t="shared" si="247"/>
        <v>118</v>
      </c>
      <c r="I308" s="37" t="str">
        <f t="shared" si="245"/>
        <v>9X;</v>
      </c>
      <c r="J308" s="38">
        <v>2</v>
      </c>
      <c r="K308" s="128">
        <f t="shared" si="248"/>
        <v>0.81944444444444442</v>
      </c>
      <c r="L308" s="39" t="str">
        <f>INDEX(powers!$H$2:$H$75,33+J308)</f>
        <v>gross</v>
      </c>
      <c r="M308" s="40" t="str">
        <f t="shared" si="249"/>
        <v>0</v>
      </c>
      <c r="N308" s="24">
        <f t="shared" si="250"/>
        <v>9.8333333333333321</v>
      </c>
      <c r="O308" s="41" t="str">
        <f t="shared" si="251"/>
        <v>9</v>
      </c>
      <c r="P308" s="24">
        <f t="shared" si="252"/>
        <v>9.9999999999999858</v>
      </c>
      <c r="Q308" s="41" t="str">
        <f t="shared" si="253"/>
        <v>X</v>
      </c>
      <c r="R308" s="24">
        <f t="shared" si="254"/>
        <v>11.999999999999829</v>
      </c>
      <c r="S308" s="41" t="str">
        <f t="shared" si="255"/>
        <v/>
      </c>
      <c r="T308" s="24">
        <f t="shared" si="256"/>
        <v>11.999999999997954</v>
      </c>
      <c r="U308" s="41" t="str">
        <f t="shared" si="257"/>
        <v/>
      </c>
      <c r="V308" s="24">
        <f t="shared" si="258"/>
        <v>11.999999999975444</v>
      </c>
      <c r="W308" s="41" t="str">
        <f t="shared" si="259"/>
        <v/>
      </c>
      <c r="X308" s="24">
        <f t="shared" si="260"/>
        <v>11.999999999705324</v>
      </c>
      <c r="Y308" s="41" t="str">
        <f t="shared" si="261"/>
        <v/>
      </c>
      <c r="Z308" s="24">
        <f t="shared" si="262"/>
        <v>11.999999996463885</v>
      </c>
      <c r="AA308" s="41" t="str">
        <f t="shared" si="263"/>
        <v/>
      </c>
      <c r="AB308" s="24">
        <f t="shared" si="264"/>
        <v>11.999999957566615</v>
      </c>
      <c r="AC308" s="41" t="str">
        <f t="shared" si="265"/>
        <v/>
      </c>
      <c r="AD308" s="24">
        <f t="shared" si="266"/>
        <v>11.999999490799382</v>
      </c>
      <c r="AE308" s="41" t="str">
        <f t="shared" si="267"/>
        <v/>
      </c>
      <c r="AF308" s="24">
        <f t="shared" si="268"/>
        <v>11.999993889592588</v>
      </c>
      <c r="AG308" s="41" t="str">
        <f t="shared" si="269"/>
        <v/>
      </c>
      <c r="AH308" s="24">
        <f t="shared" si="270"/>
        <v>11.999926675111055</v>
      </c>
      <c r="AI308" s="41" t="str">
        <f t="shared" si="271"/>
        <v/>
      </c>
      <c r="AJ308" s="24">
        <f t="shared" si="272"/>
        <v>11.999120101332664</v>
      </c>
      <c r="AK308" s="41" t="str">
        <f t="shared" si="273"/>
        <v/>
      </c>
    </row>
    <row r="309" spans="6:37">
      <c r="F309" s="533">
        <f t="shared" si="246"/>
        <v>0.9296875</v>
      </c>
      <c r="G309" s="8">
        <v>2</v>
      </c>
      <c r="H309" s="305">
        <f t="shared" si="247"/>
        <v>119</v>
      </c>
      <c r="I309" s="37" t="str">
        <f t="shared" si="245"/>
        <v>9E;</v>
      </c>
      <c r="J309" s="38">
        <v>2</v>
      </c>
      <c r="K309" s="128">
        <f t="shared" si="248"/>
        <v>0.82638888888888884</v>
      </c>
      <c r="L309" s="39" t="str">
        <f>INDEX(powers!$H$2:$H$75,33+J309)</f>
        <v>gross</v>
      </c>
      <c r="M309" s="40" t="str">
        <f t="shared" si="249"/>
        <v>0</v>
      </c>
      <c r="N309" s="24">
        <f t="shared" si="250"/>
        <v>9.9166666666666661</v>
      </c>
      <c r="O309" s="41" t="str">
        <f t="shared" si="251"/>
        <v>9</v>
      </c>
      <c r="P309" s="24">
        <f t="shared" si="252"/>
        <v>10.999999999999993</v>
      </c>
      <c r="Q309" s="41" t="str">
        <f t="shared" si="253"/>
        <v>E</v>
      </c>
      <c r="R309" s="24">
        <f t="shared" si="254"/>
        <v>-8.5265128291212022E-14</v>
      </c>
      <c r="S309" s="41" t="str">
        <f t="shared" si="255"/>
        <v/>
      </c>
      <c r="T309" s="24">
        <f t="shared" si="256"/>
        <v>11.999999999998977</v>
      </c>
      <c r="U309" s="41" t="str">
        <f t="shared" si="257"/>
        <v/>
      </c>
      <c r="V309" s="24">
        <f t="shared" si="258"/>
        <v>11.999999999987722</v>
      </c>
      <c r="W309" s="41" t="str">
        <f t="shared" si="259"/>
        <v/>
      </c>
      <c r="X309" s="24">
        <f t="shared" si="260"/>
        <v>11.999999999852662</v>
      </c>
      <c r="Y309" s="41" t="str">
        <f t="shared" si="261"/>
        <v/>
      </c>
      <c r="Z309" s="24">
        <f t="shared" si="262"/>
        <v>11.999999998231942</v>
      </c>
      <c r="AA309" s="41" t="str">
        <f t="shared" si="263"/>
        <v/>
      </c>
      <c r="AB309" s="24">
        <f t="shared" si="264"/>
        <v>11.999999978783308</v>
      </c>
      <c r="AC309" s="41" t="str">
        <f t="shared" si="265"/>
        <v/>
      </c>
      <c r="AD309" s="24">
        <f t="shared" si="266"/>
        <v>11.999999745399691</v>
      </c>
      <c r="AE309" s="41" t="str">
        <f t="shared" si="267"/>
        <v/>
      </c>
      <c r="AF309" s="24">
        <f t="shared" si="268"/>
        <v>11.999996944796294</v>
      </c>
      <c r="AG309" s="41" t="str">
        <f t="shared" si="269"/>
        <v/>
      </c>
      <c r="AH309" s="24">
        <f t="shared" si="270"/>
        <v>11.999963337555528</v>
      </c>
      <c r="AI309" s="41" t="str">
        <f t="shared" si="271"/>
        <v/>
      </c>
      <c r="AJ309" s="24">
        <f t="shared" si="272"/>
        <v>11.999560050666332</v>
      </c>
      <c r="AK309" s="41" t="str">
        <f t="shared" si="273"/>
        <v/>
      </c>
    </row>
    <row r="310" spans="6:37">
      <c r="F310" s="533">
        <f t="shared" si="246"/>
        <v>0.9375</v>
      </c>
      <c r="G310" s="8">
        <v>2</v>
      </c>
      <c r="H310" s="305">
        <f t="shared" si="247"/>
        <v>120</v>
      </c>
      <c r="I310" s="37" t="str">
        <f t="shared" si="245"/>
        <v>X0;</v>
      </c>
      <c r="J310" s="38">
        <v>2</v>
      </c>
      <c r="K310" s="128">
        <f t="shared" si="248"/>
        <v>0.83333333333333337</v>
      </c>
      <c r="L310" s="39" t="str">
        <f>INDEX(powers!$H$2:$H$75,33+J310)</f>
        <v>gross</v>
      </c>
      <c r="M310" s="40" t="str">
        <f t="shared" si="249"/>
        <v>0</v>
      </c>
      <c r="N310" s="24">
        <f t="shared" si="250"/>
        <v>10</v>
      </c>
      <c r="O310" s="41" t="str">
        <f t="shared" si="251"/>
        <v>X</v>
      </c>
      <c r="P310" s="24">
        <f t="shared" si="252"/>
        <v>0</v>
      </c>
      <c r="Q310" s="41" t="str">
        <f t="shared" si="253"/>
        <v>0</v>
      </c>
      <c r="R310" s="24">
        <f t="shared" si="254"/>
        <v>0</v>
      </c>
      <c r="S310" s="41" t="str">
        <f t="shared" si="255"/>
        <v/>
      </c>
      <c r="T310" s="24">
        <f t="shared" si="256"/>
        <v>0</v>
      </c>
      <c r="U310" s="41" t="str">
        <f t="shared" si="257"/>
        <v/>
      </c>
      <c r="V310" s="24">
        <f t="shared" si="258"/>
        <v>0</v>
      </c>
      <c r="W310" s="41" t="str">
        <f t="shared" si="259"/>
        <v/>
      </c>
      <c r="X310" s="24">
        <f t="shared" si="260"/>
        <v>0</v>
      </c>
      <c r="Y310" s="41" t="str">
        <f t="shared" si="261"/>
        <v/>
      </c>
      <c r="Z310" s="24">
        <f t="shared" si="262"/>
        <v>0</v>
      </c>
      <c r="AA310" s="41" t="str">
        <f t="shared" si="263"/>
        <v/>
      </c>
      <c r="AB310" s="24">
        <f t="shared" si="264"/>
        <v>0</v>
      </c>
      <c r="AC310" s="41" t="str">
        <f t="shared" si="265"/>
        <v/>
      </c>
      <c r="AD310" s="24">
        <f t="shared" si="266"/>
        <v>0</v>
      </c>
      <c r="AE310" s="41" t="str">
        <f t="shared" si="267"/>
        <v/>
      </c>
      <c r="AF310" s="24">
        <f t="shared" si="268"/>
        <v>0</v>
      </c>
      <c r="AG310" s="41" t="str">
        <f t="shared" si="269"/>
        <v/>
      </c>
      <c r="AH310" s="24">
        <f t="shared" si="270"/>
        <v>0</v>
      </c>
      <c r="AI310" s="41" t="str">
        <f t="shared" si="271"/>
        <v/>
      </c>
      <c r="AJ310" s="24">
        <f t="shared" si="272"/>
        <v>0</v>
      </c>
      <c r="AK310" s="41" t="str">
        <f t="shared" si="273"/>
        <v/>
      </c>
    </row>
    <row r="311" spans="6:37">
      <c r="F311" s="533">
        <f t="shared" si="246"/>
        <v>0.9453125</v>
      </c>
      <c r="G311" s="8">
        <v>2</v>
      </c>
      <c r="H311" s="305">
        <f t="shared" si="247"/>
        <v>121</v>
      </c>
      <c r="I311" s="37" t="str">
        <f t="shared" si="245"/>
        <v>X1;</v>
      </c>
      <c r="J311" s="38">
        <v>2</v>
      </c>
      <c r="K311" s="128">
        <f t="shared" si="248"/>
        <v>0.84027777777777779</v>
      </c>
      <c r="L311" s="39" t="str">
        <f>INDEX(powers!$H$2:$H$75,33+J311)</f>
        <v>gross</v>
      </c>
      <c r="M311" s="40" t="str">
        <f t="shared" si="249"/>
        <v>0</v>
      </c>
      <c r="N311" s="24">
        <f t="shared" si="250"/>
        <v>10.083333333333334</v>
      </c>
      <c r="O311" s="41" t="str">
        <f t="shared" si="251"/>
        <v>X</v>
      </c>
      <c r="P311" s="24">
        <f t="shared" si="252"/>
        <v>1.0000000000000071</v>
      </c>
      <c r="Q311" s="41" t="str">
        <f t="shared" si="253"/>
        <v>1</v>
      </c>
      <c r="R311" s="24">
        <f t="shared" si="254"/>
        <v>8.5265128291212022E-14</v>
      </c>
      <c r="S311" s="41" t="str">
        <f t="shared" si="255"/>
        <v/>
      </c>
      <c r="T311" s="24">
        <f t="shared" si="256"/>
        <v>1.0231815394945443E-12</v>
      </c>
      <c r="U311" s="41" t="str">
        <f t="shared" si="257"/>
        <v/>
      </c>
      <c r="V311" s="24">
        <f t="shared" si="258"/>
        <v>1.2278178473934531E-11</v>
      </c>
      <c r="W311" s="41" t="str">
        <f t="shared" si="259"/>
        <v/>
      </c>
      <c r="X311" s="24">
        <f t="shared" si="260"/>
        <v>1.4733814168721437E-10</v>
      </c>
      <c r="Y311" s="41" t="str">
        <f t="shared" si="261"/>
        <v/>
      </c>
      <c r="Z311" s="24">
        <f t="shared" si="262"/>
        <v>1.7680577002465725E-9</v>
      </c>
      <c r="AA311" s="41" t="str">
        <f t="shared" si="263"/>
        <v/>
      </c>
      <c r="AB311" s="24">
        <f t="shared" si="264"/>
        <v>2.121669240295887E-8</v>
      </c>
      <c r="AC311" s="41" t="str">
        <f t="shared" si="265"/>
        <v/>
      </c>
      <c r="AD311" s="24">
        <f t="shared" si="266"/>
        <v>2.5460030883550644E-7</v>
      </c>
      <c r="AE311" s="41" t="str">
        <f t="shared" si="267"/>
        <v/>
      </c>
      <c r="AF311" s="24">
        <f t="shared" si="268"/>
        <v>3.0552037060260773E-6</v>
      </c>
      <c r="AG311" s="41" t="str">
        <f t="shared" si="269"/>
        <v/>
      </c>
      <c r="AH311" s="24">
        <f t="shared" si="270"/>
        <v>3.6662444472312927E-5</v>
      </c>
      <c r="AI311" s="41" t="str">
        <f t="shared" si="271"/>
        <v/>
      </c>
      <c r="AJ311" s="24">
        <f t="shared" si="272"/>
        <v>4.3994933366775513E-4</v>
      </c>
      <c r="AK311" s="41" t="str">
        <f t="shared" si="273"/>
        <v/>
      </c>
    </row>
    <row r="312" spans="6:37">
      <c r="F312" s="533">
        <f t="shared" si="246"/>
        <v>0.953125</v>
      </c>
      <c r="G312" s="8">
        <v>2</v>
      </c>
      <c r="H312" s="305">
        <f t="shared" si="247"/>
        <v>122</v>
      </c>
      <c r="I312" s="37" t="str">
        <f t="shared" si="245"/>
        <v>X2;</v>
      </c>
      <c r="J312" s="38">
        <v>2</v>
      </c>
      <c r="K312" s="128">
        <f t="shared" si="248"/>
        <v>0.84722222222222221</v>
      </c>
      <c r="L312" s="39" t="str">
        <f>INDEX(powers!$H$2:$H$75,33+J312)</f>
        <v>gross</v>
      </c>
      <c r="M312" s="40" t="str">
        <f t="shared" si="249"/>
        <v>0</v>
      </c>
      <c r="N312" s="24">
        <f t="shared" si="250"/>
        <v>10.166666666666666</v>
      </c>
      <c r="O312" s="41" t="str">
        <f t="shared" si="251"/>
        <v>X</v>
      </c>
      <c r="P312" s="24">
        <f t="shared" si="252"/>
        <v>1.9999999999999929</v>
      </c>
      <c r="Q312" s="41" t="str">
        <f t="shared" si="253"/>
        <v>2</v>
      </c>
      <c r="R312" s="24">
        <f t="shared" si="254"/>
        <v>11.999999999999915</v>
      </c>
      <c r="S312" s="41" t="str">
        <f t="shared" si="255"/>
        <v/>
      </c>
      <c r="T312" s="24">
        <f t="shared" si="256"/>
        <v>11.999999999998977</v>
      </c>
      <c r="U312" s="41" t="str">
        <f t="shared" si="257"/>
        <v/>
      </c>
      <c r="V312" s="24">
        <f t="shared" si="258"/>
        <v>11.999999999987722</v>
      </c>
      <c r="W312" s="41" t="str">
        <f t="shared" si="259"/>
        <v/>
      </c>
      <c r="X312" s="24">
        <f t="shared" si="260"/>
        <v>11.999999999852662</v>
      </c>
      <c r="Y312" s="41" t="str">
        <f t="shared" si="261"/>
        <v/>
      </c>
      <c r="Z312" s="24">
        <f t="shared" si="262"/>
        <v>11.999999998231942</v>
      </c>
      <c r="AA312" s="41" t="str">
        <f t="shared" si="263"/>
        <v/>
      </c>
      <c r="AB312" s="24">
        <f t="shared" si="264"/>
        <v>11.999999978783308</v>
      </c>
      <c r="AC312" s="41" t="str">
        <f t="shared" si="265"/>
        <v/>
      </c>
      <c r="AD312" s="24">
        <f t="shared" si="266"/>
        <v>11.999999745399691</v>
      </c>
      <c r="AE312" s="41" t="str">
        <f t="shared" si="267"/>
        <v/>
      </c>
      <c r="AF312" s="24">
        <f t="shared" si="268"/>
        <v>11.999996944796294</v>
      </c>
      <c r="AG312" s="41" t="str">
        <f t="shared" si="269"/>
        <v/>
      </c>
      <c r="AH312" s="24">
        <f t="shared" si="270"/>
        <v>11.999963337555528</v>
      </c>
      <c r="AI312" s="41" t="str">
        <f t="shared" si="271"/>
        <v/>
      </c>
      <c r="AJ312" s="24">
        <f t="shared" si="272"/>
        <v>11.999560050666332</v>
      </c>
      <c r="AK312" s="41" t="str">
        <f t="shared" si="273"/>
        <v/>
      </c>
    </row>
    <row r="313" spans="6:37">
      <c r="F313" s="533">
        <f t="shared" si="246"/>
        <v>0.9609375</v>
      </c>
      <c r="G313" s="8">
        <v>2</v>
      </c>
      <c r="H313" s="305">
        <f t="shared" si="247"/>
        <v>123</v>
      </c>
      <c r="I313" s="37" t="str">
        <f t="shared" si="245"/>
        <v>X3;</v>
      </c>
      <c r="J313" s="38">
        <v>2</v>
      </c>
      <c r="K313" s="128">
        <f t="shared" si="248"/>
        <v>0.85416666666666663</v>
      </c>
      <c r="L313" s="39" t="str">
        <f>INDEX(powers!$H$2:$H$75,33+J313)</f>
        <v>gross</v>
      </c>
      <c r="M313" s="40" t="str">
        <f t="shared" si="249"/>
        <v>0</v>
      </c>
      <c r="N313" s="24">
        <f t="shared" si="250"/>
        <v>10.25</v>
      </c>
      <c r="O313" s="41" t="str">
        <f t="shared" si="251"/>
        <v>X</v>
      </c>
      <c r="P313" s="24">
        <f t="shared" si="252"/>
        <v>3</v>
      </c>
      <c r="Q313" s="41" t="str">
        <f t="shared" si="253"/>
        <v>3</v>
      </c>
      <c r="R313" s="24">
        <f t="shared" si="254"/>
        <v>0</v>
      </c>
      <c r="S313" s="41" t="str">
        <f t="shared" si="255"/>
        <v/>
      </c>
      <c r="T313" s="24">
        <f t="shared" si="256"/>
        <v>0</v>
      </c>
      <c r="U313" s="41" t="str">
        <f t="shared" si="257"/>
        <v/>
      </c>
      <c r="V313" s="24">
        <f t="shared" si="258"/>
        <v>0</v>
      </c>
      <c r="W313" s="41" t="str">
        <f t="shared" si="259"/>
        <v/>
      </c>
      <c r="X313" s="24">
        <f t="shared" si="260"/>
        <v>0</v>
      </c>
      <c r="Y313" s="41" t="str">
        <f t="shared" si="261"/>
        <v/>
      </c>
      <c r="Z313" s="24">
        <f t="shared" si="262"/>
        <v>0</v>
      </c>
      <c r="AA313" s="41" t="str">
        <f t="shared" si="263"/>
        <v/>
      </c>
      <c r="AB313" s="24">
        <f t="shared" si="264"/>
        <v>0</v>
      </c>
      <c r="AC313" s="41" t="str">
        <f t="shared" si="265"/>
        <v/>
      </c>
      <c r="AD313" s="24">
        <f t="shared" si="266"/>
        <v>0</v>
      </c>
      <c r="AE313" s="41" t="str">
        <f t="shared" si="267"/>
        <v/>
      </c>
      <c r="AF313" s="24">
        <f t="shared" si="268"/>
        <v>0</v>
      </c>
      <c r="AG313" s="41" t="str">
        <f t="shared" si="269"/>
        <v/>
      </c>
      <c r="AH313" s="24">
        <f t="shared" si="270"/>
        <v>0</v>
      </c>
      <c r="AI313" s="41" t="str">
        <f t="shared" si="271"/>
        <v/>
      </c>
      <c r="AJ313" s="24">
        <f t="shared" si="272"/>
        <v>0</v>
      </c>
      <c r="AK313" s="41" t="str">
        <f t="shared" si="273"/>
        <v/>
      </c>
    </row>
    <row r="314" spans="6:37">
      <c r="F314" s="533">
        <f t="shared" si="246"/>
        <v>0.96875</v>
      </c>
      <c r="G314" s="8">
        <v>2</v>
      </c>
      <c r="H314" s="305">
        <f t="shared" si="247"/>
        <v>124</v>
      </c>
      <c r="I314" s="37" t="str">
        <f t="shared" si="245"/>
        <v>X4;</v>
      </c>
      <c r="J314" s="38">
        <v>2</v>
      </c>
      <c r="K314" s="128">
        <f t="shared" si="248"/>
        <v>0.86111111111111116</v>
      </c>
      <c r="L314" s="39" t="str">
        <f>INDEX(powers!$H$2:$H$75,33+J314)</f>
        <v>gross</v>
      </c>
      <c r="M314" s="40" t="str">
        <f t="shared" si="249"/>
        <v>0</v>
      </c>
      <c r="N314" s="24">
        <f t="shared" si="250"/>
        <v>10.333333333333334</v>
      </c>
      <c r="O314" s="41" t="str">
        <f t="shared" si="251"/>
        <v>X</v>
      </c>
      <c r="P314" s="24">
        <f t="shared" si="252"/>
        <v>4.0000000000000071</v>
      </c>
      <c r="Q314" s="41" t="str">
        <f t="shared" si="253"/>
        <v>4</v>
      </c>
      <c r="R314" s="24">
        <f t="shared" si="254"/>
        <v>8.5265128291212022E-14</v>
      </c>
      <c r="S314" s="41" t="str">
        <f t="shared" si="255"/>
        <v/>
      </c>
      <c r="T314" s="24">
        <f t="shared" si="256"/>
        <v>1.0231815394945443E-12</v>
      </c>
      <c r="U314" s="41" t="str">
        <f t="shared" si="257"/>
        <v/>
      </c>
      <c r="V314" s="24">
        <f t="shared" si="258"/>
        <v>1.2278178473934531E-11</v>
      </c>
      <c r="W314" s="41" t="str">
        <f t="shared" si="259"/>
        <v/>
      </c>
      <c r="X314" s="24">
        <f t="shared" si="260"/>
        <v>1.4733814168721437E-10</v>
      </c>
      <c r="Y314" s="41" t="str">
        <f t="shared" si="261"/>
        <v/>
      </c>
      <c r="Z314" s="24">
        <f t="shared" si="262"/>
        <v>1.7680577002465725E-9</v>
      </c>
      <c r="AA314" s="41" t="str">
        <f t="shared" si="263"/>
        <v/>
      </c>
      <c r="AB314" s="24">
        <f t="shared" si="264"/>
        <v>2.121669240295887E-8</v>
      </c>
      <c r="AC314" s="41" t="str">
        <f t="shared" si="265"/>
        <v/>
      </c>
      <c r="AD314" s="24">
        <f t="shared" si="266"/>
        <v>2.5460030883550644E-7</v>
      </c>
      <c r="AE314" s="41" t="str">
        <f t="shared" si="267"/>
        <v/>
      </c>
      <c r="AF314" s="24">
        <f t="shared" si="268"/>
        <v>3.0552037060260773E-6</v>
      </c>
      <c r="AG314" s="41" t="str">
        <f t="shared" si="269"/>
        <v/>
      </c>
      <c r="AH314" s="24">
        <f t="shared" si="270"/>
        <v>3.6662444472312927E-5</v>
      </c>
      <c r="AI314" s="41" t="str">
        <f t="shared" si="271"/>
        <v/>
      </c>
      <c r="AJ314" s="24">
        <f t="shared" si="272"/>
        <v>4.3994933366775513E-4</v>
      </c>
      <c r="AK314" s="41" t="str">
        <f t="shared" si="273"/>
        <v/>
      </c>
    </row>
    <row r="315" spans="6:37">
      <c r="F315" s="533">
        <f t="shared" si="246"/>
        <v>0.9765625</v>
      </c>
      <c r="G315" s="8">
        <v>2</v>
      </c>
      <c r="H315" s="305">
        <f t="shared" si="247"/>
        <v>125</v>
      </c>
      <c r="I315" s="37" t="str">
        <f t="shared" si="245"/>
        <v>X5;</v>
      </c>
      <c r="J315" s="38">
        <v>2</v>
      </c>
      <c r="K315" s="128">
        <f t="shared" si="248"/>
        <v>0.86805555555555558</v>
      </c>
      <c r="L315" s="39" t="str">
        <f>INDEX(powers!$H$2:$H$75,33+J315)</f>
        <v>gross</v>
      </c>
      <c r="M315" s="40" t="str">
        <f t="shared" si="249"/>
        <v>0</v>
      </c>
      <c r="N315" s="24">
        <f t="shared" si="250"/>
        <v>10.416666666666668</v>
      </c>
      <c r="O315" s="41" t="str">
        <f t="shared" si="251"/>
        <v>X</v>
      </c>
      <c r="P315" s="24">
        <f t="shared" si="252"/>
        <v>5.0000000000000142</v>
      </c>
      <c r="Q315" s="41" t="str">
        <f t="shared" si="253"/>
        <v>5</v>
      </c>
      <c r="R315" s="24">
        <f t="shared" si="254"/>
        <v>1.7053025658242404E-13</v>
      </c>
      <c r="S315" s="41" t="str">
        <f t="shared" si="255"/>
        <v/>
      </c>
      <c r="T315" s="24">
        <f t="shared" si="256"/>
        <v>2.0463630789890885E-12</v>
      </c>
      <c r="U315" s="41" t="str">
        <f t="shared" si="257"/>
        <v/>
      </c>
      <c r="V315" s="24">
        <f t="shared" si="258"/>
        <v>2.4556356947869062E-11</v>
      </c>
      <c r="W315" s="41" t="str">
        <f t="shared" si="259"/>
        <v/>
      </c>
      <c r="X315" s="24">
        <f t="shared" si="260"/>
        <v>2.9467628337442875E-10</v>
      </c>
      <c r="Y315" s="41" t="str">
        <f t="shared" si="261"/>
        <v/>
      </c>
      <c r="Z315" s="24">
        <f t="shared" si="262"/>
        <v>3.536115400493145E-9</v>
      </c>
      <c r="AA315" s="41" t="str">
        <f t="shared" si="263"/>
        <v/>
      </c>
      <c r="AB315" s="24">
        <f t="shared" si="264"/>
        <v>4.243338480591774E-8</v>
      </c>
      <c r="AC315" s="41" t="str">
        <f t="shared" si="265"/>
        <v/>
      </c>
      <c r="AD315" s="24">
        <f t="shared" si="266"/>
        <v>5.0920061767101288E-7</v>
      </c>
      <c r="AE315" s="41" t="str">
        <f t="shared" si="267"/>
        <v/>
      </c>
      <c r="AF315" s="24">
        <f t="shared" si="268"/>
        <v>6.1104074120521545E-6</v>
      </c>
      <c r="AG315" s="41" t="str">
        <f t="shared" si="269"/>
        <v/>
      </c>
      <c r="AH315" s="24">
        <f t="shared" si="270"/>
        <v>7.3324888944625854E-5</v>
      </c>
      <c r="AI315" s="41" t="str">
        <f t="shared" si="271"/>
        <v/>
      </c>
      <c r="AJ315" s="24">
        <f t="shared" si="272"/>
        <v>8.7989866733551025E-4</v>
      </c>
      <c r="AK315" s="41" t="str">
        <f t="shared" si="273"/>
        <v/>
      </c>
    </row>
    <row r="316" spans="6:37">
      <c r="F316" s="533">
        <f t="shared" si="246"/>
        <v>0.984375</v>
      </c>
      <c r="G316" s="8">
        <v>2</v>
      </c>
      <c r="H316" s="305">
        <f t="shared" si="247"/>
        <v>126</v>
      </c>
      <c r="I316" s="37" t="str">
        <f t="shared" si="245"/>
        <v>X6;</v>
      </c>
      <c r="J316" s="38">
        <v>2</v>
      </c>
      <c r="K316" s="128">
        <f t="shared" si="248"/>
        <v>0.875</v>
      </c>
      <c r="L316" s="39" t="str">
        <f>INDEX(powers!$H$2:$H$75,33+J316)</f>
        <v>gross</v>
      </c>
      <c r="M316" s="40" t="str">
        <f t="shared" si="249"/>
        <v>0</v>
      </c>
      <c r="N316" s="24">
        <f t="shared" si="250"/>
        <v>10.5</v>
      </c>
      <c r="O316" s="41" t="str">
        <f t="shared" si="251"/>
        <v>X</v>
      </c>
      <c r="P316" s="24">
        <f t="shared" si="252"/>
        <v>6</v>
      </c>
      <c r="Q316" s="41" t="str">
        <f t="shared" si="253"/>
        <v>6</v>
      </c>
      <c r="R316" s="24">
        <f t="shared" si="254"/>
        <v>0</v>
      </c>
      <c r="S316" s="41" t="str">
        <f t="shared" si="255"/>
        <v/>
      </c>
      <c r="T316" s="24">
        <f t="shared" si="256"/>
        <v>0</v>
      </c>
      <c r="U316" s="41" t="str">
        <f t="shared" si="257"/>
        <v/>
      </c>
      <c r="V316" s="24">
        <f t="shared" si="258"/>
        <v>0</v>
      </c>
      <c r="W316" s="41" t="str">
        <f t="shared" si="259"/>
        <v/>
      </c>
      <c r="X316" s="24">
        <f t="shared" si="260"/>
        <v>0</v>
      </c>
      <c r="Y316" s="41" t="str">
        <f t="shared" si="261"/>
        <v/>
      </c>
      <c r="Z316" s="24">
        <f t="shared" si="262"/>
        <v>0</v>
      </c>
      <c r="AA316" s="41" t="str">
        <f t="shared" si="263"/>
        <v/>
      </c>
      <c r="AB316" s="24">
        <f t="shared" si="264"/>
        <v>0</v>
      </c>
      <c r="AC316" s="41" t="str">
        <f t="shared" si="265"/>
        <v/>
      </c>
      <c r="AD316" s="24">
        <f t="shared" si="266"/>
        <v>0</v>
      </c>
      <c r="AE316" s="41" t="str">
        <f t="shared" si="267"/>
        <v/>
      </c>
      <c r="AF316" s="24">
        <f t="shared" si="268"/>
        <v>0</v>
      </c>
      <c r="AG316" s="41" t="str">
        <f t="shared" si="269"/>
        <v/>
      </c>
      <c r="AH316" s="24">
        <f t="shared" si="270"/>
        <v>0</v>
      </c>
      <c r="AI316" s="41" t="str">
        <f t="shared" si="271"/>
        <v/>
      </c>
      <c r="AJ316" s="24">
        <f t="shared" si="272"/>
        <v>0</v>
      </c>
      <c r="AK316" s="41" t="str">
        <f t="shared" si="273"/>
        <v/>
      </c>
    </row>
    <row r="317" spans="6:37" ht="12" thickBot="1">
      <c r="F317" s="534">
        <f t="shared" si="246"/>
        <v>0.9921875</v>
      </c>
      <c r="G317" s="33">
        <v>2</v>
      </c>
      <c r="H317" s="535">
        <f t="shared" si="247"/>
        <v>127</v>
      </c>
      <c r="I317" s="47" t="str">
        <f t="shared" si="245"/>
        <v>X7;</v>
      </c>
      <c r="J317" s="48">
        <v>2</v>
      </c>
      <c r="K317" s="106">
        <f t="shared" si="248"/>
        <v>0.88194444444444442</v>
      </c>
      <c r="L317" s="49" t="str">
        <f>INDEX(powers!$H$2:$H$75,33+J317)</f>
        <v>gross</v>
      </c>
      <c r="M317" s="536" t="str">
        <f t="shared" si="249"/>
        <v>0</v>
      </c>
      <c r="N317" s="537">
        <f t="shared" si="250"/>
        <v>10.583333333333332</v>
      </c>
      <c r="O317" s="538" t="str">
        <f t="shared" si="251"/>
        <v>X</v>
      </c>
      <c r="P317" s="537">
        <f t="shared" si="252"/>
        <v>6.9999999999999858</v>
      </c>
      <c r="Q317" s="538" t="str">
        <f t="shared" si="253"/>
        <v>7</v>
      </c>
      <c r="R317" s="537">
        <f t="shared" si="254"/>
        <v>11.999999999999829</v>
      </c>
      <c r="S317" s="538" t="str">
        <f t="shared" si="255"/>
        <v/>
      </c>
      <c r="T317" s="537">
        <f t="shared" si="256"/>
        <v>11.999999999997954</v>
      </c>
      <c r="U317" s="538" t="str">
        <f t="shared" si="257"/>
        <v/>
      </c>
      <c r="V317" s="537">
        <f t="shared" si="258"/>
        <v>11.999999999975444</v>
      </c>
      <c r="W317" s="538" t="str">
        <f t="shared" si="259"/>
        <v/>
      </c>
      <c r="X317" s="537">
        <f t="shared" si="260"/>
        <v>11.999999999705324</v>
      </c>
      <c r="Y317" s="538" t="str">
        <f t="shared" si="261"/>
        <v/>
      </c>
      <c r="Z317" s="537">
        <f t="shared" si="262"/>
        <v>11.999999996463885</v>
      </c>
      <c r="AA317" s="538" t="str">
        <f t="shared" si="263"/>
        <v/>
      </c>
      <c r="AB317" s="537">
        <f t="shared" si="264"/>
        <v>11.999999957566615</v>
      </c>
      <c r="AC317" s="538" t="str">
        <f t="shared" si="265"/>
        <v/>
      </c>
      <c r="AD317" s="537">
        <f t="shared" si="266"/>
        <v>11.999999490799382</v>
      </c>
      <c r="AE317" s="538" t="str">
        <f t="shared" si="267"/>
        <v/>
      </c>
      <c r="AF317" s="537">
        <f t="shared" si="268"/>
        <v>11.999993889592588</v>
      </c>
      <c r="AG317" s="538" t="str">
        <f t="shared" si="269"/>
        <v/>
      </c>
      <c r="AH317" s="537">
        <f t="shared" si="270"/>
        <v>11.999926675111055</v>
      </c>
      <c r="AI317" s="538" t="str">
        <f t="shared" si="271"/>
        <v/>
      </c>
      <c r="AJ317" s="537">
        <f t="shared" si="272"/>
        <v>11.999120101332664</v>
      </c>
      <c r="AK317" s="538" t="str">
        <f t="shared" si="273"/>
        <v/>
      </c>
    </row>
  </sheetData>
  <mergeCells count="72"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C88:C98"/>
    <mergeCell ref="C99:C110"/>
    <mergeCell ref="C111:C119"/>
    <mergeCell ref="C120:C127"/>
    <mergeCell ref="C128:C13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A18:E18"/>
    <mergeCell ref="B19:E19"/>
    <mergeCell ref="B20:E20"/>
    <mergeCell ref="B21:E21"/>
    <mergeCell ref="B22:E22"/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>
      <c r="K2" s="14" t="s">
        <v>1033</v>
      </c>
      <c r="M2" s="308">
        <v>1</v>
      </c>
    </row>
    <row r="3" spans="1:36">
      <c r="K3" s="14" t="s">
        <v>1034</v>
      </c>
      <c r="M3" s="308">
        <f>Rydberg!K$39</f>
        <v>1.0004360634131053</v>
      </c>
      <c r="O3" s="14" t="s">
        <v>1046</v>
      </c>
    </row>
    <row r="4" spans="1:36">
      <c r="K4" s="14" t="s">
        <v>1042</v>
      </c>
      <c r="M4" s="308">
        <f>Bohr!K$39</f>
        <v>1.0038955801289535</v>
      </c>
    </row>
    <row r="5" spans="1:36">
      <c r="K5" s="14" t="s">
        <v>1035</v>
      </c>
      <c r="M5" s="308">
        <f>Clock!K$39</f>
        <v>1.0013524487446377</v>
      </c>
      <c r="O5" s="14" t="s">
        <v>1047</v>
      </c>
    </row>
    <row r="6" spans="1:36">
      <c r="K6" s="14" t="s">
        <v>264</v>
      </c>
      <c r="M6" s="308">
        <f>Clock_by_Rydberg!K$39</f>
        <v>1.0013527438338639</v>
      </c>
      <c r="O6" s="14" t="s">
        <v>1045</v>
      </c>
    </row>
    <row r="7" spans="1:36" ht="12" thickBot="1">
      <c r="A7" s="138" t="s">
        <v>1048</v>
      </c>
      <c r="B7" s="325" t="s">
        <v>1049</v>
      </c>
      <c r="D7" s="645" t="s">
        <v>1033</v>
      </c>
      <c r="E7" s="645"/>
      <c r="F7" s="326" t="s">
        <v>1050</v>
      </c>
      <c r="G7" s="324">
        <v>1.0013527423362005</v>
      </c>
      <c r="M7" s="308"/>
    </row>
    <row r="8" spans="1:36" ht="14.25" customHeight="1">
      <c r="A8" s="649" t="s">
        <v>1040</v>
      </c>
      <c r="B8" s="651" t="s">
        <v>1043</v>
      </c>
      <c r="C8" s="651" t="s">
        <v>1044</v>
      </c>
      <c r="D8" s="647" t="s">
        <v>1036</v>
      </c>
      <c r="E8" s="648"/>
      <c r="F8" s="309"/>
      <c r="G8" s="309"/>
      <c r="H8" s="309"/>
      <c r="I8" s="311"/>
      <c r="J8" s="312"/>
      <c r="K8" s="310"/>
    </row>
    <row r="9" spans="1:36">
      <c r="A9" s="650"/>
      <c r="B9" s="652"/>
      <c r="C9" s="652"/>
      <c r="D9" s="313" t="s">
        <v>1038</v>
      </c>
      <c r="E9" s="313" t="s">
        <v>1039</v>
      </c>
      <c r="F9" s="52" t="s">
        <v>54</v>
      </c>
      <c r="G9" s="34" t="s">
        <v>1037</v>
      </c>
      <c r="H9" s="34" t="s">
        <v>45</v>
      </c>
      <c r="I9" s="583" t="s">
        <v>80</v>
      </c>
      <c r="J9" s="646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>
      <c r="A10" s="314" t="s">
        <v>796</v>
      </c>
      <c r="B10" s="315">
        <v>1</v>
      </c>
      <c r="C10" s="316" t="s">
        <v>795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14" t="s">
        <v>798</v>
      </c>
      <c r="B12" s="315"/>
      <c r="C12" s="316" t="s">
        <v>797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14" t="s">
        <v>800</v>
      </c>
      <c r="B13" s="315">
        <v>2</v>
      </c>
      <c r="C13" s="316" t="s">
        <v>799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14" t="s">
        <v>802</v>
      </c>
      <c r="B15" s="315">
        <v>3</v>
      </c>
      <c r="C15" s="316" t="s">
        <v>801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14" t="s">
        <v>804</v>
      </c>
      <c r="B17" s="315">
        <v>4</v>
      </c>
      <c r="C17" s="316" t="s">
        <v>803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14" t="s">
        <v>806</v>
      </c>
      <c r="B19" s="315">
        <v>5</v>
      </c>
      <c r="C19" s="316" t="s">
        <v>805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14" t="s">
        <v>808</v>
      </c>
      <c r="B21" s="315">
        <v>6</v>
      </c>
      <c r="C21" s="316" t="s">
        <v>807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14" t="s">
        <v>810</v>
      </c>
      <c r="B23" s="315"/>
      <c r="C23" s="316" t="s">
        <v>809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14" t="s">
        <v>812</v>
      </c>
      <c r="B24" s="315">
        <v>7</v>
      </c>
      <c r="C24" s="316" t="s">
        <v>811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14" t="s">
        <v>814</v>
      </c>
      <c r="B26" s="315"/>
      <c r="C26" s="316" t="s">
        <v>813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14" t="s">
        <v>816</v>
      </c>
      <c r="B27" s="315">
        <v>8</v>
      </c>
      <c r="C27" s="316" t="s">
        <v>815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14" t="s">
        <v>818</v>
      </c>
      <c r="B29" s="315">
        <v>9</v>
      </c>
      <c r="C29" s="316" t="s">
        <v>817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14" t="s">
        <v>820</v>
      </c>
      <c r="B31" s="315">
        <v>10</v>
      </c>
      <c r="C31" s="316" t="s">
        <v>819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14" t="s">
        <v>822</v>
      </c>
      <c r="B33" s="315">
        <v>11</v>
      </c>
      <c r="C33" s="316" t="s">
        <v>821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14" t="s">
        <v>824</v>
      </c>
      <c r="B35" s="315">
        <v>12</v>
      </c>
      <c r="C35" s="316" t="s">
        <v>823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14" t="s">
        <v>826</v>
      </c>
      <c r="B37" s="315">
        <v>13</v>
      </c>
      <c r="C37" s="316" t="s">
        <v>825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14" t="s">
        <v>828</v>
      </c>
      <c r="B39" s="315">
        <v>14</v>
      </c>
      <c r="C39" s="316" t="s">
        <v>827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14" t="s">
        <v>830</v>
      </c>
      <c r="B41" s="315">
        <v>15</v>
      </c>
      <c r="C41" s="316" t="s">
        <v>829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14" t="s">
        <v>832</v>
      </c>
      <c r="B43" s="315">
        <v>16</v>
      </c>
      <c r="C43" s="316" t="s">
        <v>831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14" t="s">
        <v>834</v>
      </c>
      <c r="B45" s="315">
        <v>17</v>
      </c>
      <c r="C45" s="316" t="s">
        <v>833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14" t="s">
        <v>836</v>
      </c>
      <c r="B47" s="315">
        <v>18</v>
      </c>
      <c r="C47" s="316" t="s">
        <v>835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14" t="s">
        <v>837</v>
      </c>
      <c r="B49" s="315">
        <v>19</v>
      </c>
      <c r="C49" s="316" t="s">
        <v>581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14" t="s">
        <v>839</v>
      </c>
      <c r="B51" s="315">
        <v>20</v>
      </c>
      <c r="C51" s="316" t="s">
        <v>838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14" t="s">
        <v>841</v>
      </c>
      <c r="B53" s="315">
        <v>21</v>
      </c>
      <c r="C53" s="316" t="s">
        <v>840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14" t="s">
        <v>843</v>
      </c>
      <c r="B55" s="315">
        <v>22</v>
      </c>
      <c r="C55" s="316" t="s">
        <v>842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14" t="s">
        <v>845</v>
      </c>
      <c r="B57" s="315">
        <v>23</v>
      </c>
      <c r="C57" s="316" t="s">
        <v>844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14" t="s">
        <v>847</v>
      </c>
      <c r="B59" s="315">
        <v>24</v>
      </c>
      <c r="C59" s="316" t="s">
        <v>846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14" t="s">
        <v>849</v>
      </c>
      <c r="B61" s="315">
        <v>25</v>
      </c>
      <c r="C61" s="316" t="s">
        <v>848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14" t="s">
        <v>851</v>
      </c>
      <c r="B63" s="315">
        <v>26</v>
      </c>
      <c r="C63" s="316" t="s">
        <v>850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14" t="s">
        <v>853</v>
      </c>
      <c r="B65" s="315">
        <v>27</v>
      </c>
      <c r="C65" s="316" t="s">
        <v>852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14" t="s">
        <v>855</v>
      </c>
      <c r="B67" s="315">
        <v>28</v>
      </c>
      <c r="C67" s="316" t="s">
        <v>854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14" t="s">
        <v>857</v>
      </c>
      <c r="B69" s="315">
        <v>29</v>
      </c>
      <c r="C69" s="316" t="s">
        <v>856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14" t="s">
        <v>859</v>
      </c>
      <c r="B71" s="315">
        <v>30</v>
      </c>
      <c r="C71" s="316" t="s">
        <v>858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14" t="s">
        <v>861</v>
      </c>
      <c r="B73" s="315">
        <v>31</v>
      </c>
      <c r="C73" s="316" t="s">
        <v>860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14" t="s">
        <v>863</v>
      </c>
      <c r="B75" s="315">
        <v>32</v>
      </c>
      <c r="C75" s="316" t="s">
        <v>862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14" t="s">
        <v>865</v>
      </c>
      <c r="B77" s="315">
        <v>33</v>
      </c>
      <c r="C77" s="316" t="s">
        <v>864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14" t="s">
        <v>867</v>
      </c>
      <c r="B79" s="315">
        <v>34</v>
      </c>
      <c r="C79" s="316" t="s">
        <v>866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14" t="s">
        <v>869</v>
      </c>
      <c r="B81" s="315">
        <v>35</v>
      </c>
      <c r="C81" s="316" t="s">
        <v>868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14" t="s">
        <v>871</v>
      </c>
      <c r="B83" s="315">
        <v>36</v>
      </c>
      <c r="C83" s="316" t="s">
        <v>870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14" t="s">
        <v>873</v>
      </c>
      <c r="B85" s="315">
        <v>37</v>
      </c>
      <c r="C85" s="316" t="s">
        <v>872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14" t="s">
        <v>875</v>
      </c>
      <c r="B87" s="315">
        <v>38</v>
      </c>
      <c r="C87" s="316" t="s">
        <v>874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14" t="s">
        <v>877</v>
      </c>
      <c r="B89" s="315">
        <v>39</v>
      </c>
      <c r="C89" s="316" t="s">
        <v>876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14" t="s">
        <v>879</v>
      </c>
      <c r="B91" s="315">
        <v>40</v>
      </c>
      <c r="C91" s="316" t="s">
        <v>878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14" t="s">
        <v>881</v>
      </c>
      <c r="B93" s="315">
        <v>41</v>
      </c>
      <c r="C93" s="316" t="s">
        <v>880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14" t="s">
        <v>883</v>
      </c>
      <c r="B95" s="315">
        <v>42</v>
      </c>
      <c r="C95" s="316" t="s">
        <v>882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14" t="s">
        <v>885</v>
      </c>
      <c r="B97" s="315">
        <v>43</v>
      </c>
      <c r="C97" s="316" t="s">
        <v>884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14" t="s">
        <v>887</v>
      </c>
      <c r="B99" s="315">
        <v>44</v>
      </c>
      <c r="C99" s="316" t="s">
        <v>886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14" t="s">
        <v>889</v>
      </c>
      <c r="B101" s="315">
        <v>45</v>
      </c>
      <c r="C101" s="316" t="s">
        <v>888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14" t="s">
        <v>891</v>
      </c>
      <c r="B103" s="315">
        <v>46</v>
      </c>
      <c r="C103" s="316" t="s">
        <v>890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14" t="s">
        <v>893</v>
      </c>
      <c r="B105" s="315">
        <v>47</v>
      </c>
      <c r="C105" s="316" t="s">
        <v>892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14" t="s">
        <v>895</v>
      </c>
      <c r="B107" s="315">
        <v>48</v>
      </c>
      <c r="C107" s="316" t="s">
        <v>894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14" t="s">
        <v>897</v>
      </c>
      <c r="B109" s="315">
        <v>49</v>
      </c>
      <c r="C109" s="316" t="s">
        <v>896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14" t="s">
        <v>899</v>
      </c>
      <c r="B111" s="315">
        <v>50</v>
      </c>
      <c r="C111" s="316" t="s">
        <v>898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14" t="s">
        <v>901</v>
      </c>
      <c r="B113" s="315">
        <v>51</v>
      </c>
      <c r="C113" s="316" t="s">
        <v>900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14" t="s">
        <v>903</v>
      </c>
      <c r="B115" s="315">
        <v>52</v>
      </c>
      <c r="C115" s="316" t="s">
        <v>902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14" t="s">
        <v>905</v>
      </c>
      <c r="B117" s="315">
        <v>53</v>
      </c>
      <c r="C117" s="316" t="s">
        <v>904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14" t="s">
        <v>907</v>
      </c>
      <c r="B119" s="315">
        <v>54</v>
      </c>
      <c r="C119" s="316" t="s">
        <v>906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14" t="s">
        <v>909</v>
      </c>
      <c r="B121" s="315">
        <v>55</v>
      </c>
      <c r="C121" s="316" t="s">
        <v>908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14" t="s">
        <v>911</v>
      </c>
      <c r="B123" s="315">
        <v>56</v>
      </c>
      <c r="C123" s="316" t="s">
        <v>910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14" t="s">
        <v>913</v>
      </c>
      <c r="B125" s="315">
        <v>57</v>
      </c>
      <c r="C125" s="316" t="s">
        <v>912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14" t="s">
        <v>915</v>
      </c>
      <c r="B127" s="315">
        <v>58</v>
      </c>
      <c r="C127" s="316" t="s">
        <v>914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14" t="s">
        <v>917</v>
      </c>
      <c r="B129" s="315">
        <v>59</v>
      </c>
      <c r="C129" s="316" t="s">
        <v>916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14" t="s">
        <v>919</v>
      </c>
      <c r="B131" s="315">
        <v>60</v>
      </c>
      <c r="C131" s="316" t="s">
        <v>918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14" t="s">
        <v>921</v>
      </c>
      <c r="B133" s="315">
        <v>61</v>
      </c>
      <c r="C133" s="316" t="s">
        <v>920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14" t="s">
        <v>923</v>
      </c>
      <c r="B135" s="315">
        <v>62</v>
      </c>
      <c r="C135" s="316" t="s">
        <v>922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14" t="s">
        <v>925</v>
      </c>
      <c r="B137" s="315">
        <v>63</v>
      </c>
      <c r="C137" s="316" t="s">
        <v>924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14" t="s">
        <v>927</v>
      </c>
      <c r="B139" s="315">
        <v>64</v>
      </c>
      <c r="C139" s="316" t="s">
        <v>926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14" t="s">
        <v>929</v>
      </c>
      <c r="B141" s="315">
        <v>65</v>
      </c>
      <c r="C141" s="316" t="s">
        <v>928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14" t="s">
        <v>931</v>
      </c>
      <c r="B143" s="315">
        <v>66</v>
      </c>
      <c r="C143" s="316" t="s">
        <v>930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14" t="s">
        <v>933</v>
      </c>
      <c r="B145" s="315">
        <v>67</v>
      </c>
      <c r="C145" s="316" t="s">
        <v>932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14" t="s">
        <v>935</v>
      </c>
      <c r="B147" s="315">
        <v>68</v>
      </c>
      <c r="C147" s="316" t="s">
        <v>934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14" t="s">
        <v>937</v>
      </c>
      <c r="B149" s="315">
        <v>69</v>
      </c>
      <c r="C149" s="316" t="s">
        <v>936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14" t="s">
        <v>939</v>
      </c>
      <c r="B151" s="315">
        <v>70</v>
      </c>
      <c r="C151" s="316" t="s">
        <v>938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14" t="s">
        <v>941</v>
      </c>
      <c r="B153" s="315">
        <v>71</v>
      </c>
      <c r="C153" s="316" t="s">
        <v>940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14" t="s">
        <v>943</v>
      </c>
      <c r="B155" s="315">
        <v>72</v>
      </c>
      <c r="C155" s="316" t="s">
        <v>942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14" t="s">
        <v>945</v>
      </c>
      <c r="B157" s="315">
        <v>73</v>
      </c>
      <c r="C157" s="316" t="s">
        <v>944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14" t="s">
        <v>1041</v>
      </c>
      <c r="B159" s="315">
        <v>74</v>
      </c>
      <c r="C159" s="316" t="s">
        <v>946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14" t="s">
        <v>948</v>
      </c>
      <c r="B161" s="315">
        <v>75</v>
      </c>
      <c r="C161" s="316" t="s">
        <v>947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14" t="s">
        <v>950</v>
      </c>
      <c r="B163" s="315">
        <v>76</v>
      </c>
      <c r="C163" s="316" t="s">
        <v>949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14" t="s">
        <v>952</v>
      </c>
      <c r="B165" s="315">
        <v>77</v>
      </c>
      <c r="C165" s="316" t="s">
        <v>951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14" t="s">
        <v>954</v>
      </c>
      <c r="B167" s="315">
        <v>78</v>
      </c>
      <c r="C167" s="316" t="s">
        <v>953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14" t="s">
        <v>956</v>
      </c>
      <c r="B169" s="315">
        <v>79</v>
      </c>
      <c r="C169" s="316" t="s">
        <v>955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14" t="s">
        <v>958</v>
      </c>
      <c r="B171" s="315">
        <v>80</v>
      </c>
      <c r="C171" s="316" t="s">
        <v>957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14" t="s">
        <v>960</v>
      </c>
      <c r="B173" s="315">
        <v>81</v>
      </c>
      <c r="C173" s="316" t="s">
        <v>959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14" t="s">
        <v>962</v>
      </c>
      <c r="B175" s="315">
        <v>82</v>
      </c>
      <c r="C175" s="316" t="s">
        <v>961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14" t="s">
        <v>964</v>
      </c>
      <c r="B177" s="315">
        <v>83</v>
      </c>
      <c r="C177" s="316" t="s">
        <v>963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14" t="s">
        <v>966</v>
      </c>
      <c r="B179" s="315">
        <v>84</v>
      </c>
      <c r="C179" s="316" t="s">
        <v>965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14" t="s">
        <v>968</v>
      </c>
      <c r="B181" s="315">
        <v>85</v>
      </c>
      <c r="C181" s="316" t="s">
        <v>967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14" t="s">
        <v>970</v>
      </c>
      <c r="B183" s="315">
        <v>86</v>
      </c>
      <c r="C183" s="316" t="s">
        <v>969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14" t="s">
        <v>972</v>
      </c>
      <c r="B185" s="315">
        <v>87</v>
      </c>
      <c r="C185" s="316" t="s">
        <v>971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14" t="s">
        <v>974</v>
      </c>
      <c r="B187" s="315">
        <v>88</v>
      </c>
      <c r="C187" s="316" t="s">
        <v>973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14" t="s">
        <v>976</v>
      </c>
      <c r="B189" s="315">
        <v>89</v>
      </c>
      <c r="C189" s="316" t="s">
        <v>975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14" t="s">
        <v>978</v>
      </c>
      <c r="B191" s="315">
        <v>90</v>
      </c>
      <c r="C191" s="316" t="s">
        <v>977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14" t="s">
        <v>980</v>
      </c>
      <c r="B193" s="315">
        <v>91</v>
      </c>
      <c r="C193" s="316" t="s">
        <v>979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14" t="s">
        <v>982</v>
      </c>
      <c r="B194" s="315">
        <v>92</v>
      </c>
      <c r="C194" s="316" t="s">
        <v>981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14" t="s">
        <v>984</v>
      </c>
      <c r="B196" s="315">
        <v>93</v>
      </c>
      <c r="C196" s="316" t="s">
        <v>983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14" t="s">
        <v>986</v>
      </c>
      <c r="B198" s="315">
        <v>94</v>
      </c>
      <c r="C198" s="316" t="s">
        <v>985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14" t="s">
        <v>988</v>
      </c>
      <c r="B200" s="315">
        <v>95</v>
      </c>
      <c r="C200" s="316" t="s">
        <v>987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14" t="s">
        <v>990</v>
      </c>
      <c r="B202" s="315">
        <v>96</v>
      </c>
      <c r="C202" s="316" t="s">
        <v>989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14" t="s">
        <v>992</v>
      </c>
      <c r="B204" s="315">
        <v>97</v>
      </c>
      <c r="C204" s="316" t="s">
        <v>991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14" t="s">
        <v>994</v>
      </c>
      <c r="B206" s="315">
        <v>98</v>
      </c>
      <c r="C206" s="316" t="s">
        <v>993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14" t="s">
        <v>996</v>
      </c>
      <c r="B208" s="315">
        <v>99</v>
      </c>
      <c r="C208" s="316" t="s">
        <v>995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14" t="s">
        <v>998</v>
      </c>
      <c r="B210" s="315">
        <v>100</v>
      </c>
      <c r="C210" s="316" t="s">
        <v>997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14" t="s">
        <v>1000</v>
      </c>
      <c r="B212" s="315">
        <v>101</v>
      </c>
      <c r="C212" s="316" t="s">
        <v>999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14" t="s">
        <v>1002</v>
      </c>
      <c r="B214" s="315">
        <v>102</v>
      </c>
      <c r="C214" s="316" t="s">
        <v>1001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14" t="s">
        <v>1004</v>
      </c>
      <c r="B216" s="315">
        <v>103</v>
      </c>
      <c r="C216" s="316" t="s">
        <v>1003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14" t="s">
        <v>1006</v>
      </c>
      <c r="B218" s="315">
        <v>104</v>
      </c>
      <c r="C218" s="316" t="s">
        <v>1005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14" t="s">
        <v>1008</v>
      </c>
      <c r="B220" s="315">
        <v>105</v>
      </c>
      <c r="C220" s="316" t="s">
        <v>1007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14" t="s">
        <v>1010</v>
      </c>
      <c r="B222" s="315">
        <v>106</v>
      </c>
      <c r="C222" s="316" t="s">
        <v>1009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14" t="s">
        <v>1012</v>
      </c>
      <c r="B224" s="315">
        <v>107</v>
      </c>
      <c r="C224" s="316" t="s">
        <v>1011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14" t="s">
        <v>1014</v>
      </c>
      <c r="B226" s="315">
        <v>108</v>
      </c>
      <c r="C226" s="316" t="s">
        <v>1013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14" t="s">
        <v>1016</v>
      </c>
      <c r="B227" s="315">
        <v>109</v>
      </c>
      <c r="C227" s="316" t="s">
        <v>1015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14" t="s">
        <v>1018</v>
      </c>
      <c r="B229" s="315">
        <v>110</v>
      </c>
      <c r="C229" s="316" t="s">
        <v>1017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14" t="s">
        <v>1021</v>
      </c>
      <c r="B231" s="315">
        <v>111</v>
      </c>
      <c r="C231" s="316" t="s">
        <v>1019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14" t="s">
        <v>1023</v>
      </c>
      <c r="B232" s="315">
        <v>112</v>
      </c>
      <c r="C232" s="316" t="s">
        <v>1020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14" t="s">
        <v>1025</v>
      </c>
      <c r="B233" s="315">
        <v>113</v>
      </c>
      <c r="C233" s="316" t="s">
        <v>1022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14" t="s">
        <v>1027</v>
      </c>
      <c r="B234" s="315">
        <v>114</v>
      </c>
      <c r="C234" s="316" t="s">
        <v>1024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14" t="s">
        <v>1029</v>
      </c>
      <c r="B235" s="315">
        <v>115</v>
      </c>
      <c r="C235" s="316" t="s">
        <v>1026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14" t="s">
        <v>1031</v>
      </c>
      <c r="B236" s="315">
        <v>116</v>
      </c>
      <c r="C236" s="316" t="s">
        <v>1028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>
      <c r="A237" s="319" t="s">
        <v>1032</v>
      </c>
      <c r="B237" s="320">
        <v>118</v>
      </c>
      <c r="C237" s="321" t="s">
        <v>1030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topLeftCell="A38" zoomScaleNormal="100" workbookViewId="0">
      <selection activeCell="O64" sqref="O64"/>
    </sheetView>
  </sheetViews>
  <sheetFormatPr defaultColWidth="9" defaultRowHeight="11.6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>
      <c r="A1" s="653" t="s">
        <v>1541</v>
      </c>
      <c r="B1" s="653"/>
      <c r="C1" s="653"/>
      <c r="D1" s="653"/>
      <c r="E1" s="54" t="s">
        <v>1169</v>
      </c>
      <c r="F1" s="640" t="s">
        <v>1167</v>
      </c>
      <c r="G1" s="640"/>
      <c r="H1" s="54" t="s">
        <v>1170</v>
      </c>
      <c r="K1" s="640" t="s">
        <v>1168</v>
      </c>
      <c r="L1" s="640"/>
      <c r="M1" s="640"/>
      <c r="N1" s="640"/>
      <c r="O1" s="640"/>
    </row>
    <row r="2" spans="1:15">
      <c r="A2" s="434" t="s">
        <v>1195</v>
      </c>
      <c r="B2" s="434" t="s">
        <v>1196</v>
      </c>
      <c r="C2" s="434" t="s">
        <v>1197</v>
      </c>
      <c r="D2" s="438" t="s">
        <v>1206</v>
      </c>
      <c r="E2" s="54">
        <v>-32</v>
      </c>
      <c r="F2" s="432" t="s">
        <v>1176</v>
      </c>
      <c r="G2" s="14" t="s">
        <v>1755</v>
      </c>
      <c r="H2" s="14" t="str">
        <f>IF($H$1="I", I2,IF($H$1="J",J2,K2))</f>
        <v>tetra-atomic</v>
      </c>
      <c r="I2" s="14" t="s">
        <v>1575</v>
      </c>
      <c r="J2" s="14" t="s">
        <v>1575</v>
      </c>
      <c r="K2" s="14" t="s">
        <v>1575</v>
      </c>
    </row>
    <row r="3" spans="1:15">
      <c r="A3" s="436" t="s">
        <v>1529</v>
      </c>
      <c r="B3" s="443" t="s">
        <v>1830</v>
      </c>
      <c r="C3" s="437" t="s">
        <v>1644</v>
      </c>
      <c r="D3" s="437" t="s">
        <v>1671</v>
      </c>
      <c r="E3" s="54">
        <v>-31</v>
      </c>
      <c r="F3" s="432"/>
      <c r="G3" s="14" t="s">
        <v>1756</v>
      </c>
      <c r="H3" s="14" t="str">
        <f t="shared" ref="H3:H33" si="0">IF($H$1="I", I3,IF($H$1="J",J3,K3))</f>
        <v>dozen tetra-atomic</v>
      </c>
      <c r="I3" s="14" t="s">
        <v>1702</v>
      </c>
      <c r="J3" s="14" t="s">
        <v>1576</v>
      </c>
      <c r="K3" s="14" t="s">
        <v>1577</v>
      </c>
    </row>
    <row r="4" spans="1:15">
      <c r="A4" s="436" t="s">
        <v>1530</v>
      </c>
      <c r="B4" s="443" t="s">
        <v>1831</v>
      </c>
      <c r="C4" s="437" t="s">
        <v>1645</v>
      </c>
      <c r="D4" s="437" t="s">
        <v>1209</v>
      </c>
      <c r="E4" s="54">
        <v>-30</v>
      </c>
      <c r="F4" s="432"/>
      <c r="G4" s="14" t="s">
        <v>1757</v>
      </c>
      <c r="H4" s="14" t="str">
        <f t="shared" si="0"/>
        <v>gross tetra-atomic</v>
      </c>
      <c r="I4" s="14" t="s">
        <v>1703</v>
      </c>
      <c r="J4" s="14" t="s">
        <v>1578</v>
      </c>
      <c r="K4" s="14" t="s">
        <v>1579</v>
      </c>
    </row>
    <row r="5" spans="1:15">
      <c r="A5" s="435" t="s">
        <v>1523</v>
      </c>
      <c r="B5" s="441" t="s">
        <v>1832</v>
      </c>
      <c r="C5" s="442" t="s">
        <v>1670</v>
      </c>
      <c r="D5" s="442" t="s">
        <v>1671</v>
      </c>
      <c r="E5" s="54">
        <v>-29</v>
      </c>
      <c r="F5" s="432"/>
      <c r="G5" s="14" t="s">
        <v>1758</v>
      </c>
      <c r="H5" s="14" t="str">
        <f t="shared" si="0"/>
        <v>doz gross tetra-atomic</v>
      </c>
      <c r="I5" s="14" t="s">
        <v>1704</v>
      </c>
      <c r="J5" s="14" t="s">
        <v>1580</v>
      </c>
      <c r="K5" s="14" t="s">
        <v>1581</v>
      </c>
    </row>
    <row r="6" spans="1:15">
      <c r="A6" s="435" t="s">
        <v>1524</v>
      </c>
      <c r="B6" s="441" t="s">
        <v>1833</v>
      </c>
      <c r="C6" s="442" t="s">
        <v>1646</v>
      </c>
      <c r="D6" s="442" t="s">
        <v>1671</v>
      </c>
      <c r="E6" s="54">
        <v>-28</v>
      </c>
      <c r="F6" s="432" t="s">
        <v>1177</v>
      </c>
      <c r="G6" s="14" t="s">
        <v>1759</v>
      </c>
      <c r="H6" s="14" t="str">
        <f t="shared" si="0"/>
        <v>ter-atomic sub</v>
      </c>
      <c r="I6" s="14" t="s">
        <v>1672</v>
      </c>
      <c r="J6" s="14" t="s">
        <v>1672</v>
      </c>
      <c r="K6" s="14" t="s">
        <v>1673</v>
      </c>
    </row>
    <row r="7" spans="1:15">
      <c r="A7" s="435" t="s">
        <v>1525</v>
      </c>
      <c r="B7" s="441" t="s">
        <v>1834</v>
      </c>
      <c r="C7" s="442" t="s">
        <v>1647</v>
      </c>
      <c r="D7" s="442" t="s">
        <v>1671</v>
      </c>
      <c r="E7" s="54">
        <v>-27</v>
      </c>
      <c r="F7" s="432"/>
      <c r="G7" s="14" t="s">
        <v>1760</v>
      </c>
      <c r="H7" s="14" t="str">
        <f t="shared" si="0"/>
        <v>terno ter-atomic</v>
      </c>
      <c r="I7" s="14" t="s">
        <v>1705</v>
      </c>
      <c r="J7" s="14" t="s">
        <v>1674</v>
      </c>
      <c r="K7" s="14" t="s">
        <v>1675</v>
      </c>
    </row>
    <row r="8" spans="1:15">
      <c r="A8" s="435" t="s">
        <v>1526</v>
      </c>
      <c r="B8" s="441" t="s">
        <v>1835</v>
      </c>
      <c r="C8" s="442" t="s">
        <v>1648</v>
      </c>
      <c r="D8" s="442" t="s">
        <v>1671</v>
      </c>
      <c r="E8" s="54">
        <v>-26</v>
      </c>
      <c r="F8" s="432"/>
      <c r="G8" s="14" t="s">
        <v>1761</v>
      </c>
      <c r="H8" s="14" t="str">
        <f t="shared" si="0"/>
        <v>dino ter-atomic</v>
      </c>
      <c r="I8" s="14" t="s">
        <v>1706</v>
      </c>
      <c r="J8" s="14" t="s">
        <v>1676</v>
      </c>
      <c r="K8" s="14" t="s">
        <v>1677</v>
      </c>
    </row>
    <row r="9" spans="1:15">
      <c r="A9" s="435" t="s">
        <v>1527</v>
      </c>
      <c r="B9" s="441" t="s">
        <v>1836</v>
      </c>
      <c r="C9" s="442" t="s">
        <v>1649</v>
      </c>
      <c r="D9" s="442" t="s">
        <v>1209</v>
      </c>
      <c r="E9" s="54">
        <v>-25</v>
      </c>
      <c r="F9" s="432"/>
      <c r="G9" s="14" t="s">
        <v>1762</v>
      </c>
      <c r="H9" s="14" t="str">
        <f t="shared" si="0"/>
        <v>unino ter-atomic</v>
      </c>
      <c r="I9" s="14" t="s">
        <v>1707</v>
      </c>
      <c r="J9" s="14" t="s">
        <v>1678</v>
      </c>
      <c r="K9" s="14" t="s">
        <v>1679</v>
      </c>
    </row>
    <row r="10" spans="1:15">
      <c r="A10" s="435" t="s">
        <v>1528</v>
      </c>
      <c r="B10" s="441" t="s">
        <v>1837</v>
      </c>
      <c r="C10" s="442" t="s">
        <v>1650</v>
      </c>
      <c r="D10" s="442" t="s">
        <v>1671</v>
      </c>
      <c r="E10" s="54">
        <v>-24</v>
      </c>
      <c r="F10" s="432" t="s">
        <v>1178</v>
      </c>
      <c r="G10" s="14" t="s">
        <v>1763</v>
      </c>
      <c r="H10" s="14" t="str">
        <f t="shared" si="0"/>
        <v>ter-atomic</v>
      </c>
      <c r="I10" s="14" t="s">
        <v>1680</v>
      </c>
      <c r="J10" s="14" t="s">
        <v>1680</v>
      </c>
      <c r="K10" s="14" t="s">
        <v>1680</v>
      </c>
    </row>
    <row r="11" spans="1:15">
      <c r="A11" s="435" t="s">
        <v>1522</v>
      </c>
      <c r="B11" s="441" t="s">
        <v>1838</v>
      </c>
      <c r="C11" s="442" t="s">
        <v>1651</v>
      </c>
      <c r="D11" s="442" t="s">
        <v>1209</v>
      </c>
      <c r="E11" s="54">
        <v>-23</v>
      </c>
      <c r="F11" s="432"/>
      <c r="G11" s="14" t="s">
        <v>1764</v>
      </c>
      <c r="H11" s="14" t="str">
        <f t="shared" si="0"/>
        <v>dozen ter-atomic</v>
      </c>
      <c r="I11" s="14" t="s">
        <v>1708</v>
      </c>
      <c r="J11" s="14" t="s">
        <v>1681</v>
      </c>
      <c r="K11" s="14" t="s">
        <v>1682</v>
      </c>
    </row>
    <row r="12" spans="1:15">
      <c r="A12" s="436" t="s">
        <v>1521</v>
      </c>
      <c r="B12" s="443" t="s">
        <v>1839</v>
      </c>
      <c r="C12" s="437" t="s">
        <v>1669</v>
      </c>
      <c r="D12" s="437"/>
      <c r="E12" s="54">
        <v>-22</v>
      </c>
      <c r="F12" s="432"/>
      <c r="G12" s="14" t="s">
        <v>1765</v>
      </c>
      <c r="H12" s="14" t="str">
        <f t="shared" si="0"/>
        <v>gross ter-atomic</v>
      </c>
      <c r="I12" s="14" t="s">
        <v>1709</v>
      </c>
      <c r="J12" s="14" t="s">
        <v>1683</v>
      </c>
      <c r="K12" s="14" t="s">
        <v>1684</v>
      </c>
    </row>
    <row r="13" spans="1:15">
      <c r="A13" s="436" t="s">
        <v>1520</v>
      </c>
      <c r="B13" s="443" t="s">
        <v>1840</v>
      </c>
      <c r="C13" s="437" t="s">
        <v>1652</v>
      </c>
      <c r="D13" s="438"/>
      <c r="E13" s="54">
        <v>-21</v>
      </c>
      <c r="F13" s="432"/>
      <c r="G13" s="14" t="s">
        <v>1766</v>
      </c>
      <c r="H13" s="14" t="str">
        <f t="shared" si="0"/>
        <v>doz gross ter-atomic</v>
      </c>
      <c r="I13" s="14" t="s">
        <v>1710</v>
      </c>
      <c r="J13" s="14" t="s">
        <v>1685</v>
      </c>
      <c r="K13" s="14" t="s">
        <v>1686</v>
      </c>
    </row>
    <row r="14" spans="1:15">
      <c r="A14" s="436" t="s">
        <v>1519</v>
      </c>
      <c r="B14" s="443" t="s">
        <v>1841</v>
      </c>
      <c r="C14" s="437" t="s">
        <v>1653</v>
      </c>
      <c r="D14" s="438"/>
      <c r="E14" s="54">
        <v>-20</v>
      </c>
      <c r="F14" s="432" t="s">
        <v>1179</v>
      </c>
      <c r="G14" s="14" t="s">
        <v>1767</v>
      </c>
      <c r="H14" s="14" t="str">
        <f t="shared" si="0"/>
        <v>di-atomic sub</v>
      </c>
      <c r="I14" s="14" t="s">
        <v>1560</v>
      </c>
      <c r="J14" s="14" t="s">
        <v>1560</v>
      </c>
      <c r="K14" s="14" t="s">
        <v>1561</v>
      </c>
    </row>
    <row r="15" spans="1:15">
      <c r="A15" s="436" t="s">
        <v>1518</v>
      </c>
      <c r="B15" s="443" t="s">
        <v>1842</v>
      </c>
      <c r="C15" s="437" t="s">
        <v>1654</v>
      </c>
      <c r="D15" s="438"/>
      <c r="E15" s="54">
        <v>-19</v>
      </c>
      <c r="F15" s="432"/>
      <c r="G15" s="14" t="s">
        <v>1768</v>
      </c>
      <c r="H15" s="14" t="str">
        <f t="shared" si="0"/>
        <v>terno di-atomic</v>
      </c>
      <c r="I15" s="14" t="s">
        <v>1711</v>
      </c>
      <c r="J15" s="14" t="s">
        <v>1562</v>
      </c>
      <c r="K15" s="14" t="s">
        <v>1563</v>
      </c>
    </row>
    <row r="16" spans="1:15">
      <c r="A16" s="436" t="s">
        <v>1517</v>
      </c>
      <c r="B16" s="443" t="s">
        <v>1843</v>
      </c>
      <c r="C16" s="437" t="s">
        <v>1655</v>
      </c>
      <c r="D16" s="438"/>
      <c r="E16" s="54">
        <v>-18</v>
      </c>
      <c r="F16" s="432"/>
      <c r="G16" s="14" t="s">
        <v>1769</v>
      </c>
      <c r="H16" s="14" t="str">
        <f t="shared" si="0"/>
        <v>dino di-atomic</v>
      </c>
      <c r="I16" s="14" t="s">
        <v>1712</v>
      </c>
      <c r="J16" s="14" t="s">
        <v>1564</v>
      </c>
      <c r="K16" s="14" t="s">
        <v>1565</v>
      </c>
    </row>
    <row r="17" spans="1:15">
      <c r="A17" s="436" t="s">
        <v>1516</v>
      </c>
      <c r="B17" s="443" t="s">
        <v>1844</v>
      </c>
      <c r="C17" s="437" t="s">
        <v>1656</v>
      </c>
      <c r="D17" s="438"/>
      <c r="E17" s="54">
        <v>-17</v>
      </c>
      <c r="F17" s="432"/>
      <c r="G17" s="14" t="s">
        <v>1770</v>
      </c>
      <c r="H17" s="14" t="str">
        <f t="shared" si="0"/>
        <v>unino di-atomic</v>
      </c>
      <c r="I17" s="14" t="s">
        <v>1713</v>
      </c>
      <c r="J17" s="14" t="s">
        <v>1566</v>
      </c>
      <c r="K17" s="14" t="s">
        <v>1567</v>
      </c>
    </row>
    <row r="18" spans="1:15">
      <c r="A18" s="436" t="s">
        <v>1515</v>
      </c>
      <c r="B18" s="443" t="s">
        <v>1845</v>
      </c>
      <c r="C18" s="437" t="s">
        <v>1657</v>
      </c>
      <c r="D18" s="438"/>
      <c r="E18" s="54">
        <v>-16</v>
      </c>
      <c r="F18" s="432" t="s">
        <v>1180</v>
      </c>
      <c r="G18" s="14" t="s">
        <v>1771</v>
      </c>
      <c r="H18" s="14" t="str">
        <f t="shared" si="0"/>
        <v>di-atomic</v>
      </c>
      <c r="I18" s="14" t="s">
        <v>1568</v>
      </c>
      <c r="J18" s="14" t="s">
        <v>1568</v>
      </c>
      <c r="K18" s="14" t="s">
        <v>1568</v>
      </c>
    </row>
    <row r="19" spans="1:15">
      <c r="A19" s="435" t="s">
        <v>1198</v>
      </c>
      <c r="B19" s="441">
        <v>1</v>
      </c>
      <c r="C19" s="442" t="s">
        <v>1219</v>
      </c>
      <c r="D19" s="442" t="s">
        <v>1210</v>
      </c>
      <c r="E19" s="54">
        <v>-15</v>
      </c>
      <c r="F19" s="432"/>
      <c r="G19" s="14" t="s">
        <v>1772</v>
      </c>
      <c r="H19" s="14" t="str">
        <f t="shared" si="0"/>
        <v>dozen di-atomic</v>
      </c>
      <c r="I19" s="14" t="s">
        <v>1714</v>
      </c>
      <c r="J19" s="14" t="s">
        <v>1569</v>
      </c>
      <c r="K19" s="14" t="s">
        <v>1570</v>
      </c>
    </row>
    <row r="20" spans="1:15">
      <c r="A20" s="436">
        <v>1</v>
      </c>
      <c r="B20" s="443" t="s">
        <v>1235</v>
      </c>
      <c r="C20" s="437" t="s">
        <v>1220</v>
      </c>
      <c r="D20" s="437" t="s">
        <v>1207</v>
      </c>
      <c r="E20" s="54">
        <v>-14</v>
      </c>
      <c r="F20" s="432"/>
      <c r="G20" s="14" t="s">
        <v>1773</v>
      </c>
      <c r="H20" s="14" t="str">
        <f t="shared" si="0"/>
        <v>gross di-atomic</v>
      </c>
      <c r="I20" s="14" t="s">
        <v>1715</v>
      </c>
      <c r="J20" s="14" t="s">
        <v>1571</v>
      </c>
      <c r="K20" s="14" t="s">
        <v>1572</v>
      </c>
    </row>
    <row r="21" spans="1:15">
      <c r="A21" s="436">
        <v>2</v>
      </c>
      <c r="B21" s="443" t="s">
        <v>1236</v>
      </c>
      <c r="C21" s="437" t="s">
        <v>1221</v>
      </c>
      <c r="D21" s="437" t="s">
        <v>1208</v>
      </c>
      <c r="E21" s="54">
        <v>-13</v>
      </c>
      <c r="F21" s="432"/>
      <c r="G21" s="14" t="s">
        <v>1774</v>
      </c>
      <c r="H21" s="14" t="str">
        <f t="shared" si="0"/>
        <v>doz gross di-atomic</v>
      </c>
      <c r="I21" s="14" t="s">
        <v>1716</v>
      </c>
      <c r="J21" s="14" t="s">
        <v>1573</v>
      </c>
      <c r="K21" s="14" t="s">
        <v>1574</v>
      </c>
    </row>
    <row r="22" spans="1:15">
      <c r="A22" s="436">
        <v>3</v>
      </c>
      <c r="B22" s="443" t="s">
        <v>1237</v>
      </c>
      <c r="C22" s="437" t="s">
        <v>1658</v>
      </c>
      <c r="D22" s="437"/>
      <c r="E22" s="54">
        <v>-12</v>
      </c>
      <c r="F22" s="432" t="s">
        <v>1181</v>
      </c>
      <c r="G22" s="14" t="s">
        <v>1775</v>
      </c>
      <c r="H22" s="14" t="str">
        <f t="shared" si="0"/>
        <v>atomic sub</v>
      </c>
      <c r="I22" s="14" t="s">
        <v>1165</v>
      </c>
      <c r="J22" s="14" t="s">
        <v>1165</v>
      </c>
      <c r="K22" s="14" t="s">
        <v>1064</v>
      </c>
    </row>
    <row r="23" spans="1:15">
      <c r="A23" s="436">
        <f>A21*2</f>
        <v>4</v>
      </c>
      <c r="B23" s="443" t="s">
        <v>1238</v>
      </c>
      <c r="C23" s="437" t="s">
        <v>1542</v>
      </c>
      <c r="D23" s="437" t="s">
        <v>1545</v>
      </c>
      <c r="E23" s="54">
        <v>-11</v>
      </c>
      <c r="F23" s="432"/>
      <c r="G23" s="14" t="s">
        <v>1776</v>
      </c>
      <c r="H23" s="14" t="str">
        <f t="shared" si="0"/>
        <v>terno atomic</v>
      </c>
      <c r="I23" s="14" t="s">
        <v>1717</v>
      </c>
      <c r="J23" s="14" t="s">
        <v>1199</v>
      </c>
      <c r="K23" s="14" t="s">
        <v>1063</v>
      </c>
    </row>
    <row r="24" spans="1:15">
      <c r="A24" s="436" t="s">
        <v>1505</v>
      </c>
      <c r="B24" s="443" t="s">
        <v>1508</v>
      </c>
      <c r="C24" s="437" t="s">
        <v>1543</v>
      </c>
      <c r="D24" s="437"/>
      <c r="E24" s="54">
        <v>-10</v>
      </c>
      <c r="F24" s="432"/>
      <c r="G24" s="14" t="s">
        <v>1777</v>
      </c>
      <c r="H24" s="14" t="str">
        <f t="shared" si="0"/>
        <v>dino atomic</v>
      </c>
      <c r="I24" s="14" t="s">
        <v>1718</v>
      </c>
      <c r="J24" s="14" t="s">
        <v>1202</v>
      </c>
      <c r="K24" s="14" t="s">
        <v>1062</v>
      </c>
    </row>
    <row r="25" spans="1:15">
      <c r="A25" s="436" t="s">
        <v>1506</v>
      </c>
      <c r="B25" s="443" t="s">
        <v>1509</v>
      </c>
      <c r="C25" s="437" t="s">
        <v>1544</v>
      </c>
      <c r="D25" s="437"/>
      <c r="E25" s="54">
        <v>-9</v>
      </c>
      <c r="F25" s="432"/>
      <c r="G25" s="14" t="s">
        <v>1778</v>
      </c>
      <c r="H25" s="14" t="str">
        <f t="shared" si="0"/>
        <v>unino atomic</v>
      </c>
      <c r="I25" s="14" t="s">
        <v>1719</v>
      </c>
      <c r="J25" s="14" t="s">
        <v>1320</v>
      </c>
      <c r="K25" s="14" t="s">
        <v>1061</v>
      </c>
    </row>
    <row r="26" spans="1:15">
      <c r="A26" s="436" t="s">
        <v>1507</v>
      </c>
      <c r="B26" s="443" t="s">
        <v>1510</v>
      </c>
      <c r="C26" s="437" t="s">
        <v>1659</v>
      </c>
      <c r="D26" s="437"/>
      <c r="E26" s="54">
        <v>-8</v>
      </c>
      <c r="F26" s="432" t="s">
        <v>1182</v>
      </c>
      <c r="G26" s="14" t="s">
        <v>1779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435">
        <f>A23*2</f>
        <v>8</v>
      </c>
      <c r="B27" s="441" t="s">
        <v>1846</v>
      </c>
      <c r="C27" s="442" t="s">
        <v>1660</v>
      </c>
      <c r="D27" s="442"/>
      <c r="E27" s="54">
        <v>-7</v>
      </c>
      <c r="F27" s="432"/>
      <c r="G27" s="14" t="s">
        <v>1780</v>
      </c>
      <c r="H27" s="14" t="str">
        <f t="shared" si="0"/>
        <v>dozen atomic</v>
      </c>
      <c r="I27" s="14" t="s">
        <v>1720</v>
      </c>
      <c r="J27" s="14" t="s">
        <v>1468</v>
      </c>
      <c r="K27" s="14" t="s">
        <v>1060</v>
      </c>
    </row>
    <row r="28" spans="1:15">
      <c r="A28" s="435">
        <f t="shared" ref="A28:A35" si="1">A27*2</f>
        <v>16</v>
      </c>
      <c r="B28" s="441" t="s">
        <v>1847</v>
      </c>
      <c r="C28" s="442" t="s">
        <v>1661</v>
      </c>
      <c r="D28" s="442"/>
      <c r="E28" s="54">
        <v>-6</v>
      </c>
      <c r="F28" s="432"/>
      <c r="G28" s="14" t="s">
        <v>1781</v>
      </c>
      <c r="H28" s="14" t="str">
        <f t="shared" si="0"/>
        <v>gross atomic</v>
      </c>
      <c r="I28" s="14" t="s">
        <v>1721</v>
      </c>
      <c r="J28" s="14" t="s">
        <v>1327</v>
      </c>
      <c r="K28" s="14" t="s">
        <v>1059</v>
      </c>
    </row>
    <row r="29" spans="1:15">
      <c r="A29" s="435" t="s">
        <v>1511</v>
      </c>
      <c r="B29" s="441" t="s">
        <v>1848</v>
      </c>
      <c r="C29" s="442" t="s">
        <v>1662</v>
      </c>
      <c r="D29" s="442"/>
      <c r="E29" s="54">
        <v>-5</v>
      </c>
      <c r="F29" s="432"/>
      <c r="G29" s="14" t="s">
        <v>1782</v>
      </c>
      <c r="H29" s="14" t="str">
        <f t="shared" si="0"/>
        <v>doz gross atomic</v>
      </c>
      <c r="I29" s="14" t="s">
        <v>1722</v>
      </c>
      <c r="J29" s="14" t="s">
        <v>1330</v>
      </c>
      <c r="K29" s="14" t="s">
        <v>1058</v>
      </c>
      <c r="N29" s="54" t="s">
        <v>1113</v>
      </c>
      <c r="O29" s="54" t="s">
        <v>1114</v>
      </c>
    </row>
    <row r="30" spans="1:15">
      <c r="A30" s="435">
        <f>A28*2</f>
        <v>32</v>
      </c>
      <c r="B30" s="441" t="s">
        <v>1849</v>
      </c>
      <c r="C30" s="442" t="s">
        <v>1663</v>
      </c>
      <c r="D30" s="442"/>
      <c r="E30" s="54">
        <v>-4</v>
      </c>
      <c r="F30" s="432" t="s">
        <v>1183</v>
      </c>
      <c r="G30" s="14" t="s">
        <v>1783</v>
      </c>
      <c r="H30" s="14" t="str">
        <f t="shared" si="0"/>
        <v>sub</v>
      </c>
      <c r="I30" s="14" t="s">
        <v>1166</v>
      </c>
      <c r="J30" s="14" t="s">
        <v>1166</v>
      </c>
      <c r="K30" s="14" t="s">
        <v>1054</v>
      </c>
      <c r="L30" s="14" t="s">
        <v>101</v>
      </c>
      <c r="M30" s="54">
        <v>4</v>
      </c>
      <c r="N30" s="54" t="s">
        <v>1054</v>
      </c>
      <c r="O30" s="54" t="s">
        <v>1106</v>
      </c>
    </row>
    <row r="31" spans="1:15">
      <c r="A31" s="435" t="s">
        <v>1512</v>
      </c>
      <c r="B31" s="441" t="s">
        <v>1850</v>
      </c>
      <c r="C31" s="442" t="s">
        <v>1664</v>
      </c>
      <c r="D31" s="442"/>
      <c r="E31" s="54">
        <v>-3</v>
      </c>
      <c r="F31" s="432"/>
      <c r="G31" s="14" t="s">
        <v>1784</v>
      </c>
      <c r="H31" s="14" t="str">
        <f t="shared" si="0"/>
        <v>terno</v>
      </c>
      <c r="I31" s="14" t="s">
        <v>1723</v>
      </c>
      <c r="J31" s="14" t="s">
        <v>1200</v>
      </c>
      <c r="K31" s="14" t="s">
        <v>1053</v>
      </c>
      <c r="L31" s="14" t="s">
        <v>100</v>
      </c>
      <c r="M31" s="54">
        <v>3</v>
      </c>
      <c r="N31" s="54" t="s">
        <v>1053</v>
      </c>
      <c r="O31" s="54" t="s">
        <v>1107</v>
      </c>
    </row>
    <row r="32" spans="1:15">
      <c r="A32" s="435" t="s">
        <v>1513</v>
      </c>
      <c r="B32" s="441" t="s">
        <v>1851</v>
      </c>
      <c r="C32" s="442" t="s">
        <v>1665</v>
      </c>
      <c r="D32" s="442"/>
      <c r="E32" s="54">
        <v>-2</v>
      </c>
      <c r="F32" s="432"/>
      <c r="G32" s="14" t="s">
        <v>1785</v>
      </c>
      <c r="H32" s="14" t="str">
        <f t="shared" si="0"/>
        <v>dino</v>
      </c>
      <c r="I32" s="14" t="s">
        <v>1724</v>
      </c>
      <c r="J32" s="14" t="s">
        <v>1203</v>
      </c>
      <c r="K32" s="14" t="s">
        <v>1052</v>
      </c>
      <c r="L32" s="14" t="s">
        <v>99</v>
      </c>
      <c r="M32" s="54">
        <v>2</v>
      </c>
      <c r="N32" s="54" t="s">
        <v>1052</v>
      </c>
      <c r="O32" s="54" t="s">
        <v>1108</v>
      </c>
    </row>
    <row r="33" spans="1:15">
      <c r="A33" s="435" t="s">
        <v>1514</v>
      </c>
      <c r="B33" s="441" t="s">
        <v>1852</v>
      </c>
      <c r="C33" s="442" t="s">
        <v>1666</v>
      </c>
      <c r="D33" s="442"/>
      <c r="E33" s="54">
        <v>-1</v>
      </c>
      <c r="F33" s="432"/>
      <c r="G33" s="14" t="s">
        <v>1786</v>
      </c>
      <c r="H33" s="14" t="str">
        <f t="shared" si="0"/>
        <v>unino</v>
      </c>
      <c r="I33" s="14" t="s">
        <v>1725</v>
      </c>
      <c r="J33" s="14" t="s">
        <v>1321</v>
      </c>
      <c r="K33" s="14" t="s">
        <v>1051</v>
      </c>
      <c r="L33" s="14" t="s">
        <v>1073</v>
      </c>
      <c r="M33" s="54">
        <v>1</v>
      </c>
      <c r="N33" s="54" t="s">
        <v>1051</v>
      </c>
      <c r="O33" s="54" t="s">
        <v>1109</v>
      </c>
    </row>
    <row r="34" spans="1:15">
      <c r="A34" s="436">
        <f>A30*2</f>
        <v>64</v>
      </c>
      <c r="B34" s="443" t="s">
        <v>1853</v>
      </c>
      <c r="C34" s="437" t="s">
        <v>1667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1074</v>
      </c>
      <c r="N34" s="326" t="s">
        <v>1074</v>
      </c>
      <c r="O34" s="326" t="s">
        <v>1074</v>
      </c>
    </row>
    <row r="35" spans="1:15">
      <c r="A35" s="436">
        <f t="shared" si="1"/>
        <v>128</v>
      </c>
      <c r="B35" s="443" t="s">
        <v>1854</v>
      </c>
      <c r="C35" s="437" t="s">
        <v>1668</v>
      </c>
      <c r="D35" s="437"/>
      <c r="E35" s="54">
        <v>1</v>
      </c>
      <c r="F35" s="432"/>
      <c r="G35" s="14" t="s">
        <v>1787</v>
      </c>
      <c r="H35" s="14" t="str">
        <f t="shared" ref="H35:H75" si="2">IF($H$1="I", I35,IF($H$1="J",J35,K35))</f>
        <v>dozen</v>
      </c>
      <c r="I35" s="14" t="s">
        <v>1726</v>
      </c>
      <c r="J35" s="14" t="s">
        <v>1469</v>
      </c>
      <c r="K35" s="14" t="s">
        <v>1057</v>
      </c>
      <c r="L35" s="14" t="s">
        <v>98</v>
      </c>
      <c r="M35" s="54">
        <v>1</v>
      </c>
      <c r="N35" s="54" t="s">
        <v>1057</v>
      </c>
      <c r="O35" s="54" t="s">
        <v>1110</v>
      </c>
    </row>
    <row r="36" spans="1:15">
      <c r="A36" s="434"/>
      <c r="B36" s="439"/>
      <c r="C36" s="530" t="s">
        <v>1550</v>
      </c>
      <c r="D36" s="440"/>
      <c r="E36" s="54">
        <v>2</v>
      </c>
      <c r="F36" s="432"/>
      <c r="G36" s="14" t="s">
        <v>1788</v>
      </c>
      <c r="H36" s="14" t="str">
        <f t="shared" si="2"/>
        <v>gross</v>
      </c>
      <c r="I36" s="14" t="s">
        <v>1727</v>
      </c>
      <c r="J36" s="14" t="s">
        <v>1328</v>
      </c>
      <c r="K36" s="14" t="s">
        <v>1056</v>
      </c>
      <c r="L36" s="14" t="s">
        <v>103</v>
      </c>
      <c r="M36" s="54">
        <v>7</v>
      </c>
      <c r="N36" s="54" t="s">
        <v>1056</v>
      </c>
      <c r="O36" s="54" t="s">
        <v>1111</v>
      </c>
    </row>
    <row r="37" spans="1:15">
      <c r="A37" s="434"/>
      <c r="B37" s="439"/>
      <c r="C37" s="529"/>
      <c r="D37" s="440"/>
      <c r="E37" s="54">
        <v>3</v>
      </c>
      <c r="F37" s="432"/>
      <c r="G37" s="14" t="s">
        <v>1789</v>
      </c>
      <c r="H37" s="14" t="str">
        <f t="shared" si="2"/>
        <v>doz gross</v>
      </c>
      <c r="I37" s="14" t="s">
        <v>1658</v>
      </c>
      <c r="J37" s="14" t="s">
        <v>1335</v>
      </c>
      <c r="K37" s="14" t="s">
        <v>1336</v>
      </c>
      <c r="L37" s="14" t="s">
        <v>1332</v>
      </c>
      <c r="M37" s="54">
        <v>6</v>
      </c>
      <c r="N37" s="54" t="s">
        <v>1333</v>
      </c>
      <c r="O37" s="54" t="s">
        <v>1334</v>
      </c>
    </row>
    <row r="38" spans="1:15">
      <c r="A38" s="434"/>
      <c r="B38" s="439"/>
      <c r="C38" s="529"/>
      <c r="D38" s="440"/>
      <c r="E38" s="54">
        <v>4</v>
      </c>
      <c r="F38" s="432" t="s">
        <v>1184</v>
      </c>
      <c r="G38" s="14" t="s">
        <v>1790</v>
      </c>
      <c r="H38" s="14" t="str">
        <f t="shared" si="2"/>
        <v>hyper</v>
      </c>
      <c r="I38" s="14" t="s">
        <v>1872</v>
      </c>
      <c r="J38" s="14" t="s">
        <v>1872</v>
      </c>
      <c r="K38" s="14" t="s">
        <v>1055</v>
      </c>
      <c r="L38" s="14" t="s">
        <v>102</v>
      </c>
      <c r="M38" s="54">
        <v>5</v>
      </c>
      <c r="N38" s="54" t="s">
        <v>1055</v>
      </c>
      <c r="O38" s="54" t="s">
        <v>1112</v>
      </c>
    </row>
    <row r="39" spans="1:15">
      <c r="A39" s="445" t="s">
        <v>1243</v>
      </c>
      <c r="B39" s="138" t="s">
        <v>1244</v>
      </c>
      <c r="C39" s="654" t="s">
        <v>1252</v>
      </c>
      <c r="D39" s="654"/>
      <c r="E39" s="54">
        <v>5</v>
      </c>
      <c r="F39" s="432"/>
      <c r="G39" s="14" t="s">
        <v>1791</v>
      </c>
      <c r="H39" s="14" t="str">
        <f t="shared" si="2"/>
        <v>terno cosmic</v>
      </c>
      <c r="I39" s="14" t="s">
        <v>1728</v>
      </c>
      <c r="J39" s="14" t="s">
        <v>1201</v>
      </c>
      <c r="K39" s="14" t="s">
        <v>1065</v>
      </c>
    </row>
    <row r="40" spans="1:15">
      <c r="A40" s="445" t="s">
        <v>1241</v>
      </c>
      <c r="B40" s="138" t="s">
        <v>1242</v>
      </c>
      <c r="C40" s="654"/>
      <c r="D40" s="654"/>
      <c r="E40" s="54">
        <v>6</v>
      </c>
      <c r="F40" s="432"/>
      <c r="G40" s="14" t="s">
        <v>1792</v>
      </c>
      <c r="H40" s="14" t="str">
        <f t="shared" si="2"/>
        <v>dino cosmic</v>
      </c>
      <c r="I40" s="14" t="s">
        <v>1729</v>
      </c>
      <c r="J40" s="14" t="s">
        <v>1204</v>
      </c>
      <c r="K40" s="14" t="s">
        <v>1066</v>
      </c>
    </row>
    <row r="41" spans="1:15">
      <c r="A41" s="445" t="s">
        <v>1239</v>
      </c>
      <c r="B41" s="138" t="s">
        <v>1240</v>
      </c>
      <c r="C41" s="654"/>
      <c r="D41" s="654"/>
      <c r="E41" s="54">
        <v>7</v>
      </c>
      <c r="F41" s="432"/>
      <c r="G41" s="14" t="s">
        <v>1793</v>
      </c>
      <c r="H41" s="14" t="str">
        <f t="shared" si="2"/>
        <v>unino cosmic</v>
      </c>
      <c r="I41" s="14" t="s">
        <v>1730</v>
      </c>
      <c r="J41" s="14" t="s">
        <v>1322</v>
      </c>
      <c r="K41" s="14" t="s">
        <v>1067</v>
      </c>
    </row>
    <row r="42" spans="1:15">
      <c r="A42" s="445" t="s">
        <v>1249</v>
      </c>
      <c r="B42" s="138" t="s">
        <v>1245</v>
      </c>
      <c r="E42" s="54">
        <v>8</v>
      </c>
      <c r="F42" s="432" t="s">
        <v>1185</v>
      </c>
      <c r="G42" s="14" t="s">
        <v>1794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1072</v>
      </c>
    </row>
    <row r="43" spans="1:15">
      <c r="A43" s="54" t="s">
        <v>1246</v>
      </c>
      <c r="B43" s="138" t="s">
        <v>1281</v>
      </c>
      <c r="C43" s="14" t="s">
        <v>1282</v>
      </c>
      <c r="E43" s="54">
        <v>9</v>
      </c>
      <c r="F43" s="432"/>
      <c r="G43" s="14" t="s">
        <v>1795</v>
      </c>
      <c r="H43" s="14" t="str">
        <f t="shared" si="2"/>
        <v>dozen cosmic</v>
      </c>
      <c r="I43" s="14" t="s">
        <v>1731</v>
      </c>
      <c r="J43" s="14" t="s">
        <v>1470</v>
      </c>
      <c r="K43" s="14" t="s">
        <v>1068</v>
      </c>
    </row>
    <row r="44" spans="1:15" ht="13.75">
      <c r="A44" s="54" t="s">
        <v>1247</v>
      </c>
      <c r="B44" s="138" t="s">
        <v>1294</v>
      </c>
      <c r="C44" s="14" t="s">
        <v>1250</v>
      </c>
      <c r="E44" s="54">
        <v>10</v>
      </c>
      <c r="F44" s="432"/>
      <c r="G44" s="14" t="s">
        <v>1796</v>
      </c>
      <c r="H44" s="14" t="str">
        <f t="shared" si="2"/>
        <v>gross cosmic</v>
      </c>
      <c r="I44" s="14" t="s">
        <v>1732</v>
      </c>
      <c r="J44" s="14" t="s">
        <v>1329</v>
      </c>
      <c r="K44" s="14" t="s">
        <v>1069</v>
      </c>
    </row>
    <row r="45" spans="1:15" ht="13.75">
      <c r="A45" s="326" t="s">
        <v>1248</v>
      </c>
      <c r="B45" s="138" t="s">
        <v>1295</v>
      </c>
      <c r="C45" s="14" t="s">
        <v>1251</v>
      </c>
      <c r="E45" s="54">
        <v>11</v>
      </c>
      <c r="F45" s="432"/>
      <c r="G45" s="14" t="s">
        <v>1797</v>
      </c>
      <c r="H45" s="14" t="str">
        <f t="shared" si="2"/>
        <v>doz gross cosmic</v>
      </c>
      <c r="I45" s="14" t="s">
        <v>1733</v>
      </c>
      <c r="J45" s="14" t="s">
        <v>1331</v>
      </c>
      <c r="K45" s="14" t="s">
        <v>1070</v>
      </c>
    </row>
    <row r="46" spans="1:15">
      <c r="A46" s="326" t="s">
        <v>1285</v>
      </c>
      <c r="B46" s="138" t="s">
        <v>1855</v>
      </c>
      <c r="E46" s="54">
        <v>12</v>
      </c>
      <c r="F46" s="432" t="s">
        <v>1186</v>
      </c>
      <c r="G46" s="14" t="s">
        <v>1798</v>
      </c>
      <c r="H46" s="14" t="str">
        <f t="shared" si="2"/>
        <v>cosmic hyper</v>
      </c>
      <c r="I46" s="14" t="s">
        <v>1873</v>
      </c>
      <c r="J46" s="14" t="s">
        <v>1873</v>
      </c>
      <c r="K46" s="14" t="s">
        <v>1071</v>
      </c>
    </row>
    <row r="47" spans="1:15">
      <c r="A47" s="326" t="s">
        <v>1286</v>
      </c>
      <c r="B47" s="138" t="s">
        <v>1289</v>
      </c>
      <c r="E47" s="54">
        <v>13</v>
      </c>
      <c r="F47" s="432"/>
      <c r="G47" s="14" t="s">
        <v>1799</v>
      </c>
      <c r="H47" s="14" t="str">
        <f t="shared" si="2"/>
        <v>terno di-cosmic</v>
      </c>
      <c r="I47" s="14" t="s">
        <v>1734</v>
      </c>
      <c r="J47" s="14" t="s">
        <v>1606</v>
      </c>
      <c r="K47" s="14" t="s">
        <v>1607</v>
      </c>
    </row>
    <row r="48" spans="1:15">
      <c r="A48" s="326" t="s">
        <v>1287</v>
      </c>
      <c r="B48" s="138" t="s">
        <v>1292</v>
      </c>
      <c r="C48" s="14" t="s">
        <v>1828</v>
      </c>
      <c r="E48" s="54">
        <v>14</v>
      </c>
      <c r="F48" s="432"/>
      <c r="G48" s="14" t="s">
        <v>1800</v>
      </c>
      <c r="H48" s="14" t="str">
        <f t="shared" si="2"/>
        <v>dino di-cosmic</v>
      </c>
      <c r="I48" s="14" t="s">
        <v>1735</v>
      </c>
      <c r="J48" s="14" t="s">
        <v>1608</v>
      </c>
      <c r="K48" s="14" t="s">
        <v>1609</v>
      </c>
    </row>
    <row r="49" spans="1:11">
      <c r="A49" s="326" t="s">
        <v>1288</v>
      </c>
      <c r="B49" s="138" t="s">
        <v>1293</v>
      </c>
      <c r="C49" s="14" t="s">
        <v>1829</v>
      </c>
      <c r="E49" s="54">
        <v>15</v>
      </c>
      <c r="F49" s="432"/>
      <c r="G49" s="14" t="s">
        <v>1801</v>
      </c>
      <c r="H49" s="14" t="str">
        <f t="shared" si="2"/>
        <v>unino di-cosmic</v>
      </c>
      <c r="I49" s="14" t="s">
        <v>1736</v>
      </c>
      <c r="J49" s="14" t="s">
        <v>1610</v>
      </c>
      <c r="K49" s="14" t="s">
        <v>1611</v>
      </c>
    </row>
    <row r="50" spans="1:11">
      <c r="A50" s="326" t="s">
        <v>1283</v>
      </c>
      <c r="B50" s="138" t="s">
        <v>1290</v>
      </c>
      <c r="C50" s="55" t="s">
        <v>1414</v>
      </c>
      <c r="E50" s="54">
        <v>16</v>
      </c>
      <c r="F50" s="432" t="s">
        <v>1187</v>
      </c>
      <c r="G50" s="14" t="s">
        <v>1802</v>
      </c>
      <c r="H50" s="14" t="str">
        <f t="shared" si="2"/>
        <v>di-cosmic</v>
      </c>
      <c r="I50" s="14" t="s">
        <v>1612</v>
      </c>
      <c r="J50" s="14" t="s">
        <v>1612</v>
      </c>
      <c r="K50" s="14" t="s">
        <v>1612</v>
      </c>
    </row>
    <row r="51" spans="1:11">
      <c r="A51" s="326" t="s">
        <v>1284</v>
      </c>
      <c r="B51" s="138" t="s">
        <v>1291</v>
      </c>
      <c r="C51" s="55" t="s">
        <v>1415</v>
      </c>
      <c r="E51" s="54">
        <v>17</v>
      </c>
      <c r="F51" s="432"/>
      <c r="G51" s="14" t="s">
        <v>1803</v>
      </c>
      <c r="H51" s="14" t="str">
        <f t="shared" si="2"/>
        <v>dozen di-cosmic</v>
      </c>
      <c r="I51" s="14" t="s">
        <v>1737</v>
      </c>
      <c r="J51" s="14" t="s">
        <v>1613</v>
      </c>
      <c r="K51" s="14" t="s">
        <v>1614</v>
      </c>
    </row>
    <row r="52" spans="1:11">
      <c r="E52" s="54">
        <v>18</v>
      </c>
      <c r="F52" s="432"/>
      <c r="G52" s="14" t="s">
        <v>1804</v>
      </c>
      <c r="H52" s="14" t="str">
        <f t="shared" si="2"/>
        <v>gross di-cosmic</v>
      </c>
      <c r="I52" s="14" t="s">
        <v>1738</v>
      </c>
      <c r="J52" s="14" t="s">
        <v>1615</v>
      </c>
      <c r="K52" s="14" t="s">
        <v>1616</v>
      </c>
    </row>
    <row r="53" spans="1:11">
      <c r="A53" s="326"/>
      <c r="B53" s="446" t="s">
        <v>1687</v>
      </c>
      <c r="E53" s="54">
        <v>19</v>
      </c>
      <c r="F53" s="432"/>
      <c r="G53" s="14" t="s">
        <v>1805</v>
      </c>
      <c r="H53" s="14" t="str">
        <f t="shared" si="2"/>
        <v>doz gross di-cosmic</v>
      </c>
      <c r="I53" s="14" t="s">
        <v>1739</v>
      </c>
      <c r="J53" s="14" t="s">
        <v>1617</v>
      </c>
      <c r="K53" s="14" t="s">
        <v>1618</v>
      </c>
    </row>
    <row r="54" spans="1:11">
      <c r="E54" s="54">
        <v>20</v>
      </c>
      <c r="F54" s="432" t="s">
        <v>1188</v>
      </c>
      <c r="G54" s="14" t="s">
        <v>1806</v>
      </c>
      <c r="H54" s="14" t="str">
        <f t="shared" si="2"/>
        <v>di-cosmic hyper</v>
      </c>
      <c r="I54" s="14" t="s">
        <v>1874</v>
      </c>
      <c r="J54" s="14" t="s">
        <v>1874</v>
      </c>
      <c r="K54" s="14" t="s">
        <v>1619</v>
      </c>
    </row>
    <row r="55" spans="1:11">
      <c r="E55" s="54">
        <v>21</v>
      </c>
      <c r="F55" s="432"/>
      <c r="G55" s="14" t="s">
        <v>1807</v>
      </c>
      <c r="H55" s="14" t="str">
        <f t="shared" si="2"/>
        <v>terno ter-cosmic</v>
      </c>
      <c r="I55" s="14" t="s">
        <v>1740</v>
      </c>
      <c r="J55" s="14" t="s">
        <v>1688</v>
      </c>
      <c r="K55" s="14" t="s">
        <v>1689</v>
      </c>
    </row>
    <row r="56" spans="1:11">
      <c r="E56" s="54">
        <v>22</v>
      </c>
      <c r="F56" s="432"/>
      <c r="G56" s="14" t="s">
        <v>1808</v>
      </c>
      <c r="H56" s="14" t="str">
        <f t="shared" si="2"/>
        <v>dino ter-cosmic</v>
      </c>
      <c r="I56" s="14" t="s">
        <v>1741</v>
      </c>
      <c r="J56" s="14" t="s">
        <v>1690</v>
      </c>
      <c r="K56" s="14" t="s">
        <v>1691</v>
      </c>
    </row>
    <row r="57" spans="1:11">
      <c r="E57" s="54">
        <v>23</v>
      </c>
      <c r="F57" s="432"/>
      <c r="G57" s="14" t="s">
        <v>1809</v>
      </c>
      <c r="H57" s="14" t="str">
        <f t="shared" si="2"/>
        <v>unino ter-cosmic</v>
      </c>
      <c r="I57" s="14" t="s">
        <v>1742</v>
      </c>
      <c r="J57" s="14" t="s">
        <v>1692</v>
      </c>
      <c r="K57" s="14" t="s">
        <v>1693</v>
      </c>
    </row>
    <row r="58" spans="1:11">
      <c r="E58" s="54">
        <v>24</v>
      </c>
      <c r="F58" s="432" t="s">
        <v>1189</v>
      </c>
      <c r="G58" s="14" t="s">
        <v>1810</v>
      </c>
      <c r="H58" s="14" t="str">
        <f t="shared" si="2"/>
        <v>ter-cosmic</v>
      </c>
      <c r="I58" s="14" t="s">
        <v>1694</v>
      </c>
      <c r="J58" s="14" t="s">
        <v>1694</v>
      </c>
      <c r="K58" s="14" t="s">
        <v>1694</v>
      </c>
    </row>
    <row r="59" spans="1:11">
      <c r="E59" s="54">
        <v>25</v>
      </c>
      <c r="F59" s="432"/>
      <c r="G59" s="14" t="s">
        <v>1811</v>
      </c>
      <c r="H59" s="14" t="str">
        <f t="shared" si="2"/>
        <v>dozen ter-cosmic</v>
      </c>
      <c r="I59" s="14" t="s">
        <v>1743</v>
      </c>
      <c r="J59" s="14" t="s">
        <v>1695</v>
      </c>
      <c r="K59" s="14" t="s">
        <v>1696</v>
      </c>
    </row>
    <row r="60" spans="1:11">
      <c r="E60" s="54">
        <v>26</v>
      </c>
      <c r="F60" s="432"/>
      <c r="G60" s="14" t="s">
        <v>1812</v>
      </c>
      <c r="H60" s="14" t="str">
        <f t="shared" si="2"/>
        <v>gross ter-cosmic</v>
      </c>
      <c r="I60" s="14" t="s">
        <v>1744</v>
      </c>
      <c r="J60" s="14" t="s">
        <v>1697</v>
      </c>
      <c r="K60" s="14" t="s">
        <v>1698</v>
      </c>
    </row>
    <row r="61" spans="1:11">
      <c r="E61" s="54">
        <v>27</v>
      </c>
      <c r="F61" s="432"/>
      <c r="G61" s="14" t="s">
        <v>1813</v>
      </c>
      <c r="H61" s="14" t="str">
        <f t="shared" si="2"/>
        <v>doz gross ter-cosmic</v>
      </c>
      <c r="I61" s="14" t="s">
        <v>1745</v>
      </c>
      <c r="J61" s="14" t="s">
        <v>1699</v>
      </c>
      <c r="K61" s="14" t="s">
        <v>1700</v>
      </c>
    </row>
    <row r="62" spans="1:11">
      <c r="E62" s="54">
        <v>28</v>
      </c>
      <c r="F62" s="432" t="s">
        <v>1190</v>
      </c>
      <c r="G62" s="14" t="s">
        <v>1814</v>
      </c>
      <c r="H62" s="14" t="str">
        <f t="shared" si="2"/>
        <v>ter-cosmic hyper</v>
      </c>
      <c r="I62" s="14" t="s">
        <v>1875</v>
      </c>
      <c r="J62" s="14" t="s">
        <v>1875</v>
      </c>
      <c r="K62" s="14" t="s">
        <v>1701</v>
      </c>
    </row>
    <row r="63" spans="1:11">
      <c r="E63" s="54">
        <v>29</v>
      </c>
      <c r="F63" s="432"/>
      <c r="G63" s="14" t="s">
        <v>1815</v>
      </c>
      <c r="H63" s="14" t="str">
        <f t="shared" si="2"/>
        <v>terno tetra-cosmic</v>
      </c>
      <c r="I63" s="14" t="s">
        <v>1746</v>
      </c>
      <c r="J63" s="14" t="s">
        <v>1591</v>
      </c>
      <c r="K63" s="14" t="s">
        <v>1592</v>
      </c>
    </row>
    <row r="64" spans="1:11">
      <c r="E64" s="54">
        <v>30</v>
      </c>
      <c r="F64" s="432"/>
      <c r="G64" s="14" t="s">
        <v>1816</v>
      </c>
      <c r="H64" s="14" t="str">
        <f t="shared" si="2"/>
        <v>dino tetra-cosmic</v>
      </c>
      <c r="I64" s="14" t="s">
        <v>1747</v>
      </c>
      <c r="J64" s="14" t="s">
        <v>1593</v>
      </c>
      <c r="K64" s="14" t="s">
        <v>1594</v>
      </c>
    </row>
    <row r="65" spans="5:11">
      <c r="E65" s="54">
        <v>31</v>
      </c>
      <c r="F65" s="432"/>
      <c r="G65" s="14" t="s">
        <v>1817</v>
      </c>
      <c r="H65" s="14" t="str">
        <f t="shared" si="2"/>
        <v>unino tetra-cosmic</v>
      </c>
      <c r="I65" s="14" t="s">
        <v>1748</v>
      </c>
      <c r="J65" s="14" t="s">
        <v>1595</v>
      </c>
      <c r="K65" s="14" t="s">
        <v>1596</v>
      </c>
    </row>
    <row r="66" spans="5:11">
      <c r="E66" s="54">
        <v>32</v>
      </c>
      <c r="F66" s="432" t="s">
        <v>1191</v>
      </c>
      <c r="G66" s="14" t="s">
        <v>1818</v>
      </c>
      <c r="H66" s="14" t="str">
        <f t="shared" si="2"/>
        <v>tetra-cosmic</v>
      </c>
      <c r="I66" s="14" t="s">
        <v>1597</v>
      </c>
      <c r="J66" s="14" t="s">
        <v>1597</v>
      </c>
      <c r="K66" s="14" t="s">
        <v>1597</v>
      </c>
    </row>
    <row r="67" spans="5:11">
      <c r="E67" s="54">
        <v>33</v>
      </c>
      <c r="F67" s="432"/>
      <c r="G67" s="14" t="s">
        <v>1819</v>
      </c>
      <c r="H67" s="14" t="str">
        <f t="shared" si="2"/>
        <v>dozen tetra-cosmic</v>
      </c>
      <c r="I67" s="14" t="s">
        <v>1749</v>
      </c>
      <c r="J67" s="14" t="s">
        <v>1598</v>
      </c>
      <c r="K67" s="14" t="s">
        <v>1599</v>
      </c>
    </row>
    <row r="68" spans="5:11">
      <c r="E68" s="54">
        <v>34</v>
      </c>
      <c r="F68" s="432"/>
      <c r="G68" s="14" t="s">
        <v>1820</v>
      </c>
      <c r="H68" s="14" t="str">
        <f t="shared" si="2"/>
        <v>gross tetra-cosmic</v>
      </c>
      <c r="I68" s="14" t="s">
        <v>1750</v>
      </c>
      <c r="J68" s="14" t="s">
        <v>1600</v>
      </c>
      <c r="K68" s="14" t="s">
        <v>1601</v>
      </c>
    </row>
    <row r="69" spans="5:11">
      <c r="E69" s="54">
        <v>35</v>
      </c>
      <c r="F69" s="432"/>
      <c r="G69" s="14" t="s">
        <v>1821</v>
      </c>
      <c r="H69" s="14" t="str">
        <f t="shared" si="2"/>
        <v>doz gross tetra-cosmic</v>
      </c>
      <c r="I69" s="14" t="s">
        <v>1751</v>
      </c>
      <c r="J69" s="14" t="s">
        <v>1602</v>
      </c>
      <c r="K69" s="14" t="s">
        <v>1603</v>
      </c>
    </row>
    <row r="70" spans="5:11">
      <c r="E70" s="54">
        <v>36</v>
      </c>
      <c r="F70" s="432" t="s">
        <v>1192</v>
      </c>
      <c r="G70" s="14" t="s">
        <v>1822</v>
      </c>
      <c r="H70" s="14" t="str">
        <f t="shared" si="2"/>
        <v>tetra-cosmic hyper</v>
      </c>
      <c r="I70" s="14" t="s">
        <v>1876</v>
      </c>
      <c r="J70" s="14" t="s">
        <v>1876</v>
      </c>
      <c r="K70" s="14" t="s">
        <v>1604</v>
      </c>
    </row>
    <row r="71" spans="5:11">
      <c r="E71" s="54">
        <v>37</v>
      </c>
      <c r="F71" s="432"/>
      <c r="G71" s="14" t="s">
        <v>1823</v>
      </c>
      <c r="H71" s="14" t="str">
        <f t="shared" si="2"/>
        <v>terno penta-cosmic</v>
      </c>
      <c r="I71" s="14" t="s">
        <v>1752</v>
      </c>
      <c r="J71" s="14" t="s">
        <v>1582</v>
      </c>
      <c r="K71" s="14" t="s">
        <v>1583</v>
      </c>
    </row>
    <row r="72" spans="5:11">
      <c r="E72" s="54">
        <v>38</v>
      </c>
      <c r="F72" s="432"/>
      <c r="G72" s="14" t="s">
        <v>1824</v>
      </c>
      <c r="H72" s="14" t="str">
        <f t="shared" si="2"/>
        <v>dino penta-cosmic</v>
      </c>
      <c r="I72" s="14" t="s">
        <v>1753</v>
      </c>
      <c r="J72" s="14" t="s">
        <v>1584</v>
      </c>
      <c r="K72" s="14" t="s">
        <v>1585</v>
      </c>
    </row>
    <row r="73" spans="5:11">
      <c r="E73" s="54">
        <v>39</v>
      </c>
      <c r="F73" s="432"/>
      <c r="G73" s="14" t="s">
        <v>1825</v>
      </c>
      <c r="H73" s="14" t="str">
        <f t="shared" si="2"/>
        <v>unino penta-cosmic</v>
      </c>
      <c r="I73" s="14" t="s">
        <v>1754</v>
      </c>
      <c r="J73" s="14" t="s">
        <v>1586</v>
      </c>
      <c r="K73" s="14" t="s">
        <v>1587</v>
      </c>
    </row>
    <row r="74" spans="5:11">
      <c r="E74" s="54">
        <v>40</v>
      </c>
      <c r="F74" s="432" t="s">
        <v>1193</v>
      </c>
      <c r="G74" s="14" t="s">
        <v>1826</v>
      </c>
      <c r="H74" s="14" t="str">
        <f t="shared" si="2"/>
        <v>penta-cosmic</v>
      </c>
      <c r="I74" s="14" t="s">
        <v>1856</v>
      </c>
      <c r="J74" s="14" t="s">
        <v>1588</v>
      </c>
      <c r="K74" s="14" t="s">
        <v>1588</v>
      </c>
    </row>
    <row r="75" spans="5:11">
      <c r="E75" s="54">
        <v>41</v>
      </c>
      <c r="F75" s="432" t="s">
        <v>1194</v>
      </c>
      <c r="G75" s="14" t="s">
        <v>1827</v>
      </c>
      <c r="H75" s="14" t="str">
        <f t="shared" si="2"/>
        <v>dozen penta-cosmic</v>
      </c>
      <c r="I75" s="14" t="s">
        <v>1857</v>
      </c>
      <c r="J75" s="14" t="s">
        <v>1589</v>
      </c>
      <c r="K75" s="14" t="s">
        <v>1590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606</v>
      </c>
    </row>
    <row r="2" spans="1: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607</v>
      </c>
    </row>
    <row r="4" spans="1:5" ht="23.1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608</v>
      </c>
    </row>
    <row r="5" spans="1:5" ht="24.75" customHeight="1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609</v>
      </c>
    </row>
    <row r="6" spans="1: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55" t="s">
        <v>1267</v>
      </c>
      <c r="G1" s="655"/>
    </row>
    <row r="2" spans="1:10" ht="11.6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1265</v>
      </c>
    </row>
    <row r="5" spans="1:10" ht="11.6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1265</v>
      </c>
      <c r="H5" s="462"/>
      <c r="I5" s="14">
        <f>-E5*12</f>
        <v>29.122303092862822</v>
      </c>
      <c r="J5" s="14">
        <f>(I5-7)*12</f>
        <v>265.46763711435386</v>
      </c>
    </row>
    <row r="6" spans="1:10" ht="11.6">
      <c r="A6" s="30" t="s">
        <v>1262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1266</v>
      </c>
      <c r="H6" s="655">
        <v>2014</v>
      </c>
      <c r="I6" s="14"/>
    </row>
    <row r="7" spans="1:10" ht="11.6">
      <c r="A7" s="468" t="s">
        <v>1263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1266</v>
      </c>
      <c r="H7" s="655"/>
      <c r="I7" s="14"/>
    </row>
    <row r="8" spans="1:10" ht="11.6">
      <c r="A8" s="45" t="s">
        <v>1264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1266</v>
      </c>
      <c r="H8" s="655"/>
      <c r="I8" s="14"/>
    </row>
    <row r="9" spans="1:10" ht="11.6">
      <c r="A9" s="30" t="s">
        <v>1262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1266</v>
      </c>
      <c r="H9" s="655">
        <v>2010</v>
      </c>
      <c r="I9" s="14"/>
    </row>
    <row r="10" spans="1:10" ht="11.6">
      <c r="A10" s="468" t="s">
        <v>1263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1266</v>
      </c>
      <c r="H10" s="655"/>
      <c r="I10" s="14"/>
    </row>
    <row r="11" spans="1:10" ht="11.6">
      <c r="A11" s="45" t="s">
        <v>1264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1266</v>
      </c>
      <c r="H11" s="655"/>
      <c r="I11" s="14"/>
    </row>
    <row r="12" spans="1:10" ht="11.6">
      <c r="A12" s="30" t="s">
        <v>1262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1269</v>
      </c>
      <c r="H12" s="655">
        <v>2006</v>
      </c>
      <c r="I12" s="14"/>
    </row>
    <row r="13" spans="1:10" ht="11.6">
      <c r="A13" s="468" t="s">
        <v>1263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1269</v>
      </c>
      <c r="H13" s="655"/>
      <c r="I13" s="14"/>
    </row>
    <row r="14" spans="1:10" ht="11.6">
      <c r="A14" s="45" t="s">
        <v>1264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1269</v>
      </c>
      <c r="H14" s="655"/>
      <c r="I14" s="14"/>
    </row>
    <row r="15" spans="1:10" ht="11.6">
      <c r="A15" s="30" t="s">
        <v>1262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1269</v>
      </c>
      <c r="H15" s="655">
        <v>2002</v>
      </c>
      <c r="I15" s="14"/>
    </row>
    <row r="16" spans="1:10" ht="11.6">
      <c r="A16" s="468" t="s">
        <v>1270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1269</v>
      </c>
      <c r="H16" s="655"/>
      <c r="I16" s="14"/>
    </row>
    <row r="17" spans="1:9" ht="11.6">
      <c r="A17" s="45" t="s">
        <v>1264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1269</v>
      </c>
      <c r="H17" s="655"/>
      <c r="I17" s="14"/>
    </row>
    <row r="18" spans="1:9" ht="11.6">
      <c r="A18" s="30" t="s">
        <v>1262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1269</v>
      </c>
      <c r="H18" s="655">
        <v>1998</v>
      </c>
      <c r="I18" s="14"/>
    </row>
    <row r="19" spans="1:9" ht="11.6">
      <c r="A19" s="468" t="s">
        <v>1270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1269</v>
      </c>
      <c r="H19" s="655"/>
      <c r="I19" s="14"/>
    </row>
    <row r="20" spans="1:9" ht="11.6">
      <c r="A20" s="45" t="s">
        <v>1264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1269</v>
      </c>
      <c r="H20" s="655"/>
      <c r="I20" s="14"/>
    </row>
    <row r="21" spans="1:9" ht="11.6">
      <c r="A21" s="30" t="s">
        <v>1262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1269</v>
      </c>
      <c r="H21" s="655">
        <v>1986</v>
      </c>
      <c r="I21" s="14"/>
    </row>
    <row r="22" spans="1:9" ht="11.6">
      <c r="A22" s="468" t="s">
        <v>1271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1269</v>
      </c>
      <c r="H22" s="655"/>
      <c r="I22" s="14"/>
    </row>
    <row r="23" spans="1:9" ht="11.6">
      <c r="A23" s="45" t="s">
        <v>1264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1269</v>
      </c>
      <c r="H23" s="655"/>
      <c r="I23" s="14"/>
    </row>
    <row r="24" spans="1:9" ht="11.6">
      <c r="A24" s="30" t="s">
        <v>1262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1269</v>
      </c>
      <c r="H24" s="655">
        <v>1973</v>
      </c>
      <c r="I24" s="14"/>
    </row>
    <row r="25" spans="1:9" ht="11.6">
      <c r="A25" s="468" t="s">
        <v>1272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1269</v>
      </c>
      <c r="H25" s="655"/>
      <c r="I25" s="14"/>
    </row>
    <row r="26" spans="1:9" ht="11.6">
      <c r="A26" s="45" t="s">
        <v>1264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1269</v>
      </c>
      <c r="H26" s="655"/>
      <c r="I26" s="14"/>
    </row>
    <row r="27" spans="1:9" ht="11.6">
      <c r="A27" s="14"/>
      <c r="B27" s="14"/>
      <c r="C27" s="14"/>
      <c r="D27" s="14"/>
      <c r="E27" s="14"/>
      <c r="F27" s="14"/>
      <c r="G27" s="14"/>
    </row>
    <row r="28" spans="1:9" ht="11.6">
      <c r="A28" s="14"/>
      <c r="B28" s="14"/>
      <c r="C28" s="15" t="s">
        <v>1552</v>
      </c>
      <c r="D28" s="12">
        <v>6.6740800000000003E-11</v>
      </c>
      <c r="E28" s="14"/>
      <c r="F28" s="14"/>
      <c r="G28" s="14"/>
    </row>
    <row r="29" spans="1:9" ht="11.6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>
      <c r="A30" s="14"/>
      <c r="B30" s="14"/>
      <c r="C30" s="14"/>
      <c r="D30" s="14"/>
      <c r="E30" s="14"/>
      <c r="F30" s="14"/>
      <c r="G30" s="14"/>
    </row>
    <row r="31" spans="1:9" ht="11.6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1273</v>
      </c>
    </row>
    <row r="32" spans="1:9" ht="11.6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>
      <c r="A37" s="8" t="s">
        <v>1261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>
      <c r="D39" s="461">
        <v>6.6754499999999997</v>
      </c>
      <c r="E39" s="14">
        <v>18</v>
      </c>
      <c r="F39" s="14" t="s">
        <v>1467</v>
      </c>
      <c r="G39" s="462">
        <f>(D$4*100000000000-D39)/(E39/100000)</f>
        <v>-11.812551646271805</v>
      </c>
    </row>
    <row r="40" spans="1:7" ht="11.6">
      <c r="D40" s="461">
        <f>Rydberg!D100*100000000000</f>
        <v>6.674305564133145</v>
      </c>
      <c r="E40" s="14">
        <v>0</v>
      </c>
      <c r="F40" s="477" t="s">
        <v>1277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topLeftCell="B50" workbookViewId="0">
      <selection activeCell="R78" sqref="R78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>
      <c r="A1" s="580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>
      <c r="A2" s="581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582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580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75" t="s">
        <v>80</v>
      </c>
      <c r="I16" s="656"/>
      <c r="J16" s="90" t="s">
        <v>553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581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581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581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581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581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581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581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581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581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581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581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581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581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581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581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581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581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581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581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581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581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581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581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581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581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581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581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hyper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581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581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581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581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581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581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581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581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581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581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581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581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581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581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581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581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581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581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581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581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582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/>
    <row r="66" spans="2:35" ht="12" thickBot="1">
      <c r="B66" s="68" t="s">
        <v>601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>
      <c r="D68" s="54" t="s">
        <v>1315</v>
      </c>
      <c r="F68" s="14" t="s">
        <v>1306</v>
      </c>
      <c r="I68" s="54" t="s">
        <v>1307</v>
      </c>
    </row>
    <row r="69" spans="2:35">
      <c r="D69" s="14" t="s">
        <v>1296</v>
      </c>
      <c r="E69" s="137" t="s">
        <v>1297</v>
      </c>
      <c r="F69" s="14" t="s">
        <v>1298</v>
      </c>
      <c r="I69" s="478">
        <f>8*D17/(9*F3)-1</f>
        <v>-5.2096974754741732E-3</v>
      </c>
      <c r="J69" s="478"/>
    </row>
    <row r="70" spans="2:35">
      <c r="D70" s="14" t="s">
        <v>1299</v>
      </c>
      <c r="E70" s="137" t="s">
        <v>1297</v>
      </c>
      <c r="F70" s="14" t="s">
        <v>1877</v>
      </c>
      <c r="I70" s="478">
        <f>9*2*3600/(8*POWER(12,4)*F4)-1</f>
        <v>-2.9469058526743197E-7</v>
      </c>
      <c r="J70" s="478"/>
    </row>
    <row r="71" spans="2:35">
      <c r="D71" s="14" t="s">
        <v>1300</v>
      </c>
      <c r="E71" s="137" t="s">
        <v>1297</v>
      </c>
      <c r="F71" s="14" t="s">
        <v>1301</v>
      </c>
      <c r="I71" s="478">
        <f>14*D51/(3*F8)-1</f>
        <v>3.5537437149109063E-3</v>
      </c>
      <c r="J71" s="478"/>
    </row>
    <row r="72" spans="2:35">
      <c r="D72" s="14" t="s">
        <v>1308</v>
      </c>
      <c r="E72" s="137" t="s">
        <v>1297</v>
      </c>
      <c r="F72" s="14" t="s">
        <v>1878</v>
      </c>
      <c r="I72" s="478">
        <f>3*D43/8/POWER(12*12*F3,2)-1</f>
        <v>-1.3351896309915401E-2</v>
      </c>
      <c r="J72" s="478"/>
    </row>
    <row r="73" spans="2:35">
      <c r="D73" s="14" t="s">
        <v>1316</v>
      </c>
      <c r="E73" s="137" t="s">
        <v>1297</v>
      </c>
      <c r="F73" s="14" t="s">
        <v>1317</v>
      </c>
      <c r="I73" s="478">
        <f>0.00454609*40/(POWER(F3,3)*9)-1</f>
        <v>1.4465779524885924E-4</v>
      </c>
    </row>
    <row r="74" spans="2:35">
      <c r="D74" s="14" t="s">
        <v>1314</v>
      </c>
      <c r="E74" s="137" t="s">
        <v>1297</v>
      </c>
      <c r="F74" s="14" t="s">
        <v>1313</v>
      </c>
      <c r="I74" s="478">
        <f>0.0044048428032*16/(POWER(F3,3)*3.5)-1</f>
        <v>-3.242158616431956E-3</v>
      </c>
    </row>
    <row r="75" spans="2:35">
      <c r="D75" s="14" t="s">
        <v>1310</v>
      </c>
      <c r="E75" s="137" t="s">
        <v>1297</v>
      </c>
      <c r="F75" s="14" t="s">
        <v>1309</v>
      </c>
      <c r="I75" s="478">
        <f>16*D47/(3*POWER(F3,3))-1</f>
        <v>-6.4643507116235455E-4</v>
      </c>
      <c r="J75" s="478"/>
    </row>
    <row r="76" spans="2:35">
      <c r="D76" s="14" t="s">
        <v>1303</v>
      </c>
      <c r="E76" s="137" t="s">
        <v>1297</v>
      </c>
      <c r="F76" s="14" t="s">
        <v>1302</v>
      </c>
      <c r="I76" s="478">
        <f>D47/(POWER(F3,3)*0.5*0.5*0.75)-1</f>
        <v>-6.4643507116235455E-4</v>
      </c>
      <c r="J76" s="478"/>
    </row>
    <row r="77" spans="2:35">
      <c r="D77" s="14" t="s">
        <v>1311</v>
      </c>
      <c r="E77" s="137" t="s">
        <v>1297</v>
      </c>
      <c r="F77" s="14" t="s">
        <v>1312</v>
      </c>
      <c r="I77" s="478">
        <f>0.000001/(POWER(12,-4)*POWER(F3,3))-1</f>
        <v>2.6436985499520116E-2</v>
      </c>
      <c r="J77" s="478"/>
      <c r="P77" s="478"/>
    </row>
    <row r="78" spans="2:35">
      <c r="D78" s="14" t="s">
        <v>1304</v>
      </c>
      <c r="E78" s="137" t="s">
        <v>1297</v>
      </c>
      <c r="F78" s="14" t="s">
        <v>1305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91"/>
      <c r="L1" s="592"/>
      <c r="M1" s="592"/>
      <c r="N1" s="592"/>
      <c r="O1" s="592"/>
      <c r="P1" s="592"/>
    </row>
    <row r="2" spans="1:35" ht="13.5" customHeight="1">
      <c r="A2" s="581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tr">
        <f>Rydberg!B3</f>
        <v>Length</v>
      </c>
      <c r="C3" s="7" t="s">
        <v>704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tr">
        <f>Rydberg!B4</f>
        <v>Time</v>
      </c>
      <c r="C4" s="7" t="s">
        <v>705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tr">
        <f>Rydberg!B5</f>
        <v>Energy</v>
      </c>
      <c r="C5" s="2" t="s">
        <v>713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674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tr">
        <f>Rydberg!B6</f>
        <v>Temperature</v>
      </c>
      <c r="C6" s="2" t="s">
        <v>727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1121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tr">
        <f>Rydberg!B7</f>
        <v>Amount of substance</v>
      </c>
      <c r="C7" s="2" t="s">
        <v>722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675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tr">
        <f>Rydberg!B8</f>
        <v>Mass</v>
      </c>
      <c r="C8" s="2" t="s">
        <v>706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676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tr">
        <f>Rydberg!B9</f>
        <v>Power</v>
      </c>
      <c r="C9" s="2" t="s">
        <v>712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677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tr">
        <f>Rydberg!B10</f>
        <v>Force</v>
      </c>
      <c r="C10" s="2" t="s">
        <v>707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678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tr">
        <f>Rydberg!B11</f>
        <v>Pressure</v>
      </c>
      <c r="C11" s="2" t="s">
        <v>708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679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tr">
        <f>Rydberg!B12</f>
        <v>Charge</v>
      </c>
      <c r="C12" s="2" t="s">
        <v>711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2" t="str">
        <f>Rydberg!B13</f>
        <v>Electric current</v>
      </c>
      <c r="C13" s="2" t="s">
        <v>709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tr">
        <f>Rydberg!B14</f>
        <v>Field Strength</v>
      </c>
      <c r="C14" s="2" t="s">
        <v>728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680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81"/>
      <c r="B15" s="2" t="str">
        <f>Rydberg!B15</f>
        <v>Flux density</v>
      </c>
      <c r="C15" s="2" t="s">
        <v>729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81"/>
      <c r="B16" s="2" t="str">
        <f>Rydberg!B16</f>
        <v>Impedance</v>
      </c>
      <c r="C16" s="2" t="s">
        <v>714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682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81"/>
      <c r="B17" s="2" t="str">
        <f>Rydberg!B17</f>
        <v>Electric potential difference</v>
      </c>
      <c r="C17" s="2" t="s">
        <v>721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81"/>
      <c r="B18" s="2" t="str">
        <f>Rydberg!B18</f>
        <v>Electric capacitance</v>
      </c>
      <c r="C18" s="2" t="s">
        <v>717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81"/>
      <c r="B19" s="2" t="str">
        <f>Rydberg!B19</f>
        <v>Magnetic flux</v>
      </c>
      <c r="C19" s="2" t="s">
        <v>718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81"/>
      <c r="B20" s="2" t="str">
        <f>Rydberg!B20</f>
        <v>Magnetic flux density</v>
      </c>
      <c r="C20" s="2" t="s">
        <v>719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681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81"/>
      <c r="B21" s="6" t="str">
        <f>Rydberg!B21</f>
        <v>Inductance</v>
      </c>
      <c r="C21" s="6" t="s">
        <v>720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81"/>
      <c r="B22" s="2" t="s">
        <v>700</v>
      </c>
      <c r="C22" s="2" t="s">
        <v>723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702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81"/>
      <c r="B23" s="2" t="s">
        <v>686</v>
      </c>
      <c r="C23" s="2" t="s">
        <v>724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687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81"/>
      <c r="B24" s="6" t="s">
        <v>688</v>
      </c>
      <c r="C24" s="2" t="s">
        <v>726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690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81"/>
      <c r="B25" s="6" t="s">
        <v>692</v>
      </c>
      <c r="C25" s="6" t="s">
        <v>725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703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82"/>
      <c r="B26" s="4" t="s">
        <v>1122</v>
      </c>
      <c r="C26" s="4" t="s">
        <v>1123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1164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80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83" t="str">
        <f>Rydberg!J31</f>
        <v>0123456789XE</v>
      </c>
      <c r="I27" s="584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8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58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58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58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58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58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58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58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58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58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58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58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58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58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58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58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58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58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58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58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581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581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58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581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58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581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581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581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581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581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581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581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581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582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577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8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578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578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578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578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578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578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578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578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578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578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578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578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8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8"/>
      <c r="B77" s="30" t="s">
        <v>364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578"/>
      <c r="B78" s="30" t="s">
        <v>673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579"/>
      <c r="B79" s="33" t="s">
        <v>365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1126</v>
      </c>
      <c r="I84" s="288"/>
    </row>
    <row r="85" spans="1:35">
      <c r="B85" s="107" t="s">
        <v>1155</v>
      </c>
      <c r="C85" s="30" t="s">
        <v>1159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07" t="s">
        <v>1156</v>
      </c>
      <c r="C86" s="30" t="s">
        <v>1160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386"/>
      <c r="B87" s="107" t="s">
        <v>1157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07" t="s">
        <v>1158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26" t="s">
        <v>1129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91"/>
      <c r="L1" s="592"/>
      <c r="M1" s="592"/>
      <c r="N1" s="592"/>
      <c r="O1" s="592"/>
      <c r="P1" s="592"/>
    </row>
    <row r="2" spans="1:35" ht="13.5" customHeight="1">
      <c r="A2" s="581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tr">
        <f>Rydberg!B3</f>
        <v>Length</v>
      </c>
      <c r="C3" s="7" t="s">
        <v>1478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tr">
        <f>Rydberg!B4</f>
        <v>Time</v>
      </c>
      <c r="C4" s="7" t="s">
        <v>1477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tr">
        <f>Rydberg!B5</f>
        <v>Energy</v>
      </c>
      <c r="C5" s="2" t="s">
        <v>1483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tr">
        <f>Rydberg!B6</f>
        <v>Temperature</v>
      </c>
      <c r="C6" s="2" t="s">
        <v>1481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1479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tr">
        <f>Rydberg!B7</f>
        <v>Amount of substance</v>
      </c>
      <c r="C7" s="2" t="s">
        <v>1482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675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tr">
        <f>Rydberg!B8</f>
        <v>Mass</v>
      </c>
      <c r="C8" s="2" t="s">
        <v>1480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tr">
        <f>Rydberg!B9</f>
        <v>Power</v>
      </c>
      <c r="C9" s="2" t="s">
        <v>712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tr">
        <f>Rydberg!B10</f>
        <v>Force</v>
      </c>
      <c r="C10" s="2" t="s">
        <v>1484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tr">
        <f>Rydberg!B11</f>
        <v>Pressure</v>
      </c>
      <c r="C11" s="2" t="s">
        <v>1485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1502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tr">
        <f>Rydberg!B12</f>
        <v>Charge</v>
      </c>
      <c r="C12" s="2" t="s">
        <v>1487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2" t="str">
        <f>Rydberg!B13</f>
        <v>Electric current</v>
      </c>
      <c r="C13" s="2" t="s">
        <v>1486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tr">
        <f>Rydberg!B14</f>
        <v>Field Strength</v>
      </c>
      <c r="C14" s="2" t="s">
        <v>1488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680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81"/>
      <c r="B15" s="2" t="str">
        <f>Rydberg!B15</f>
        <v>Flux density</v>
      </c>
      <c r="C15" s="2" t="s">
        <v>1489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1503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81"/>
      <c r="B16" s="2" t="str">
        <f>Rydberg!B16</f>
        <v>Impedance</v>
      </c>
      <c r="C16" s="2" t="s">
        <v>1490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1504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81"/>
      <c r="B17" s="2" t="str">
        <f>Rydberg!B17</f>
        <v>Electric potential difference</v>
      </c>
      <c r="C17" s="2" t="s">
        <v>1491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81"/>
      <c r="B18" s="2" t="str">
        <f>Rydberg!B18</f>
        <v>Electric capacitance</v>
      </c>
      <c r="C18" s="2" t="s">
        <v>717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1551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81"/>
      <c r="B19" s="2" t="str">
        <f>Rydberg!B19</f>
        <v>Magnetic flux</v>
      </c>
      <c r="C19" s="2" t="s">
        <v>1495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81"/>
      <c r="B20" s="2" t="str">
        <f>Rydberg!B20</f>
        <v>Magnetic flux density</v>
      </c>
      <c r="C20" s="2" t="s">
        <v>1492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81"/>
      <c r="B21" s="6" t="str">
        <f>Rydberg!B21</f>
        <v>Inductance</v>
      </c>
      <c r="C21" s="6" t="s">
        <v>1493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81"/>
      <c r="B22" s="2" t="str">
        <f>Rydberg!B22</f>
        <v>Frequency</v>
      </c>
      <c r="C22" s="2" t="s">
        <v>1494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702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81"/>
      <c r="B23" s="2" t="s">
        <v>1496</v>
      </c>
      <c r="C23" s="2" t="s">
        <v>1497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696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81"/>
      <c r="B24" s="6" t="s">
        <v>1498</v>
      </c>
      <c r="C24" s="2" t="s">
        <v>1499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698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81"/>
      <c r="B25" s="6" t="s">
        <v>1500</v>
      </c>
      <c r="C25" s="6" t="s">
        <v>1501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699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82"/>
      <c r="B26" s="4" t="s">
        <v>1122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80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83" t="str">
        <f>Rydberg!J31</f>
        <v>0123456789XE</v>
      </c>
      <c r="I27" s="584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8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58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58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58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58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58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58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58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58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58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58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58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58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58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58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58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58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58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58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58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581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581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58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581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58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581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581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581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581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581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581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581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581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582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577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8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578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578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578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578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578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578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578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578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578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578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578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578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8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8"/>
      <c r="B77" s="30" t="s">
        <v>364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578"/>
      <c r="B78" s="30" t="s">
        <v>673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579"/>
      <c r="B79" s="33" t="s">
        <v>365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1126</v>
      </c>
      <c r="I84" s="288"/>
    </row>
    <row r="85" spans="1:35">
      <c r="B85" s="107" t="s">
        <v>1155</v>
      </c>
      <c r="C85" s="30" t="s">
        <v>1159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07" t="s">
        <v>1156</v>
      </c>
      <c r="C86" s="30" t="s">
        <v>1160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386"/>
      <c r="B87" s="107" t="s">
        <v>1157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>
      <c r="B88" s="107" t="s">
        <v>1158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26" t="s">
        <v>1129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>
      <c r="A1" s="615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</row>
    <row r="2" spans="1:10" ht="13.5" customHeight="1">
      <c r="A2" s="616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>
      <c r="A3" s="616"/>
      <c r="B3" s="2" t="str">
        <f>Rydberg!B3</f>
        <v>Length</v>
      </c>
      <c r="C3" s="7" t="s">
        <v>1478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>
      <c r="A4" s="616"/>
      <c r="B4" s="2" t="str">
        <f>Rydberg!B4</f>
        <v>Time</v>
      </c>
      <c r="C4" s="7" t="s">
        <v>1477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>
      <c r="A5" s="616"/>
      <c r="B5" s="2" t="str">
        <f>Rydberg!B5</f>
        <v>Energy</v>
      </c>
      <c r="C5" s="2" t="s">
        <v>1483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>
      <c r="A6" s="616"/>
      <c r="B6" s="2" t="str">
        <f>Rydberg!B6</f>
        <v>Temperature</v>
      </c>
      <c r="C6" s="2" t="s">
        <v>1481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>
      <c r="A7" s="616"/>
      <c r="B7" s="2" t="str">
        <f>Rydberg!B7</f>
        <v>Amount of substance</v>
      </c>
      <c r="C7" s="2" t="s">
        <v>1482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675</v>
      </c>
    </row>
    <row r="8" spans="1:10" ht="13.5" customHeight="1">
      <c r="A8" s="616"/>
      <c r="B8" s="2" t="str">
        <f>Rydberg!B8</f>
        <v>Mass</v>
      </c>
      <c r="C8" s="2" t="s">
        <v>1480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>
      <c r="A9" s="616"/>
      <c r="B9" s="2" t="str">
        <f>Rydberg!B9</f>
        <v>Power</v>
      </c>
      <c r="C9" s="2" t="s">
        <v>712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>
      <c r="A10" s="616"/>
      <c r="B10" s="2" t="str">
        <f>Rydberg!B10</f>
        <v>Force</v>
      </c>
      <c r="C10" s="2" t="s">
        <v>1484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>
      <c r="A11" s="616"/>
      <c r="B11" s="2" t="str">
        <f>Rydberg!B11</f>
        <v>Pressure</v>
      </c>
      <c r="C11" s="2" t="s">
        <v>1485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>
      <c r="A12" s="616"/>
      <c r="B12" s="2" t="str">
        <f>Rydberg!B12</f>
        <v>Charge</v>
      </c>
      <c r="C12" s="2" t="s">
        <v>1487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>
      <c r="A13" s="616"/>
      <c r="B13" s="2" t="str">
        <f>Rydberg!B13</f>
        <v>Electric current</v>
      </c>
      <c r="C13" s="2" t="s">
        <v>1486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>
      <c r="A14" s="616"/>
      <c r="B14" s="2" t="str">
        <f>Rydberg!B14</f>
        <v>Field Strength</v>
      </c>
      <c r="C14" s="2" t="s">
        <v>1488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680</v>
      </c>
    </row>
    <row r="15" spans="1:10" ht="14.25" customHeight="1">
      <c r="A15" s="616"/>
      <c r="B15" s="2" t="str">
        <f>Rydberg!B15</f>
        <v>Flux density</v>
      </c>
      <c r="C15" s="2" t="s">
        <v>1489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755</v>
      </c>
    </row>
    <row r="16" spans="1:10" ht="14.25" customHeight="1">
      <c r="A16" s="616"/>
      <c r="B16" s="2" t="str">
        <f>Rydberg!B16</f>
        <v>Impedance</v>
      </c>
      <c r="C16" s="2" t="s">
        <v>1490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>
      <c r="A17" s="616"/>
      <c r="B17" s="2" t="str">
        <f>Rydberg!B17</f>
        <v>Electric potential difference</v>
      </c>
      <c r="C17" s="2" t="s">
        <v>1491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>
      <c r="A18" s="616"/>
      <c r="B18" s="2" t="str">
        <f>Rydberg!B18</f>
        <v>Electric capacitance</v>
      </c>
      <c r="C18" s="2" t="s">
        <v>717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>
      <c r="A19" s="616"/>
      <c r="B19" s="2" t="str">
        <f>Rydberg!B19</f>
        <v>Magnetic flux</v>
      </c>
      <c r="C19" s="2" t="s">
        <v>1495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>
      <c r="A20" s="616"/>
      <c r="B20" s="2" t="str">
        <f>Rydberg!B20</f>
        <v>Magnetic flux density</v>
      </c>
      <c r="C20" s="2" t="s">
        <v>1492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>
      <c r="A21" s="616"/>
      <c r="B21" s="6" t="str">
        <f>Rydberg!B21</f>
        <v>Inductance</v>
      </c>
      <c r="C21" s="6" t="s">
        <v>1493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>
      <c r="A22" s="616"/>
      <c r="B22" s="2" t="str">
        <f>Rydberg!B22</f>
        <v>Frequency</v>
      </c>
      <c r="C22" s="2" t="s">
        <v>1494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702</v>
      </c>
    </row>
    <row r="23" spans="1:10" ht="14.25" customHeight="1">
      <c r="A23" s="616"/>
      <c r="B23" s="2" t="s">
        <v>1496</v>
      </c>
      <c r="C23" s="2" t="s">
        <v>1497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696</v>
      </c>
    </row>
    <row r="24" spans="1:10" ht="14.25" customHeight="1">
      <c r="A24" s="616"/>
      <c r="B24" s="6" t="s">
        <v>1498</v>
      </c>
      <c r="C24" s="2" t="s">
        <v>1499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698</v>
      </c>
    </row>
    <row r="25" spans="1:10" ht="14.25" customHeight="1">
      <c r="A25" s="657"/>
      <c r="B25" s="6" t="s">
        <v>1500</v>
      </c>
      <c r="C25" s="6" t="s">
        <v>1501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699</v>
      </c>
    </row>
    <row r="26" spans="1:10" ht="14.25" customHeight="1" thickBot="1">
      <c r="A26" s="657"/>
      <c r="B26" s="4" t="s">
        <v>1122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>
      <c r="A27" s="615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75"/>
      <c r="I27" s="576"/>
      <c r="J27" s="20" t="str">
        <f>Rydberg!L31</f>
        <v>Power</v>
      </c>
    </row>
    <row r="28" spans="1:10" ht="14.25" customHeight="1">
      <c r="A28" s="616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>
      <c r="A29" s="616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>
      <c r="A30" s="616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>
      <c r="A31" s="616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>
      <c r="A32" s="616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>
      <c r="A33" s="616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>
      <c r="A34" s="616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>
      <c r="A35" s="616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>
      <c r="A36" s="616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>
      <c r="A37" s="616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>
      <c r="A38" s="616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>
      <c r="A39" s="616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>
      <c r="A40" s="616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>
      <c r="A41" s="616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>
      <c r="A42" s="616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>
      <c r="A43" s="616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>
      <c r="A44" s="616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>
      <c r="A45" s="616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>
      <c r="A46" s="616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>
      <c r="A47" s="616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>
      <c r="A48" s="616"/>
      <c r="B48" s="67" t="str">
        <f>Rydberg!B53</f>
        <v>-log(Sqrt([H+][OH-])/(mol/m^3))</v>
      </c>
      <c r="C48" s="3" t="s">
        <v>756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>
      <c r="A49" s="616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>
      <c r="A50" s="616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>
      <c r="A51" s="616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>
      <c r="A52" s="616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>
      <c r="A53" s="616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>
      <c r="A54" s="616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>
      <c r="A55" s="616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>
      <c r="A56" s="616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>
      <c r="A57" s="616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>
      <c r="A58" s="616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>
      <c r="A59" s="616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>
      <c r="A60" s="616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>
      <c r="A61" s="616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>
      <c r="A62" s="616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>
      <c r="A63" s="616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>
      <c r="A64" s="617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1476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">
        <v>1120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6" t="s">
        <v>710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">
        <v>357</v>
      </c>
      <c r="C14" s="2" t="s">
        <v>358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361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">
        <v>359</v>
      </c>
      <c r="C15" s="2" t="s">
        <v>360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362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>
      <c r="A17" s="581"/>
      <c r="B17" s="2" t="s">
        <v>715</v>
      </c>
      <c r="C17" s="6" t="s">
        <v>1473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581"/>
      <c r="B18" s="2" t="s">
        <v>716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">
        <v>219</v>
      </c>
      <c r="C19" s="2" t="s">
        <v>1474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">
        <v>221</v>
      </c>
      <c r="C20" s="2" t="s">
        <v>1475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">
        <v>766</v>
      </c>
      <c r="C22" s="2" t="s">
        <v>701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702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">
        <v>759</v>
      </c>
      <c r="C23" s="2" t="s">
        <v>1626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687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">
        <v>760</v>
      </c>
      <c r="C24" s="2" t="s">
        <v>1627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690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">
        <v>1628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690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">
        <v>761</v>
      </c>
      <c r="C26" s="2" t="s">
        <v>1629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691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">
        <v>762</v>
      </c>
      <c r="C27" s="2" t="s">
        <v>695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694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">
        <v>763</v>
      </c>
      <c r="C28" s="2" t="s">
        <v>693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696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">
        <v>764</v>
      </c>
      <c r="C29" s="2" t="s">
        <v>697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">
        <v>765</v>
      </c>
      <c r="C30" s="4" t="s">
        <v>1630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75" t="s">
        <v>80</v>
      </c>
      <c r="K31" s="576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>
      <c r="A32" s="581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581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581"/>
      <c r="B34" s="3" t="s">
        <v>1</v>
      </c>
      <c r="C34" s="3" t="s">
        <v>689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581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581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581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581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581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581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581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581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581"/>
      <c r="B43" s="3" t="s">
        <v>1276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581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581"/>
      <c r="B45" s="3" t="s">
        <v>1278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581"/>
      <c r="B46" s="3" t="s">
        <v>1212</v>
      </c>
      <c r="C46" s="3" t="s">
        <v>656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581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581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581"/>
      <c r="B49" s="3" t="s">
        <v>1214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581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581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581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581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581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581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581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581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581"/>
      <c r="B58" s="5" t="s">
        <v>683</v>
      </c>
      <c r="C58" s="3" t="s">
        <v>684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581"/>
      <c r="B59" s="224" t="s">
        <v>685</v>
      </c>
      <c r="C59" s="6" t="s">
        <v>1472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581"/>
      <c r="B60" s="267">
        <v>1.024</v>
      </c>
      <c r="C60" s="3" t="s">
        <v>744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581"/>
      <c r="B61" s="3" t="s">
        <v>743</v>
      </c>
      <c r="C61" s="3" t="s">
        <v>742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581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hyper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581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581"/>
      <c r="B64" s="3" t="s">
        <v>1339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581"/>
      <c r="B65" s="3" t="s">
        <v>1340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581"/>
      <c r="B66" s="3" t="s">
        <v>1341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581"/>
      <c r="B67" s="3" t="s">
        <v>1342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581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581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582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578"/>
      <c r="B84" s="30" t="s">
        <v>1279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1471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hyper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1631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1605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>
      <c r="B96" s="14" t="s">
        <v>660</v>
      </c>
      <c r="C96" s="14" t="s">
        <v>661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664</v>
      </c>
      <c r="C97" s="14" t="s">
        <v>665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663</v>
      </c>
      <c r="C98" s="55" t="s">
        <v>662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476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15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  <c r="K1" s="299"/>
    </row>
    <row r="2" spans="1:12" ht="13.5" customHeight="1">
      <c r="A2" s="616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16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768</v>
      </c>
      <c r="K3" s="80"/>
      <c r="L3" s="268">
        <f>F3/G3</f>
        <v>1</v>
      </c>
    </row>
    <row r="4" spans="1:12" ht="13.5" customHeight="1">
      <c r="A4" s="616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752</v>
      </c>
      <c r="K4" s="24"/>
      <c r="L4" s="268">
        <f t="shared" ref="L4:L30" si="2">F4/G4</f>
        <v>1</v>
      </c>
    </row>
    <row r="5" spans="1:12" ht="13.5" customHeight="1">
      <c r="A5" s="616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745</v>
      </c>
      <c r="K5" s="24"/>
      <c r="L5" s="268">
        <f t="shared" si="2"/>
        <v>1.0000000000000002</v>
      </c>
    </row>
    <row r="6" spans="1:12" ht="13.5" customHeight="1">
      <c r="A6" s="616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746</v>
      </c>
      <c r="K6" s="24"/>
      <c r="L6" s="268">
        <f t="shared" si="2"/>
        <v>1</v>
      </c>
    </row>
    <row r="7" spans="1:12" ht="13.5" customHeight="1">
      <c r="A7" s="61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1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1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747</v>
      </c>
      <c r="K9" s="24"/>
      <c r="L9" s="268">
        <f t="shared" si="2"/>
        <v>1.0000000000000002</v>
      </c>
    </row>
    <row r="10" spans="1:12" ht="13.5" customHeight="1">
      <c r="A10" s="61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748</v>
      </c>
      <c r="K10" s="24"/>
      <c r="L10" s="268">
        <f t="shared" si="2"/>
        <v>1.0000000000000002</v>
      </c>
    </row>
    <row r="11" spans="1:12" ht="13.5" customHeight="1">
      <c r="A11" s="61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1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753</v>
      </c>
      <c r="K12" s="24"/>
      <c r="L12" s="268">
        <f t="shared" si="2"/>
        <v>1.0000000000000002</v>
      </c>
    </row>
    <row r="13" spans="1:12" ht="14.25" customHeight="1">
      <c r="A13" s="61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754</v>
      </c>
      <c r="K13" s="24"/>
      <c r="L13" s="268">
        <f t="shared" si="2"/>
        <v>1.0000000000000002</v>
      </c>
    </row>
    <row r="14" spans="1:12" ht="14.25" customHeight="1">
      <c r="A14" s="61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680</v>
      </c>
      <c r="K14" s="24"/>
      <c r="L14" s="268">
        <f t="shared" si="2"/>
        <v>1.0000000000000002</v>
      </c>
    </row>
    <row r="15" spans="1:12" ht="14.25" customHeight="1">
      <c r="A15" s="61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755</v>
      </c>
      <c r="K15" s="24"/>
      <c r="L15" s="268">
        <f t="shared" si="2"/>
        <v>1.0000000000000002</v>
      </c>
    </row>
    <row r="16" spans="1:12" ht="14.25" customHeight="1">
      <c r="A16" s="61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1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>
      <c r="A18" s="61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1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>
      <c r="A20" s="61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>
      <c r="A21" s="61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1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702</v>
      </c>
      <c r="K22" s="257"/>
      <c r="L22" s="268">
        <f t="shared" si="2"/>
        <v>1</v>
      </c>
    </row>
    <row r="23" spans="1:12" ht="14.25" customHeight="1">
      <c r="A23" s="616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749</v>
      </c>
      <c r="K23" s="258"/>
      <c r="L23" s="268">
        <f t="shared" si="2"/>
        <v>1.0000000000000002</v>
      </c>
    </row>
    <row r="24" spans="1:12" ht="14.25" customHeight="1">
      <c r="A24" s="616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750</v>
      </c>
      <c r="K24" s="24"/>
      <c r="L24" s="268">
        <f t="shared" si="2"/>
        <v>1.0000000000000002</v>
      </c>
    </row>
    <row r="25" spans="1:12" ht="14.25" customHeight="1">
      <c r="A25" s="616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750</v>
      </c>
      <c r="K25" s="24"/>
      <c r="L25" s="268">
        <f t="shared" si="2"/>
        <v>1</v>
      </c>
    </row>
    <row r="26" spans="1:12" ht="14.25" customHeight="1">
      <c r="A26" s="616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751</v>
      </c>
      <c r="K26" s="24"/>
      <c r="L26" s="268">
        <f t="shared" si="2"/>
        <v>1</v>
      </c>
    </row>
    <row r="27" spans="1:12" ht="14.25" customHeight="1">
      <c r="A27" s="61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694</v>
      </c>
      <c r="K27" s="24"/>
      <c r="L27" s="268">
        <f t="shared" si="2"/>
        <v>1.0000000000000002</v>
      </c>
    </row>
    <row r="28" spans="1:12" ht="14.25" customHeight="1">
      <c r="A28" s="61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696</v>
      </c>
      <c r="K28" s="24"/>
      <c r="L28" s="268">
        <f t="shared" si="2"/>
        <v>1</v>
      </c>
    </row>
    <row r="29" spans="1:12" ht="14.25" customHeight="1">
      <c r="A29" s="61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698</v>
      </c>
      <c r="K29" s="24"/>
      <c r="L29" s="268">
        <f t="shared" si="2"/>
        <v>1</v>
      </c>
    </row>
    <row r="30" spans="1:12" ht="14.25" customHeight="1" thickBot="1">
      <c r="A30" s="657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699</v>
      </c>
      <c r="K30" s="261">
        <v>1</v>
      </c>
      <c r="L30" s="268">
        <f t="shared" si="2"/>
        <v>1</v>
      </c>
    </row>
    <row r="31" spans="1:12" ht="11.25" customHeight="1">
      <c r="A31" s="615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75"/>
      <c r="I31" s="576"/>
      <c r="J31" s="20" t="str">
        <f>Rydberg!L31</f>
        <v>Power</v>
      </c>
    </row>
    <row r="32" spans="1:12" ht="14.25" customHeight="1">
      <c r="A32" s="61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16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16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>
      <c r="A35" s="616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>
      <c r="A36" s="616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>
      <c r="A37" s="616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16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16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16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>
      <c r="A41" s="616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16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16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>
      <c r="A44" s="616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>
      <c r="A45" s="616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>
      <c r="A46" s="616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>
      <c r="A47" s="616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>
      <c r="A48" s="616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>
      <c r="A49" s="616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>
      <c r="A50" s="616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>
      <c r="A51" s="616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>
      <c r="A52" s="616"/>
      <c r="B52" s="67" t="str">
        <f>Rydberg!B53</f>
        <v>-log(Sqrt([H+][OH-])/(mol/m^3))</v>
      </c>
      <c r="C52" s="3" t="s">
        <v>756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>
      <c r="A53" s="616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>
      <c r="A54" s="616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>
      <c r="A55" s="616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16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>
      <c r="A57" s="616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>
      <c r="A58" s="616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>
      <c r="A59" s="616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>
      <c r="A60" s="616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>
      <c r="A61" s="616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>
      <c r="A62" s="616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>
      <c r="A63" s="616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>
      <c r="A64" s="616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>
      <c r="A65" s="616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>
      <c r="A66" s="616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>
      <c r="A67" s="616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>
      <c r="A68" s="617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15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  <c r="K1" s="299"/>
    </row>
    <row r="2" spans="1:12" ht="13.5" customHeight="1">
      <c r="A2" s="616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16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769</v>
      </c>
      <c r="K3" s="80"/>
      <c r="L3" s="268">
        <f>F3/G3</f>
        <v>1.0000000000000002</v>
      </c>
    </row>
    <row r="4" spans="1:12" ht="13.5" customHeight="1">
      <c r="A4" s="616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>
      <c r="A5" s="616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>
      <c r="A6" s="616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770</v>
      </c>
      <c r="K6" s="24"/>
      <c r="L6" s="268">
        <f t="shared" si="2"/>
        <v>1.0000000000000002</v>
      </c>
    </row>
    <row r="7" spans="1:12" ht="13.5" customHeight="1">
      <c r="A7" s="61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1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1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>
      <c r="A10" s="61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>
      <c r="A11" s="61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1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>
      <c r="A13" s="61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>
      <c r="A14" s="61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680</v>
      </c>
      <c r="K14" s="24"/>
      <c r="L14" s="268">
        <f t="shared" si="2"/>
        <v>1</v>
      </c>
    </row>
    <row r="15" spans="1:12" ht="14.25" customHeight="1">
      <c r="A15" s="61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755</v>
      </c>
      <c r="K15" s="24"/>
      <c r="L15" s="268">
        <f t="shared" si="2"/>
        <v>1.0000000000000002</v>
      </c>
    </row>
    <row r="16" spans="1:12" ht="14.25" customHeight="1">
      <c r="A16" s="61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1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>
      <c r="A18" s="61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1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>
      <c r="A20" s="61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>
      <c r="A21" s="61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1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702</v>
      </c>
      <c r="K22" s="257"/>
      <c r="L22" s="268">
        <f t="shared" si="2"/>
        <v>1</v>
      </c>
    </row>
    <row r="23" spans="1:12" ht="14.25" customHeight="1">
      <c r="A23" s="616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687</v>
      </c>
      <c r="K23" s="258"/>
      <c r="L23" s="268">
        <f t="shared" si="2"/>
        <v>1.0000000000000004</v>
      </c>
    </row>
    <row r="24" spans="1:12" ht="14.25" customHeight="1">
      <c r="A24" s="616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690</v>
      </c>
      <c r="K24" s="24"/>
      <c r="L24" s="268">
        <f t="shared" si="2"/>
        <v>1.0000000000000004</v>
      </c>
    </row>
    <row r="25" spans="1:12" ht="14.25" customHeight="1">
      <c r="A25" s="616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690</v>
      </c>
      <c r="K25" s="24"/>
      <c r="L25" s="268">
        <f t="shared" si="2"/>
        <v>1.0000000000000002</v>
      </c>
    </row>
    <row r="26" spans="1:12" ht="14.25" customHeight="1">
      <c r="A26" s="616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703</v>
      </c>
      <c r="K26" s="24"/>
      <c r="L26" s="268">
        <f t="shared" si="2"/>
        <v>1.0000000000000002</v>
      </c>
    </row>
    <row r="27" spans="1:12" ht="14.25" customHeight="1">
      <c r="A27" s="61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694</v>
      </c>
      <c r="K27" s="24"/>
      <c r="L27" s="268">
        <f t="shared" si="2"/>
        <v>1.0000000000000002</v>
      </c>
    </row>
    <row r="28" spans="1:12" ht="14.25" customHeight="1">
      <c r="A28" s="61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696</v>
      </c>
      <c r="K28" s="24"/>
      <c r="L28" s="268">
        <f t="shared" si="2"/>
        <v>1</v>
      </c>
    </row>
    <row r="29" spans="1:12" ht="14.25" customHeight="1">
      <c r="A29" s="61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698</v>
      </c>
      <c r="K29" s="24"/>
      <c r="L29" s="268">
        <f t="shared" si="2"/>
        <v>1.0000000000000002</v>
      </c>
    </row>
    <row r="30" spans="1:12" ht="14.25" customHeight="1" thickBot="1">
      <c r="A30" s="657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699</v>
      </c>
      <c r="K30" s="261">
        <v>1</v>
      </c>
      <c r="L30" s="268">
        <f t="shared" si="2"/>
        <v>1.0000000000000002</v>
      </c>
    </row>
    <row r="31" spans="1:12" ht="11.25" customHeight="1">
      <c r="A31" s="615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75"/>
      <c r="I31" s="576"/>
      <c r="J31" s="20" t="str">
        <f>Rydberg!L31</f>
        <v>Power</v>
      </c>
    </row>
    <row r="32" spans="1:12" ht="14.25" customHeight="1">
      <c r="A32" s="61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16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16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>
      <c r="A35" s="616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>
      <c r="A36" s="616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>
      <c r="A37" s="616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16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16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16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>
      <c r="A41" s="616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16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16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>
      <c r="A44" s="616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>
      <c r="A45" s="616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>
      <c r="A46" s="616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>
      <c r="A47" s="616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>
      <c r="A48" s="616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>
      <c r="A49" s="616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>
      <c r="A50" s="616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>
      <c r="A51" s="616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>
      <c r="A52" s="616"/>
      <c r="B52" s="67" t="str">
        <f>Rydberg!B53</f>
        <v>-log(Sqrt([H+][OH-])/(mol/m^3))</v>
      </c>
      <c r="C52" s="3" t="s">
        <v>756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>
      <c r="A53" s="616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>
      <c r="A54" s="616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>
      <c r="A55" s="616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16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>
      <c r="A57" s="616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>
      <c r="A58" s="616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>
      <c r="A59" s="616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>
      <c r="A60" s="616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>
      <c r="A61" s="616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>
      <c r="A62" s="616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>
      <c r="A63" s="616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>
      <c r="A64" s="616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>
      <c r="A65" s="616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>
      <c r="A66" s="616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>
      <c r="A67" s="616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>
      <c r="A68" s="617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>
      <c r="A1" s="397" t="s">
        <v>1132</v>
      </c>
      <c r="B1" s="403">
        <v>1365.94</v>
      </c>
      <c r="C1" s="404" t="s">
        <v>1133</v>
      </c>
      <c r="D1" s="400">
        <f>$B1/(Clock_by_Rydberg!F9/POWER(Clock_by_Rydberg!F3,2))</f>
        <v>617.58993213124222</v>
      </c>
      <c r="E1" s="410" t="s">
        <v>1143</v>
      </c>
      <c r="F1" s="417">
        <f>$B1/(TGM!F9/POWER(TGM!F3,2))</f>
        <v>0.27650160097796167</v>
      </c>
      <c r="G1" s="418" t="s">
        <v>1148</v>
      </c>
      <c r="H1" s="413" t="s">
        <v>1161</v>
      </c>
    </row>
    <row r="2" spans="1:8">
      <c r="A2" s="398" t="s">
        <v>1147</v>
      </c>
      <c r="B2" s="91">
        <f>B1*B7*B7</f>
        <v>3.0569085248498895E+25</v>
      </c>
      <c r="C2" s="405" t="s">
        <v>1134</v>
      </c>
      <c r="D2" s="401">
        <f>$B2/Clock_by_Rydberg!F9</f>
        <v>1.863327669902472E+26</v>
      </c>
      <c r="E2" s="411" t="s">
        <v>1144</v>
      </c>
      <c r="F2" s="406">
        <f>$B2/TGM!F9</f>
        <v>7.0777629856157472E+22</v>
      </c>
      <c r="G2" s="419" t="s">
        <v>1149</v>
      </c>
      <c r="H2" s="414"/>
    </row>
    <row r="3" spans="1:8">
      <c r="A3" s="398" t="s">
        <v>1136</v>
      </c>
      <c r="B3" s="406">
        <f>C7*B7*B7</f>
        <v>2.8645789066927231E+27</v>
      </c>
      <c r="C3" s="407" t="s">
        <v>1137</v>
      </c>
      <c r="D3" s="401">
        <f>$B3/Clock_by_Rydberg!F24</f>
        <v>2.4765695559574514E+25</v>
      </c>
      <c r="E3" s="411" t="s">
        <v>1145</v>
      </c>
      <c r="F3" s="406">
        <f>$B3/TGM!F24</f>
        <v>2.4284391286245942E+27</v>
      </c>
      <c r="G3" s="419" t="s">
        <v>1150</v>
      </c>
      <c r="H3" s="415" t="s">
        <v>1152</v>
      </c>
    </row>
    <row r="4" spans="1:8" ht="12" thickBot="1">
      <c r="A4" s="399" t="s">
        <v>1138</v>
      </c>
      <c r="B4" s="408">
        <f>B3/B2</f>
        <v>93.708362007115966</v>
      </c>
      <c r="C4" s="409" t="s">
        <v>1139</v>
      </c>
      <c r="D4" s="402">
        <f>D3/D2</f>
        <v>0.13291111359319197</v>
      </c>
      <c r="E4" s="412" t="s">
        <v>1146</v>
      </c>
      <c r="F4" s="420">
        <f>F3/F2</f>
        <v>34310.82862706692</v>
      </c>
      <c r="G4" s="409" t="s">
        <v>1151</v>
      </c>
      <c r="H4" s="416"/>
    </row>
    <row r="5" spans="1:8" ht="12" thickBot="1"/>
    <row r="6" spans="1:8" ht="35.15" thickBot="1">
      <c r="A6" s="425" t="s">
        <v>1162</v>
      </c>
      <c r="B6" s="426" t="s">
        <v>1130</v>
      </c>
      <c r="C6" s="427" t="s">
        <v>1135</v>
      </c>
      <c r="D6" s="427" t="s">
        <v>1140</v>
      </c>
      <c r="E6" s="426" t="s">
        <v>1154</v>
      </c>
      <c r="F6" s="428" t="s">
        <v>1153</v>
      </c>
      <c r="G6" s="426" t="s">
        <v>1142</v>
      </c>
      <c r="H6" s="429" t="s">
        <v>1161</v>
      </c>
    </row>
    <row r="7" spans="1:8">
      <c r="A7" s="421" t="s">
        <v>1131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>
      <c r="A8" s="393" t="s">
        <v>1124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>
      <c r="A10" s="393" t="s">
        <v>1125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>
      <c r="A13" s="393" t="s">
        <v>1141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1163</v>
      </c>
    </row>
    <row r="15" spans="1:8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702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687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690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690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691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694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696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578"/>
      <c r="B84" s="30" t="s">
        <v>1279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hyper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1631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1605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1227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1222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574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1223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1224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1225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783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1226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790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791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581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578"/>
      <c r="B84" s="30" t="s">
        <v>1279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hyper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1631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1605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444">
        <f>D$6*POWER(12,-27)-273.15</f>
        <v>-98.815503003248892</v>
      </c>
      <c r="E96" s="14" t="s">
        <v>1228</v>
      </c>
      <c r="F96" s="14" t="s">
        <v>1229</v>
      </c>
      <c r="I96" s="14"/>
    </row>
    <row r="97" spans="2:9">
      <c r="D97" s="444">
        <f>2*D$6*POWER(12,-27)-273.15</f>
        <v>75.518993993502193</v>
      </c>
      <c r="E97" s="14" t="s">
        <v>1228</v>
      </c>
      <c r="F97" s="14" t="s">
        <v>1230</v>
      </c>
      <c r="I97" s="14"/>
    </row>
    <row r="98" spans="2:9">
      <c r="D98" s="444">
        <f>D$6*POWER(12,-26)-273.15</f>
        <v>1818.8639639610128</v>
      </c>
      <c r="E98" s="14" t="s">
        <v>1228</v>
      </c>
      <c r="F98" s="14" t="s">
        <v>1231</v>
      </c>
      <c r="I98" s="14"/>
    </row>
    <row r="99" spans="2:9">
      <c r="D99" s="444">
        <f>3*D$6*POWER(12,-26)-273.15</f>
        <v>6002.8918918830386</v>
      </c>
      <c r="E99" s="14" t="s">
        <v>1228</v>
      </c>
      <c r="F99" s="14" t="s">
        <v>1232</v>
      </c>
      <c r="I99" s="14"/>
    </row>
    <row r="100" spans="2:9">
      <c r="D100" s="444"/>
      <c r="I100" s="14"/>
    </row>
    <row r="101" spans="2:9" ht="22.3">
      <c r="B101" s="586" t="s">
        <v>1319</v>
      </c>
      <c r="C101" s="586"/>
      <c r="D101" s="586"/>
      <c r="E101" s="586"/>
      <c r="F101" s="586"/>
      <c r="G101" s="586"/>
      <c r="H101" s="586"/>
      <c r="I101" s="14"/>
    </row>
    <row r="102" spans="2:9">
      <c r="D102" s="444"/>
      <c r="I102" s="14"/>
    </row>
    <row r="103" spans="2:9" s="437" customFormat="1" ht="26.15">
      <c r="B103" s="587" t="s">
        <v>1623</v>
      </c>
      <c r="C103" s="587"/>
      <c r="D103" s="587"/>
      <c r="E103" s="587"/>
      <c r="F103" s="587"/>
      <c r="G103" s="587"/>
      <c r="H103" s="587"/>
    </row>
    <row r="104" spans="2:9">
      <c r="D104" s="444"/>
      <c r="I104" s="14"/>
    </row>
    <row r="105" spans="2:9">
      <c r="D105" s="444"/>
      <c r="I105" s="14"/>
    </row>
    <row r="106" spans="2:9">
      <c r="D106" s="444"/>
      <c r="I106" s="14"/>
    </row>
    <row r="107" spans="2:9">
      <c r="D107" s="444"/>
      <c r="I107" s="14"/>
    </row>
    <row r="108" spans="2:9">
      <c r="D108" s="444"/>
      <c r="I108" s="14"/>
    </row>
    <row r="109" spans="2:9">
      <c r="I109" s="14"/>
    </row>
    <row r="110" spans="2:9">
      <c r="B110" s="452" t="s">
        <v>1253</v>
      </c>
      <c r="C110" s="585" t="s">
        <v>1254</v>
      </c>
      <c r="D110" s="585"/>
      <c r="E110" s="585" t="s">
        <v>1255</v>
      </c>
      <c r="F110" s="585"/>
      <c r="G110" s="585"/>
      <c r="H110" s="450" t="s">
        <v>1257</v>
      </c>
      <c r="I110" s="14"/>
    </row>
    <row r="111" spans="2:9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88" t="s">
        <v>1535</v>
      </c>
      <c r="F111" s="588"/>
      <c r="G111" s="588"/>
      <c r="H111" s="451" t="str">
        <f>DEC2OCT(ABS(D111))</f>
        <v>124</v>
      </c>
      <c r="I111" s="14"/>
    </row>
    <row r="112" spans="2:9">
      <c r="B112" s="458">
        <f>$C112*D$6*POWER(12,-26)-273.15</f>
        <v>6002.8918918830386</v>
      </c>
      <c r="C112" s="447">
        <v>3</v>
      </c>
      <c r="D112" s="449">
        <v>-26</v>
      </c>
      <c r="E112" s="588" t="s">
        <v>1531</v>
      </c>
      <c r="F112" s="588"/>
      <c r="G112" s="588"/>
      <c r="H112" s="451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88" t="s">
        <v>1532</v>
      </c>
      <c r="F113" s="588"/>
      <c r="G113" s="588"/>
      <c r="H113" s="451" t="str">
        <f t="shared" si="146"/>
        <v>31</v>
      </c>
      <c r="I113" s="14"/>
    </row>
    <row r="114" spans="2:9">
      <c r="B114" s="8" t="s">
        <v>1268</v>
      </c>
      <c r="C114" s="447">
        <f>$K58</f>
        <v>1.032335412150464</v>
      </c>
      <c r="D114" s="449">
        <f>$J58</f>
        <v>-25</v>
      </c>
      <c r="E114" s="588" t="s">
        <v>1532</v>
      </c>
      <c r="F114" s="588"/>
      <c r="G114" s="588"/>
      <c r="H114" s="451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88" t="s">
        <v>1536</v>
      </c>
      <c r="F115" s="588"/>
      <c r="G115" s="588"/>
      <c r="H115" s="451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88" t="s">
        <v>1256</v>
      </c>
      <c r="F116" s="588"/>
      <c r="G116" s="588"/>
      <c r="H116" s="451" t="str">
        <f t="shared" si="146"/>
        <v>21</v>
      </c>
      <c r="I116" s="14"/>
    </row>
    <row r="117" spans="2:9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88" t="s">
        <v>1533</v>
      </c>
      <c r="F117" s="588"/>
      <c r="G117" s="588"/>
      <c r="H117" s="451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88" t="s">
        <v>1534</v>
      </c>
      <c r="F118" s="588"/>
      <c r="G118" s="588"/>
      <c r="H118" s="451" t="str">
        <f t="shared" si="146"/>
        <v>1</v>
      </c>
      <c r="I118" s="14"/>
    </row>
    <row r="119" spans="2:9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88" t="s">
        <v>1275</v>
      </c>
      <c r="F119" s="588"/>
      <c r="G119" s="588"/>
      <c r="H119" s="451" t="str">
        <f t="shared" si="146"/>
        <v>1</v>
      </c>
      <c r="I119" s="14"/>
    </row>
    <row r="120" spans="2:9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88" t="s">
        <v>1537</v>
      </c>
      <c r="F120" s="588"/>
      <c r="G120" s="588"/>
      <c r="H120" s="451" t="str">
        <f t="shared" si="146"/>
        <v>26</v>
      </c>
      <c r="I120" s="14"/>
    </row>
    <row r="121" spans="2:9">
      <c r="B121" s="8" t="s">
        <v>1259</v>
      </c>
      <c r="C121" s="448">
        <f>86400/128/($D4*POWER(12,42))</f>
        <v>0.99994334194967516</v>
      </c>
      <c r="D121" s="449">
        <v>42</v>
      </c>
      <c r="E121" s="588" t="s">
        <v>1622</v>
      </c>
      <c r="F121" s="588"/>
      <c r="G121" s="588"/>
      <c r="H121" s="451" t="str">
        <f t="shared" si="146"/>
        <v>52</v>
      </c>
      <c r="I121" s="14"/>
    </row>
    <row r="122" spans="2:9">
      <c r="B122" s="8" t="s">
        <v>1274</v>
      </c>
      <c r="C122" s="448">
        <f>4600000000*365.2422*86400/($D4*POWER(12,D122))</f>
        <v>2.0098698980308911</v>
      </c>
      <c r="D122" s="449">
        <v>55</v>
      </c>
      <c r="E122" s="588" t="s">
        <v>1621</v>
      </c>
      <c r="F122" s="588"/>
      <c r="G122" s="588"/>
      <c r="H122" s="451" t="str">
        <f t="shared" si="146"/>
        <v>67</v>
      </c>
      <c r="I122" s="14"/>
    </row>
    <row r="123" spans="2:9">
      <c r="B123" s="8" t="s">
        <v>1424</v>
      </c>
      <c r="C123" s="448">
        <f>435.4*POWER(10,15)/($D4*POWER(12,D123))</f>
        <v>0.50236873158668049</v>
      </c>
      <c r="D123" s="449">
        <v>56</v>
      </c>
      <c r="E123" s="588" t="s">
        <v>1620</v>
      </c>
      <c r="F123" s="588"/>
      <c r="G123" s="588"/>
      <c r="H123" s="451" t="str">
        <f t="shared" si="146"/>
        <v>70</v>
      </c>
      <c r="I123" s="14"/>
    </row>
    <row r="124" spans="2:9">
      <c r="I124" s="14"/>
    </row>
    <row r="125" spans="2:9" s="453" customFormat="1" ht="18">
      <c r="D125" s="454" t="s">
        <v>1260</v>
      </c>
      <c r="E125" s="455"/>
      <c r="F125" s="456" t="s">
        <v>1258</v>
      </c>
      <c r="G125" s="457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  <mergeCell ref="C110:D110"/>
    <mergeCell ref="A1:A30"/>
    <mergeCell ref="A31:A70"/>
    <mergeCell ref="J31:K31"/>
    <mergeCell ref="A71:A88"/>
    <mergeCell ref="E110:G110"/>
    <mergeCell ref="B101:H101"/>
    <mergeCell ref="B103:H103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702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687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690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690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691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694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696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578"/>
      <c r="B84" s="30" t="s">
        <v>1279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hyper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1631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1605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>
      <c r="K95" s="79"/>
      <c r="L95" s="79"/>
      <c r="M95" s="79"/>
    </row>
    <row r="96" spans="1:37" ht="12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F148" sqref="F148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702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687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690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93" t="s">
        <v>1633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690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691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694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696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75" t="str">
        <f>Rydberg!J31</f>
        <v>0123456789XE</v>
      </c>
      <c r="K31" s="576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hyper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581"/>
      <c r="B68" s="64" t="s">
        <v>1554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hyper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581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581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582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577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>
      <c r="A73" s="578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578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578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578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578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578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578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578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578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578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578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578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578"/>
      <c r="B85" s="30" t="s">
        <v>1279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578"/>
      <c r="B86" s="30" t="s">
        <v>1280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578"/>
      <c r="B87" s="30" t="s">
        <v>364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hyper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578"/>
      <c r="B88" s="30" t="s">
        <v>673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579"/>
      <c r="B89" s="33" t="s">
        <v>365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37" t="s">
        <v>268</v>
      </c>
      <c r="D92" s="14">
        <f>1/(1+0.00054461702177)</f>
        <v>0.99945567942448077</v>
      </c>
    </row>
    <row r="93" spans="1:37">
      <c r="B93" s="3" t="s">
        <v>1631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3" t="s">
        <v>758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1605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>
      <c r="D96" s="193"/>
      <c r="F96" s="193"/>
      <c r="G96" s="209"/>
      <c r="K96" s="79"/>
      <c r="L96" s="79"/>
      <c r="M96" s="79"/>
    </row>
    <row r="97" spans="1:37">
      <c r="B97" s="14" t="s">
        <v>1126</v>
      </c>
    </row>
    <row r="98" spans="1:37">
      <c r="B98" s="107" t="s">
        <v>1155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>
      <c r="B99" s="107" t="s">
        <v>1156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>
      <c r="A100" s="386"/>
      <c r="B100" s="107" t="s">
        <v>1157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>
      <c r="B101" s="105" t="s">
        <v>1158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>
      <c r="B103" s="14" t="s">
        <v>1343</v>
      </c>
      <c r="K103" s="79"/>
      <c r="L103" s="79"/>
      <c r="M103" s="79"/>
    </row>
    <row r="104" spans="1:37" ht="12" thickBot="1">
      <c r="B104" s="68" t="s">
        <v>1344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>
      <c r="B106" s="14" t="s">
        <v>1128</v>
      </c>
      <c r="K106" s="79"/>
      <c r="L106" s="79"/>
      <c r="M106" s="79"/>
    </row>
    <row r="107" spans="1:37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>
      <c r="B111" s="14" t="s">
        <v>1462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>
      <c r="B112" s="245" t="s">
        <v>1461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>
      <c r="B113" s="91" t="s">
        <v>1463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1" t="s">
        <v>1464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>
      <c r="B115" s="527" t="s">
        <v>1465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>
      <c r="B117" s="14" t="s">
        <v>1127</v>
      </c>
      <c r="C117" s="54" t="s">
        <v>1882</v>
      </c>
      <c r="D117" s="238">
        <f>AM118</f>
        <v>-74.360439333280311</v>
      </c>
      <c r="F117" s="232"/>
      <c r="G117" s="193"/>
      <c r="H117" s="193"/>
    </row>
    <row r="118" spans="2:39">
      <c r="B118" s="98" t="s">
        <v>643</v>
      </c>
      <c r="C118" s="240" t="s">
        <v>623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>
      <c r="B119" s="126" t="s">
        <v>641</v>
      </c>
      <c r="C119" s="10" t="s">
        <v>642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>
      <c r="B120" s="126"/>
      <c r="C120" s="9" t="s">
        <v>624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>
      <c r="B121" s="126"/>
      <c r="C121" s="9" t="s">
        <v>625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>
      <c r="B122" s="126"/>
      <c r="C122" s="9" t="s">
        <v>626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>
      <c r="B123" s="126"/>
      <c r="C123" s="9" t="s">
        <v>627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>
      <c r="B124" s="126"/>
      <c r="C124" s="9" t="s">
        <v>628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>
      <c r="B125" s="126" t="s">
        <v>644</v>
      </c>
      <c r="C125" s="9" t="s">
        <v>629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>
      <c r="B126" s="126" t="s">
        <v>653</v>
      </c>
      <c r="C126" s="9" t="s">
        <v>654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>
      <c r="B127" s="126" t="s">
        <v>645</v>
      </c>
      <c r="C127" s="9" t="s">
        <v>639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>
      <c r="B128" s="126" t="s">
        <v>647</v>
      </c>
      <c r="C128" s="9" t="s">
        <v>630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>
      <c r="B129" s="126"/>
      <c r="C129" s="9" t="s">
        <v>631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>
      <c r="B130" s="126"/>
      <c r="C130" s="9" t="s">
        <v>651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>
      <c r="B131" s="126"/>
      <c r="C131" s="9" t="s">
        <v>632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>
      <c r="B132" s="126"/>
      <c r="C132" s="9" t="s">
        <v>652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>
      <c r="B133" s="91"/>
      <c r="C133" s="9" t="s">
        <v>633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>
      <c r="B134" s="126"/>
      <c r="C134" s="9" t="s">
        <v>634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>
      <c r="B135" s="126" t="s">
        <v>646</v>
      </c>
      <c r="C135" s="9" t="s">
        <v>635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>
      <c r="B136" s="126"/>
      <c r="C136" s="9" t="s">
        <v>636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>
      <c r="B137" s="126"/>
      <c r="C137" s="9" t="s">
        <v>637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>
      <c r="B138" s="91" t="s">
        <v>649</v>
      </c>
      <c r="C138" s="9" t="s">
        <v>640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>
      <c r="B139" s="91" t="s">
        <v>650</v>
      </c>
      <c r="C139" s="9" t="s">
        <v>648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>
      <c r="B140" s="129"/>
      <c r="C140" s="241" t="s">
        <v>638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>
      <c r="B142" s="138" t="s">
        <v>1883</v>
      </c>
      <c r="C142" s="54"/>
      <c r="D142" s="238">
        <f>D$117+F$6*F142*20736</f>
        <v>14.022446952121882</v>
      </c>
      <c r="F142" s="233">
        <f>12*6+1</f>
        <v>73</v>
      </c>
    </row>
    <row r="143" spans="2:39">
      <c r="B143" s="138" t="s">
        <v>1884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>
      <c r="B144" s="138" t="s">
        <v>1885</v>
      </c>
      <c r="C144" s="54"/>
      <c r="D144" s="238">
        <f>D$117+F$6*F144*20736</f>
        <v>99.983884298197978</v>
      </c>
      <c r="F144" s="233">
        <v>144</v>
      </c>
    </row>
    <row r="145" spans="2:5" ht="13.3">
      <c r="B145" s="138" t="s">
        <v>1886</v>
      </c>
      <c r="D145" s="444">
        <f>F6*POWER(12,7)*3-273.15</f>
        <v>6003.245650733219</v>
      </c>
      <c r="E145" s="14" t="s">
        <v>1234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702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687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690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93" t="s">
        <v>1633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690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691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694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696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698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699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75" t="str">
        <f>Rydberg!J31</f>
        <v>0123456789XE</v>
      </c>
      <c r="K31" s="576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82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578"/>
      <c r="B84" s="30" t="s">
        <v>1279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hyper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1631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1605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D95" s="193"/>
      <c r="F95" s="193"/>
      <c r="G95" s="209"/>
      <c r="K95" s="79"/>
      <c r="L95" s="79"/>
      <c r="M95" s="79"/>
    </row>
    <row r="96" spans="1:37">
      <c r="B96" s="14" t="s">
        <v>1126</v>
      </c>
    </row>
    <row r="97" spans="1:39">
      <c r="B97" s="107" t="s">
        <v>1155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>
      <c r="B98" s="107" t="s">
        <v>1156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>
      <c r="A99" s="386"/>
      <c r="B99" s="107" t="s">
        <v>1157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>
      <c r="B100" s="105" t="s">
        <v>1158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>
      <c r="B102" s="14" t="s">
        <v>1343</v>
      </c>
      <c r="K102" s="79"/>
      <c r="L102" s="79"/>
      <c r="M102" s="79"/>
    </row>
    <row r="103" spans="1:39" ht="12" thickBot="1">
      <c r="B103" s="68" t="s">
        <v>1344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>
      <c r="B105" s="14" t="s">
        <v>1128</v>
      </c>
      <c r="K105" s="79"/>
      <c r="L105" s="79"/>
      <c r="M105" s="79"/>
    </row>
    <row r="106" spans="1:39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>
      <c r="B110" s="14" t="s">
        <v>1127</v>
      </c>
      <c r="C110" s="54" t="s">
        <v>655</v>
      </c>
      <c r="D110" s="238">
        <f>AM111</f>
        <v>-65.388549499005478</v>
      </c>
      <c r="F110" s="232"/>
      <c r="G110" s="193"/>
      <c r="H110" s="193"/>
    </row>
    <row r="111" spans="1:39">
      <c r="B111" s="98" t="s">
        <v>643</v>
      </c>
      <c r="C111" s="240" t="s">
        <v>623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>
      <c r="B112" s="126" t="s">
        <v>641</v>
      </c>
      <c r="C112" s="10" t="s">
        <v>642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>
      <c r="B113" s="126"/>
      <c r="C113" s="9" t="s">
        <v>624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>
      <c r="B114" s="126"/>
      <c r="C114" s="9" t="s">
        <v>625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>
      <c r="B115" s="126"/>
      <c r="C115" s="9" t="s">
        <v>626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>
      <c r="B116" s="126"/>
      <c r="C116" s="9" t="s">
        <v>627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>
      <c r="B117" s="126"/>
      <c r="C117" s="9" t="s">
        <v>628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>
      <c r="B118" s="126" t="s">
        <v>644</v>
      </c>
      <c r="C118" s="9" t="s">
        <v>629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>
      <c r="B119" s="126" t="s">
        <v>653</v>
      </c>
      <c r="C119" s="9" t="s">
        <v>654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>
      <c r="B120" s="126" t="s">
        <v>645</v>
      </c>
      <c r="C120" s="9" t="s">
        <v>639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>
      <c r="B121" s="126" t="s">
        <v>647</v>
      </c>
      <c r="C121" s="9" t="s">
        <v>630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>
      <c r="B122" s="126"/>
      <c r="C122" s="9" t="s">
        <v>631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>
      <c r="B123" s="126"/>
      <c r="C123" s="9" t="s">
        <v>651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>
      <c r="B124" s="126"/>
      <c r="C124" s="9" t="s">
        <v>632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>
      <c r="B125" s="126"/>
      <c r="C125" s="9" t="s">
        <v>652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>
      <c r="B126" s="91"/>
      <c r="C126" s="9" t="s">
        <v>633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>
      <c r="B127" s="126"/>
      <c r="C127" s="9" t="s">
        <v>634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>
      <c r="B128" s="126" t="s">
        <v>646</v>
      </c>
      <c r="C128" s="9" t="s">
        <v>635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>
      <c r="B129" s="126"/>
      <c r="C129" s="9" t="s">
        <v>636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>
      <c r="B130" s="126"/>
      <c r="C130" s="9" t="s">
        <v>637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>
      <c r="B131" s="91" t="s">
        <v>649</v>
      </c>
      <c r="C131" s="9" t="s">
        <v>640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>
      <c r="B132" s="91" t="s">
        <v>650</v>
      </c>
      <c r="C132" s="9" t="s">
        <v>648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>
      <c r="B133" s="129"/>
      <c r="C133" s="241" t="s">
        <v>638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>
      <c r="B135" s="138" t="s">
        <v>666</v>
      </c>
      <c r="C135" s="54"/>
      <c r="D135" s="238">
        <f>D$110+F$6*F135*20736</f>
        <v>26.983232026178385</v>
      </c>
      <c r="F135" s="233">
        <f>12*6+1</f>
        <v>73</v>
      </c>
    </row>
    <row r="136" spans="2:39">
      <c r="B136" s="138" t="s">
        <v>667</v>
      </c>
      <c r="C136" s="54"/>
      <c r="D136" s="238">
        <f>D$110+F$6*F136*20736</f>
        <v>51.025202560130353</v>
      </c>
      <c r="F136" s="233">
        <f>12*7+8</f>
        <v>92</v>
      </c>
    </row>
    <row r="137" spans="2:39">
      <c r="B137" s="138" t="s">
        <v>668</v>
      </c>
      <c r="C137" s="54"/>
      <c r="D137" s="238">
        <f>D$110+F$6*F137*20736</f>
        <v>116.82427981094628</v>
      </c>
      <c r="F137" s="233">
        <v>144</v>
      </c>
    </row>
    <row r="138" spans="2:39" ht="13.3">
      <c r="B138" s="138" t="s">
        <v>1233</v>
      </c>
      <c r="D138" s="444">
        <f>F6*POWER(12,7)*3-273.15</f>
        <v>6286.5118551582618</v>
      </c>
      <c r="E138" s="14" t="s">
        <v>1234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778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779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780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792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781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782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783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784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785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786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787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93" t="s">
        <v>1632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787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691</v>
      </c>
      <c r="M26" s="23"/>
      <c r="N26" s="82">
        <f t="shared" si="3"/>
        <v>-367.42662969676536</v>
      </c>
      <c r="O26" s="24"/>
      <c r="P26" s="83"/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788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789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790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791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58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58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58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58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58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58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58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58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58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581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581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58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581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58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58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58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58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58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58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581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58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58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58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58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581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581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582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577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>
      <c r="A71" s="578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578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578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578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578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578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578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578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578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578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578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578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578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578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578"/>
      <c r="B85" s="30" t="s">
        <v>364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hyper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578"/>
      <c r="B86" s="30" t="s">
        <v>673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579"/>
      <c r="B87" s="33" t="s">
        <v>365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37" t="s">
        <v>268</v>
      </c>
      <c r="D90" s="14">
        <f>1/(1+0.00054461702177)</f>
        <v>0.99945567942448077</v>
      </c>
    </row>
    <row r="91" spans="1:37">
      <c r="B91" s="3" t="s">
        <v>730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" t="s">
        <v>758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1205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>
      <c r="K94" s="79"/>
      <c r="L94" s="79"/>
      <c r="M94" s="79"/>
    </row>
    <row r="95" spans="1:37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>
      <c r="C99" s="54" t="s">
        <v>655</v>
      </c>
      <c r="D99" s="238">
        <f>AM100</f>
        <v>-74.360322558157833</v>
      </c>
      <c r="F99" s="232"/>
      <c r="G99" s="193"/>
      <c r="H99" s="193"/>
    </row>
    <row r="100" spans="2:39">
      <c r="B100" s="98" t="s">
        <v>643</v>
      </c>
      <c r="C100" s="240" t="s">
        <v>623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>
      <c r="B101" s="126" t="s">
        <v>641</v>
      </c>
      <c r="C101" s="10" t="s">
        <v>642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>
      <c r="B102" s="126"/>
      <c r="C102" s="9" t="s">
        <v>624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>
      <c r="B103" s="126"/>
      <c r="C103" s="9" t="s">
        <v>625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>
      <c r="B104" s="126"/>
      <c r="C104" s="9" t="s">
        <v>626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>
      <c r="B105" s="126"/>
      <c r="C105" s="9" t="s">
        <v>627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>
      <c r="B106" s="126"/>
      <c r="C106" s="9" t="s">
        <v>628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>
      <c r="B107" s="126" t="s">
        <v>644</v>
      </c>
      <c r="C107" s="9" t="s">
        <v>629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>
      <c r="B108" s="126" t="s">
        <v>653</v>
      </c>
      <c r="C108" s="9" t="s">
        <v>654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>
      <c r="B109" s="126" t="s">
        <v>645</v>
      </c>
      <c r="C109" s="9" t="s">
        <v>639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>
      <c r="B110" s="126" t="s">
        <v>647</v>
      </c>
      <c r="C110" s="9" t="s">
        <v>630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>
      <c r="B111" s="126"/>
      <c r="C111" s="9" t="s">
        <v>631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>
      <c r="B112" s="126"/>
      <c r="C112" s="9" t="s">
        <v>651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>
      <c r="B113" s="126"/>
      <c r="C113" s="9" t="s">
        <v>632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>
      <c r="B114" s="126"/>
      <c r="C114" s="9" t="s">
        <v>652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>
      <c r="B115" s="91"/>
      <c r="C115" s="9" t="s">
        <v>633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>
      <c r="B116" s="126"/>
      <c r="C116" s="9" t="s">
        <v>634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>
      <c r="B117" s="126" t="s">
        <v>646</v>
      </c>
      <c r="C117" s="9" t="s">
        <v>635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>
      <c r="B118" s="126"/>
      <c r="C118" s="9" t="s">
        <v>636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>
      <c r="B119" s="126"/>
      <c r="C119" s="9" t="s">
        <v>637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>
      <c r="B120" s="91" t="s">
        <v>649</v>
      </c>
      <c r="C120" s="9" t="s">
        <v>640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>
      <c r="B121" s="91" t="s">
        <v>650</v>
      </c>
      <c r="C121" s="9" t="s">
        <v>648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>
      <c r="B122" s="129"/>
      <c r="C122" s="241" t="s">
        <v>638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>
      <c r="B124" s="138" t="s">
        <v>666</v>
      </c>
      <c r="C124" s="54"/>
      <c r="D124" s="238">
        <f>D$99+F$6*F124*POWER(12,-12)</f>
        <v>14.022563727244361</v>
      </c>
      <c r="F124" s="233">
        <f>12*6+1</f>
        <v>73</v>
      </c>
    </row>
    <row r="125" spans="2:39">
      <c r="B125" s="138" t="s">
        <v>667</v>
      </c>
      <c r="C125" s="54"/>
      <c r="D125" s="238">
        <f>D$99+F$6*F125*POWER(12,-12)</f>
        <v>37.026328650842188</v>
      </c>
      <c r="F125" s="233">
        <f>12*7+8</f>
        <v>92</v>
      </c>
    </row>
    <row r="126" spans="2:39">
      <c r="B126" s="138" t="s">
        <v>668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>
      <c r="A1" s="615" t="s">
        <v>202</v>
      </c>
      <c r="B1" s="609" t="s">
        <v>42</v>
      </c>
      <c r="C1" s="609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>
      <c r="A2" s="616"/>
      <c r="B2" s="607" t="str">
        <f>Rydberg!B2</f>
        <v>Local Time</v>
      </c>
      <c r="C2" s="607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616"/>
      <c r="B3" s="607" t="str">
        <f>Rydberg!B3</f>
        <v>Length</v>
      </c>
      <c r="C3" s="607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18" t="s">
        <v>1116</v>
      </c>
      <c r="J3" s="619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1117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>
      <c r="A4" s="616"/>
      <c r="B4" s="607" t="str">
        <f>Rydberg!B4</f>
        <v>Time</v>
      </c>
      <c r="C4" s="607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616"/>
      <c r="B5" s="607" t="str">
        <f>Rydberg!B5</f>
        <v>Energy</v>
      </c>
      <c r="C5" s="607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616"/>
      <c r="B6" s="607" t="str">
        <f>Rydberg!B6</f>
        <v>Temperature</v>
      </c>
      <c r="C6" s="607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616"/>
      <c r="B7" s="607" t="str">
        <f>Rydberg!B7</f>
        <v>Amount of substance</v>
      </c>
      <c r="C7" s="607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616"/>
      <c r="B8" s="607" t="str">
        <f>Rydberg!B8</f>
        <v>Mass</v>
      </c>
      <c r="C8" s="607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616"/>
      <c r="B9" s="607" t="str">
        <f>Rydberg!B9</f>
        <v>Power</v>
      </c>
      <c r="C9" s="607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616"/>
      <c r="B10" s="607" t="str">
        <f>Rydberg!B10</f>
        <v>Force</v>
      </c>
      <c r="C10" s="607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616"/>
      <c r="B11" s="607" t="str">
        <f>Rydberg!B11</f>
        <v>Pressure</v>
      </c>
      <c r="C11" s="607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616"/>
      <c r="B12" s="607" t="str">
        <f>Rydberg!B12</f>
        <v>Charge</v>
      </c>
      <c r="C12" s="607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616"/>
      <c r="B13" s="607" t="str">
        <f>Rydberg!B13</f>
        <v>Electric current</v>
      </c>
      <c r="C13" s="607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616"/>
      <c r="B14" s="607" t="str">
        <f>Rydberg!B14</f>
        <v>Field Strength</v>
      </c>
      <c r="C14" s="607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616"/>
      <c r="B15" s="607" t="str">
        <f>Rydberg!B15</f>
        <v>Flux density</v>
      </c>
      <c r="C15" s="607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616"/>
      <c r="B16" s="607" t="str">
        <f>Rydberg!B16</f>
        <v>Impedance</v>
      </c>
      <c r="C16" s="607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616"/>
      <c r="B17" s="610" t="str">
        <f>Rydberg!B17</f>
        <v>Electric potential difference</v>
      </c>
      <c r="C17" s="610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616"/>
      <c r="B18" s="607" t="str">
        <f>Rydberg!B18</f>
        <v>Electric capacitance</v>
      </c>
      <c r="C18" s="607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616"/>
      <c r="B19" s="607" t="str">
        <f>Rydberg!B19</f>
        <v>Magnetic flux</v>
      </c>
      <c r="C19" s="607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616"/>
      <c r="B20" s="607" t="str">
        <f>Rydberg!B20</f>
        <v>Magnetic flux density</v>
      </c>
      <c r="C20" s="607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617"/>
      <c r="B21" s="608" t="str">
        <f>Rydberg!B21</f>
        <v>Inductance</v>
      </c>
      <c r="C21" s="608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612"/>
      <c r="B22" s="613"/>
      <c r="C22" s="614" t="s">
        <v>578</v>
      </c>
      <c r="D22" s="614"/>
      <c r="E22" s="614"/>
      <c r="F22" s="614"/>
      <c r="G22" s="614"/>
      <c r="H22" s="614"/>
      <c r="I22" s="611" t="s">
        <v>579</v>
      </c>
      <c r="J22" s="611"/>
      <c r="K22" s="611"/>
      <c r="L22" s="611"/>
      <c r="M22" s="611"/>
      <c r="N22" s="611"/>
      <c r="O22" s="611"/>
      <c r="P22" s="611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602" t="s">
        <v>598</v>
      </c>
      <c r="B23" s="200" t="s">
        <v>580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75" t="s">
        <v>80</v>
      </c>
      <c r="O23" s="576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602"/>
      <c r="B24" s="604" t="s">
        <v>594</v>
      </c>
      <c r="C24" s="165" t="s">
        <v>562</v>
      </c>
      <c r="D24" s="3" t="s">
        <v>559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561</v>
      </c>
      <c r="I24" s="156">
        <f t="shared" ref="I24:I28" si="30">I25/10</f>
        <v>1.0000000000000002E-6</v>
      </c>
      <c r="J24" s="2" t="s">
        <v>559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602"/>
      <c r="B25" s="604"/>
      <c r="C25" s="168" t="s">
        <v>563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587</v>
      </c>
      <c r="I25" s="157">
        <f t="shared" si="30"/>
        <v>1.0000000000000001E-5</v>
      </c>
      <c r="J25" s="2" t="s">
        <v>559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602"/>
      <c r="B26" s="604"/>
      <c r="C26" s="169" t="s">
        <v>564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587</v>
      </c>
      <c r="I26" s="158">
        <f t="shared" si="30"/>
        <v>1E-4</v>
      </c>
      <c r="J26" s="2" t="s">
        <v>559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602"/>
      <c r="B27" s="604"/>
      <c r="C27" s="170" t="s">
        <v>565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587</v>
      </c>
      <c r="I27" s="159">
        <f t="shared" si="30"/>
        <v>1E-3</v>
      </c>
      <c r="J27" s="2" t="s">
        <v>559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602"/>
      <c r="B28" s="604"/>
      <c r="C28" s="171" t="s">
        <v>566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559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602"/>
      <c r="B29" s="604"/>
      <c r="C29" s="172" t="s">
        <v>567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559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602"/>
      <c r="B30" s="604"/>
      <c r="C30" s="173" t="s">
        <v>610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559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602"/>
      <c r="B31" s="604"/>
      <c r="C31" s="173" t="s">
        <v>611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559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602"/>
      <c r="B32" s="604"/>
      <c r="C32" s="173" t="s">
        <v>612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559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602"/>
      <c r="B33" s="604"/>
      <c r="C33" s="190" t="s">
        <v>613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602"/>
      <c r="B34" s="604"/>
      <c r="C34" s="188" t="s">
        <v>369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560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hyper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602"/>
      <c r="B35" s="604"/>
      <c r="C35" s="188" t="s">
        <v>369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1115</v>
      </c>
      <c r="I35" s="162">
        <v>3</v>
      </c>
      <c r="J35" s="2" t="s">
        <v>1115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hyper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602"/>
      <c r="B36" s="604"/>
      <c r="C36" s="188" t="s">
        <v>370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560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602"/>
      <c r="B37" s="604"/>
      <c r="C37" s="212" t="s">
        <v>371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560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602"/>
      <c r="B38" s="605"/>
      <c r="C38" s="189" t="s">
        <v>372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560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602"/>
      <c r="B39" s="604" t="s">
        <v>771</v>
      </c>
      <c r="C39" s="165" t="s">
        <v>562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772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602"/>
      <c r="B40" s="604"/>
      <c r="C40" s="168" t="s">
        <v>563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772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602"/>
      <c r="B41" s="604"/>
      <c r="C41" s="169" t="s">
        <v>564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772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602"/>
      <c r="B42" s="604"/>
      <c r="C42" s="170" t="s">
        <v>565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772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602"/>
      <c r="B43" s="604"/>
      <c r="C43" s="171" t="s">
        <v>566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773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602"/>
      <c r="B44" s="604"/>
      <c r="C44" s="172" t="s">
        <v>567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773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602"/>
      <c r="B45" s="604"/>
      <c r="C45" s="173" t="s">
        <v>610</v>
      </c>
      <c r="D45" s="3" t="s">
        <v>619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774</v>
      </c>
      <c r="I45" s="162">
        <v>1</v>
      </c>
      <c r="J45" s="3" t="s">
        <v>619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602"/>
      <c r="B46" s="604"/>
      <c r="C46" s="173" t="s">
        <v>366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774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602"/>
      <c r="B47" s="604"/>
      <c r="C47" s="173" t="s">
        <v>367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619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602"/>
      <c r="B48" s="604"/>
      <c r="C48" s="190" t="s">
        <v>368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775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602"/>
      <c r="B49" s="604"/>
      <c r="C49" s="188" t="s">
        <v>369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775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hyper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602"/>
      <c r="B50" s="604"/>
      <c r="C50" s="188" t="s">
        <v>370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776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602"/>
      <c r="B51" s="604"/>
      <c r="C51" s="212" t="s">
        <v>371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776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602"/>
      <c r="B52" s="605"/>
      <c r="C52" s="189" t="s">
        <v>372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777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602"/>
      <c r="B53" s="604" t="s">
        <v>737</v>
      </c>
      <c r="C53" s="165" t="s">
        <v>562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741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602"/>
      <c r="B54" s="604"/>
      <c r="C54" s="168" t="s">
        <v>563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741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602"/>
      <c r="B55" s="604"/>
      <c r="C55" s="169" t="s">
        <v>564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740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602"/>
      <c r="B56" s="604"/>
      <c r="C56" s="170" t="s">
        <v>565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740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602"/>
      <c r="B57" s="604"/>
      <c r="C57" s="171" t="s">
        <v>566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740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602"/>
      <c r="B58" s="604"/>
      <c r="C58" s="172" t="s">
        <v>567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739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602"/>
      <c r="B59" s="604"/>
      <c r="C59" s="173" t="s">
        <v>610</v>
      </c>
      <c r="D59" s="3" t="s">
        <v>620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739</v>
      </c>
      <c r="I59" s="162">
        <v>1</v>
      </c>
      <c r="J59" s="3" t="s">
        <v>620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602"/>
      <c r="B60" s="604"/>
      <c r="C60" s="173" t="s">
        <v>366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739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602"/>
      <c r="B61" s="604"/>
      <c r="C61" s="173" t="s">
        <v>367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620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602"/>
      <c r="B62" s="604"/>
      <c r="C62" s="190" t="s">
        <v>368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620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hyper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602"/>
      <c r="B63" s="604"/>
      <c r="C63" s="188" t="s">
        <v>369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620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602"/>
      <c r="B64" s="604"/>
      <c r="C64" s="188" t="s">
        <v>370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738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602"/>
      <c r="B65" s="604"/>
      <c r="C65" s="212" t="s">
        <v>371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738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602"/>
      <c r="B66" s="605"/>
      <c r="C66" s="189" t="s">
        <v>372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738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602"/>
      <c r="B67" s="606" t="s">
        <v>595</v>
      </c>
      <c r="C67" s="165" t="s">
        <v>562</v>
      </c>
      <c r="D67" s="205" t="s">
        <v>568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571</v>
      </c>
      <c r="I67" s="179">
        <f t="shared" ref="I67:I71" si="219">I68/10</f>
        <v>1.0000000000000002E-6</v>
      </c>
      <c r="J67" s="144" t="s">
        <v>568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602"/>
      <c r="B68" s="604"/>
      <c r="C68" s="168" t="s">
        <v>563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572</v>
      </c>
      <c r="I68" s="157">
        <f t="shared" si="219"/>
        <v>1.0000000000000001E-5</v>
      </c>
      <c r="J68" s="2" t="s">
        <v>568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602"/>
      <c r="B69" s="604"/>
      <c r="C69" s="169" t="s">
        <v>564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572</v>
      </c>
      <c r="I69" s="158">
        <f t="shared" si="219"/>
        <v>1E-4</v>
      </c>
      <c r="J69" s="2" t="s">
        <v>568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602"/>
      <c r="B70" s="604"/>
      <c r="C70" s="170" t="s">
        <v>565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572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602"/>
      <c r="B71" s="604"/>
      <c r="C71" s="171" t="s">
        <v>566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602"/>
      <c r="B72" s="604"/>
      <c r="C72" s="172" t="s">
        <v>567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568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602"/>
      <c r="B73" s="604"/>
      <c r="C73" s="173" t="s">
        <v>610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602"/>
      <c r="B74" s="604"/>
      <c r="C74" s="173" t="s">
        <v>611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568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602"/>
      <c r="B75" s="604"/>
      <c r="C75" s="173" t="s">
        <v>612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568</v>
      </c>
      <c r="I75" s="162">
        <f>I74*10</f>
        <v>100</v>
      </c>
      <c r="J75" s="2" t="s">
        <v>568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602"/>
      <c r="B76" s="604"/>
      <c r="C76" s="190" t="s">
        <v>613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568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602"/>
      <c r="B77" s="604"/>
      <c r="C77" s="190" t="s">
        <v>613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621</v>
      </c>
      <c r="I77" s="162">
        <v>1</v>
      </c>
      <c r="J77" s="2" t="s">
        <v>621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602"/>
      <c r="B78" s="604"/>
      <c r="C78" s="188" t="s">
        <v>369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569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hyper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602"/>
      <c r="B79" s="604"/>
      <c r="C79" s="188" t="s">
        <v>370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622</v>
      </c>
      <c r="I79" s="162">
        <v>1</v>
      </c>
      <c r="J79" s="2" t="s">
        <v>622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hyper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602"/>
      <c r="B80" s="604"/>
      <c r="C80" s="188" t="s">
        <v>370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569</v>
      </c>
      <c r="I80" s="162">
        <f>I78*10</f>
        <v>100000</v>
      </c>
      <c r="J80" s="2" t="s">
        <v>568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602"/>
      <c r="B81" s="605"/>
      <c r="C81" s="189" t="s">
        <v>371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570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602"/>
      <c r="B82" s="606" t="s">
        <v>596</v>
      </c>
      <c r="C82" s="165" t="s">
        <v>562</v>
      </c>
      <c r="D82" s="205" t="s">
        <v>573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574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602"/>
      <c r="B83" s="604"/>
      <c r="C83" s="168" t="s">
        <v>563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574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602"/>
      <c r="B84" s="604"/>
      <c r="C84" s="169" t="s">
        <v>564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575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602"/>
      <c r="B85" s="604"/>
      <c r="C85" s="170" t="s">
        <v>565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575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602"/>
      <c r="B86" s="604"/>
      <c r="C86" s="171" t="s">
        <v>566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575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602"/>
      <c r="B87" s="604"/>
      <c r="C87" s="172" t="s">
        <v>567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573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602"/>
      <c r="B88" s="604"/>
      <c r="C88" s="173" t="s">
        <v>610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573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602"/>
      <c r="B89" s="604"/>
      <c r="C89" s="173" t="s">
        <v>611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576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602"/>
      <c r="B90" s="604"/>
      <c r="C90" s="173" t="s">
        <v>612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602"/>
      <c r="B91" s="604"/>
      <c r="C91" s="190" t="s">
        <v>613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602"/>
      <c r="B92" s="604"/>
      <c r="C92" s="188" t="s">
        <v>369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577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hyper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602"/>
      <c r="B93" s="604"/>
      <c r="C93" s="188" t="s">
        <v>370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577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602"/>
      <c r="B94" s="605"/>
      <c r="C94" s="189" t="s">
        <v>371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577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602"/>
      <c r="B95" s="606" t="s">
        <v>597</v>
      </c>
      <c r="C95" s="191" t="s">
        <v>566</v>
      </c>
      <c r="D95" s="205" t="s">
        <v>582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588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602"/>
      <c r="B96" s="604"/>
      <c r="C96" s="172" t="s">
        <v>567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586</v>
      </c>
      <c r="I96" s="157">
        <f t="shared" si="309"/>
        <v>1.0000000000000001E-5</v>
      </c>
      <c r="J96" s="2" t="s">
        <v>582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602"/>
      <c r="B97" s="604"/>
      <c r="C97" s="173" t="s">
        <v>610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586</v>
      </c>
      <c r="I97" s="158">
        <f t="shared" si="309"/>
        <v>1E-4</v>
      </c>
      <c r="J97" s="2" t="s">
        <v>581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602"/>
      <c r="B98" s="604"/>
      <c r="C98" s="173" t="s">
        <v>611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586</v>
      </c>
      <c r="I98" s="159">
        <f t="shared" si="309"/>
        <v>1E-3</v>
      </c>
      <c r="J98" s="2" t="s">
        <v>581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602"/>
      <c r="B99" s="604"/>
      <c r="C99" s="173" t="s">
        <v>612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583</v>
      </c>
      <c r="I99" s="160">
        <f t="shared" si="309"/>
        <v>0.01</v>
      </c>
      <c r="J99" s="2" t="s">
        <v>581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602"/>
      <c r="B100" s="604"/>
      <c r="C100" s="190" t="s">
        <v>613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583</v>
      </c>
      <c r="I100" s="161">
        <f>I101/10</f>
        <v>0.1</v>
      </c>
      <c r="J100" s="2" t="s">
        <v>581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602"/>
      <c r="B101" s="604"/>
      <c r="C101" s="188" t="s">
        <v>369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582</v>
      </c>
      <c r="I101" s="162">
        <v>1</v>
      </c>
      <c r="J101" s="2" t="s">
        <v>581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602"/>
      <c r="B102" s="604"/>
      <c r="C102" s="188" t="s">
        <v>370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582</v>
      </c>
      <c r="I102" s="162">
        <f>I101*10</f>
        <v>10</v>
      </c>
      <c r="J102" s="2" t="s">
        <v>581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hyper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602"/>
      <c r="B103" s="604"/>
      <c r="C103" s="212" t="s">
        <v>371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582</v>
      </c>
      <c r="I103" s="162">
        <f>I102*10</f>
        <v>100</v>
      </c>
      <c r="J103" s="2" t="s">
        <v>581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602"/>
      <c r="B104" s="604"/>
      <c r="C104" s="188" t="s">
        <v>372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584</v>
      </c>
      <c r="I104" s="162">
        <f t="shared" ref="I104:I107" si="317">I103*10</f>
        <v>1000</v>
      </c>
      <c r="J104" s="2" t="s">
        <v>581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602"/>
      <c r="B105" s="604"/>
      <c r="C105" s="188" t="s">
        <v>373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584</v>
      </c>
      <c r="I105" s="162">
        <f t="shared" si="317"/>
        <v>10000</v>
      </c>
      <c r="J105" s="2" t="s">
        <v>581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602"/>
      <c r="B106" s="604"/>
      <c r="C106" s="188" t="s">
        <v>615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584</v>
      </c>
      <c r="I106" s="162">
        <f t="shared" si="317"/>
        <v>100000</v>
      </c>
      <c r="J106" s="2" t="s">
        <v>581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602"/>
      <c r="B107" s="605"/>
      <c r="C107" s="189" t="s">
        <v>616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585</v>
      </c>
      <c r="I107" s="163">
        <f t="shared" si="317"/>
        <v>1000000</v>
      </c>
      <c r="J107" s="6" t="s">
        <v>581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602"/>
      <c r="B108" s="606" t="s">
        <v>593</v>
      </c>
      <c r="C108" s="223" t="s">
        <v>567</v>
      </c>
      <c r="D108" s="224" t="s">
        <v>591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602"/>
      <c r="B109" s="604"/>
      <c r="C109" s="173" t="s">
        <v>610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602"/>
      <c r="B110" s="604"/>
      <c r="C110" s="173" t="s">
        <v>610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602"/>
      <c r="B111" s="604"/>
      <c r="C111" s="173" t="s">
        <v>610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602"/>
      <c r="B112" s="604"/>
      <c r="C112" s="190" t="s">
        <v>614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602"/>
      <c r="B113" s="604"/>
      <c r="C113" s="190" t="s">
        <v>612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602"/>
      <c r="B114" s="604"/>
      <c r="C114" s="190" t="s">
        <v>613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602"/>
      <c r="B115" s="604"/>
      <c r="C115" s="190" t="s">
        <v>613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590</v>
      </c>
      <c r="I115" s="173">
        <v>1</v>
      </c>
      <c r="J115" s="2" t="s">
        <v>592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602"/>
      <c r="B116" s="604"/>
      <c r="C116" s="188" t="s">
        <v>369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hyper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602"/>
      <c r="B117" s="604"/>
      <c r="C117" s="188" t="s">
        <v>370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589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602"/>
      <c r="B118" s="604"/>
      <c r="C118" s="189" t="s">
        <v>371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589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602"/>
      <c r="B119" s="604"/>
      <c r="C119" s="212" t="s">
        <v>604</v>
      </c>
      <c r="D119" s="205" t="s">
        <v>605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602"/>
      <c r="B120" s="604"/>
      <c r="C120" s="202" t="s">
        <v>610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602"/>
      <c r="B121" s="604"/>
      <c r="C121" s="202" t="s">
        <v>610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602"/>
      <c r="B122" s="604"/>
      <c r="C122" s="202" t="s">
        <v>614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602"/>
      <c r="B123" s="604"/>
      <c r="C123" s="202" t="s">
        <v>612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602"/>
      <c r="B124" s="604"/>
      <c r="C124" s="202" t="s">
        <v>617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602"/>
      <c r="B125" s="604"/>
      <c r="C125" s="201" t="s">
        <v>618</v>
      </c>
      <c r="D125" s="206" t="s">
        <v>619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599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hyper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602"/>
      <c r="B126" s="604"/>
      <c r="C126" s="202" t="s">
        <v>610</v>
      </c>
      <c r="D126" s="207" t="s">
        <v>620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602"/>
      <c r="B127" s="604"/>
      <c r="C127" s="202" t="s">
        <v>610</v>
      </c>
      <c r="D127" s="207" t="s">
        <v>620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602"/>
      <c r="B128" s="604"/>
      <c r="C128" s="202" t="s">
        <v>610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657</v>
      </c>
      <c r="I128" s="211">
        <v>1</v>
      </c>
      <c r="J128" s="2" t="s">
        <v>657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602"/>
      <c r="B129" s="604"/>
      <c r="C129" s="202" t="s">
        <v>610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602"/>
      <c r="B130" s="604"/>
      <c r="C130" s="202" t="s">
        <v>1118</v>
      </c>
      <c r="D130" s="207" t="s">
        <v>1119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657</v>
      </c>
      <c r="I130" s="378">
        <f>(4/12+3/144)*E130</f>
        <v>1.0000773001860583</v>
      </c>
      <c r="J130" s="2" t="s">
        <v>657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602"/>
      <c r="B131" s="604"/>
      <c r="C131" s="202" t="s">
        <v>1118</v>
      </c>
      <c r="D131" s="207" t="s">
        <v>1119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602"/>
      <c r="B132" s="604"/>
      <c r="C132" s="202" t="s">
        <v>610</v>
      </c>
      <c r="D132" s="207" t="s">
        <v>600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602"/>
      <c r="B133" s="604"/>
      <c r="C133" s="202" t="s">
        <v>612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603"/>
      <c r="B134" s="605"/>
      <c r="C134" s="203" t="s">
        <v>603</v>
      </c>
      <c r="D134" s="208" t="s">
        <v>602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193"/>
    </row>
  </sheetData>
  <mergeCells count="35"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A23:A134"/>
    <mergeCell ref="B24:B38"/>
    <mergeCell ref="B67:B81"/>
    <mergeCell ref="B82:B94"/>
    <mergeCell ref="B95:B107"/>
    <mergeCell ref="B53:B66"/>
    <mergeCell ref="B39:B52"/>
    <mergeCell ref="B108:B13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2019-03-26T11:38:19Z</cp:lastPrinted>
  <dcterms:created xsi:type="dcterms:W3CDTF">2010-05-16T05:35:37Z</dcterms:created>
  <dcterms:modified xsi:type="dcterms:W3CDTF">2019-03-26T11:38:58Z</dcterms:modified>
</cp:coreProperties>
</file>