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anshuSatyam\Desktop\Openstack\"/>
    </mc:Choice>
  </mc:AlternateContent>
  <xr:revisionPtr revIDLastSave="0" documentId="13_ncr:1_{96F6B330-0DD9-4C1B-B368-93B3FFDB1596}" xr6:coauthVersionLast="45" xr6:coauthVersionMax="45" xr10:uidLastSave="{00000000-0000-0000-0000-000000000000}"/>
  <bookViews>
    <workbookView xWindow="-110" yWindow="-110" windowWidth="19420" windowHeight="10420" activeTab="3" xr2:uid="{E0613C2F-667E-0E4D-9634-127DE9E5A78C}"/>
  </bookViews>
  <sheets>
    <sheet name="General" sheetId="1" r:id="rId1"/>
    <sheet name="controller" sheetId="2" r:id="rId2"/>
    <sheet name="compute1" sheetId="7" r:id="rId3"/>
    <sheet name="block1" sheetId="8" r:id="rId4"/>
  </sheets>
  <definedNames>
    <definedName name="ADMIN_PASS">General!$D$16</definedName>
    <definedName name="BLOCK1_DNS">General!$I$18</definedName>
    <definedName name="BLOCK1_IP">General!$G$18</definedName>
    <definedName name="BLOCK1_NAME">General!$F$18</definedName>
    <definedName name="BLOCK1_NETMASK">General!$H$18</definedName>
    <definedName name="BLOCK1_SSH_PASS">General!$H$26</definedName>
    <definedName name="BLOCK1_SSH_USER">General!$G$26</definedName>
    <definedName name="CINDER_DBPASS">General!$D$17</definedName>
    <definedName name="CINDER_PASS">General!$D$18</definedName>
    <definedName name="COMPUTE1_DNS">General!$I$16</definedName>
    <definedName name="COMPUTE1_IP">General!$G$16</definedName>
    <definedName name="COMPUTE1_NAME">General!$F$16</definedName>
    <definedName name="COMPUTE1_NETMASK">General!$H$16</definedName>
    <definedName name="COMPUTE1_SSH_PASS">General!$H$24</definedName>
    <definedName name="COMPUTE1_SSH_USER">General!$G$24</definedName>
    <definedName name="COMPUTE2_DNS">General!$I$17</definedName>
    <definedName name="COMPUTE2_IP">General!$G$17</definedName>
    <definedName name="COMPUTE2_NAME">General!$F$17</definedName>
    <definedName name="COMPUTE2_NETMASK">General!$H$17</definedName>
    <definedName name="COMPUTE2_SSH_PASS">General!$H$25</definedName>
    <definedName name="COMPUTE2_SSH_USER">General!$G$25</definedName>
    <definedName name="CONTROLLER_DNS">General!$I$15</definedName>
    <definedName name="CONTROLLER_IP">General!$G$15</definedName>
    <definedName name="CONTROLLER_NAME">General!$F$15</definedName>
    <definedName name="CONTROLLER_NETMASK">General!$H$15</definedName>
    <definedName name="CONTROLLER_SSH_PASS">General!$H$23</definedName>
    <definedName name="CONTROLLER_SSH_USER">General!$G$23</definedName>
    <definedName name="DASH_DBPASS">General!$D$19</definedName>
    <definedName name="DEMO_PASS">General!$D$20</definedName>
    <definedName name="GLANCE_DBPASS">General!$D$21</definedName>
    <definedName name="GLANCE_PASS">General!$D$22</definedName>
    <definedName name="HOST_OS_LINK">General!$H$7</definedName>
    <definedName name="HOST_OS_NAME">General!$H$6</definedName>
    <definedName name="KEYSTONE_DBPASS">General!$D$23</definedName>
    <definedName name="METADATA_SECRET">General!$D$24</definedName>
    <definedName name="MGMT_NET_CIDR">General!$C$6</definedName>
    <definedName name="MGMT_NET_GW">General!$D$6</definedName>
    <definedName name="MGMT_NET_IFACE">General!$E$6</definedName>
    <definedName name="MySQL_root">General!$D$15</definedName>
    <definedName name="NEUTRON_DBPASS">General!$D$25</definedName>
    <definedName name="NEUTRON_PASS">General!$D$26</definedName>
    <definedName name="NOVA_DBPASS">General!$D$27</definedName>
    <definedName name="NOVA_PASS">General!$D$28</definedName>
    <definedName name="PLACEMENT_PASS">General!$D$29</definedName>
    <definedName name="PROV_NET_CIDR">General!$C$7</definedName>
    <definedName name="PROV_NET_GW">General!$D$7</definedName>
    <definedName name="PROV_NET_IFACE">General!$E$7</definedName>
    <definedName name="RABBIT_PASS">General!$D$30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1" i="8" l="1"/>
  <c r="B210" i="8"/>
  <c r="B209" i="8"/>
  <c r="B208" i="8"/>
  <c r="B207" i="8"/>
  <c r="B206" i="8"/>
  <c r="B205" i="8"/>
  <c r="B204" i="8"/>
  <c r="B183" i="7"/>
  <c r="B628" i="2" l="1"/>
  <c r="B202" i="7"/>
  <c r="B189" i="7" l="1"/>
  <c r="B182" i="7"/>
  <c r="B270" i="2"/>
  <c r="B337" i="2"/>
  <c r="B396" i="2"/>
  <c r="B395" i="2"/>
  <c r="B394" i="2"/>
  <c r="B393" i="2"/>
  <c r="B392" i="2"/>
  <c r="B391" i="2"/>
  <c r="B390" i="2"/>
  <c r="B389" i="2"/>
  <c r="B388" i="2"/>
  <c r="B387" i="2"/>
  <c r="B385" i="2"/>
  <c r="B891" i="2"/>
  <c r="B192" i="7"/>
  <c r="B813" i="2"/>
  <c r="B812" i="2"/>
  <c r="B811" i="2"/>
  <c r="B810" i="2"/>
  <c r="B809" i="2"/>
  <c r="B805" i="2"/>
  <c r="B808" i="2"/>
  <c r="B807" i="2"/>
  <c r="B806" i="2"/>
  <c r="B622" i="2"/>
  <c r="B829" i="2"/>
  <c r="B819" i="2"/>
  <c r="B818" i="2"/>
  <c r="B804" i="2"/>
  <c r="B798" i="2"/>
  <c r="B799" i="2"/>
  <c r="B788" i="2"/>
  <c r="B787" i="2"/>
  <c r="B786" i="2"/>
  <c r="B785" i="2"/>
  <c r="B784" i="2"/>
  <c r="B783" i="2"/>
  <c r="B775" i="2"/>
  <c r="B768" i="2"/>
  <c r="B767" i="2"/>
  <c r="B756" i="2"/>
  <c r="B235" i="8"/>
  <c r="B234" i="8"/>
  <c r="B229" i="8"/>
  <c r="B224" i="8"/>
  <c r="B223" i="8"/>
  <c r="B222" i="8"/>
  <c r="B221" i="8"/>
  <c r="B216" i="8"/>
  <c r="B203" i="8"/>
  <c r="B202" i="8"/>
  <c r="B197" i="8"/>
  <c r="B196" i="8"/>
  <c r="B296" i="7"/>
  <c r="B305" i="7"/>
  <c r="B306" i="7"/>
  <c r="B307" i="7"/>
  <c r="B308" i="7"/>
  <c r="B309" i="7"/>
  <c r="B310" i="7"/>
  <c r="B311" i="7"/>
  <c r="B312" i="7"/>
  <c r="B313" i="7"/>
  <c r="B293" i="7"/>
  <c r="B295" i="7"/>
  <c r="B297" i="7"/>
  <c r="B299" i="7"/>
  <c r="B300" i="7"/>
  <c r="B287" i="7"/>
  <c r="B286" i="7"/>
  <c r="B285" i="7"/>
  <c r="B284" i="7"/>
  <c r="B283" i="7"/>
  <c r="B282" i="7"/>
  <c r="B280" i="7"/>
  <c r="B279" i="7"/>
  <c r="B281" i="7"/>
  <c r="B278" i="7"/>
  <c r="B273" i="7"/>
  <c r="B726" i="2"/>
  <c r="B725" i="2"/>
  <c r="B724" i="2"/>
  <c r="B723" i="2"/>
  <c r="B722" i="2"/>
  <c r="B721" i="2"/>
  <c r="B720" i="2"/>
  <c r="B719" i="2"/>
  <c r="B718" i="2"/>
  <c r="B716" i="2"/>
  <c r="B717" i="2"/>
  <c r="B711" i="2"/>
  <c r="B704" i="2"/>
  <c r="B703" i="2"/>
  <c r="B705" i="2"/>
  <c r="B710" i="2"/>
  <c r="B693" i="2"/>
  <c r="B692" i="2"/>
  <c r="B690" i="2"/>
  <c r="B689" i="2"/>
  <c r="B688" i="2"/>
  <c r="B686" i="2"/>
  <c r="B676" i="2"/>
  <c r="B680" i="2"/>
  <c r="B678" i="2"/>
  <c r="B674" i="2"/>
  <c r="B672" i="2"/>
  <c r="B670" i="2"/>
  <c r="B668" i="2"/>
  <c r="B662" i="2"/>
  <c r="B661" i="2"/>
  <c r="B660" i="2"/>
  <c r="B659" i="2"/>
  <c r="B658" i="2"/>
  <c r="B657" i="2"/>
  <c r="B656" i="2"/>
  <c r="B655" i="2"/>
  <c r="B650" i="2"/>
  <c r="B649" i="2"/>
  <c r="B644" i="2"/>
  <c r="B643" i="2"/>
  <c r="B642" i="2"/>
  <c r="B641" i="2"/>
  <c r="B640" i="2"/>
  <c r="B639" i="2"/>
  <c r="B638" i="2"/>
  <c r="B637" i="2"/>
  <c r="B636" i="2"/>
  <c r="B635" i="2"/>
  <c r="B491" i="2"/>
  <c r="B490" i="2"/>
  <c r="B489" i="2"/>
  <c r="B488" i="2"/>
  <c r="B487" i="2"/>
  <c r="B486" i="2"/>
  <c r="B485" i="2"/>
  <c r="B484" i="2"/>
  <c r="B483" i="2"/>
  <c r="B630" i="2"/>
  <c r="B629" i="2"/>
  <c r="B623" i="2"/>
  <c r="B611" i="2"/>
  <c r="B610" i="2"/>
  <c r="B609" i="2"/>
  <c r="B602" i="2"/>
  <c r="B595" i="2"/>
  <c r="B594" i="2"/>
  <c r="C248" i="7"/>
  <c r="C225" i="7"/>
  <c r="B219" i="7"/>
  <c r="B214" i="7"/>
  <c r="B213" i="7"/>
  <c r="B212" i="7"/>
  <c r="B211" i="7"/>
  <c r="B210" i="7"/>
  <c r="B209" i="7"/>
  <c r="B208" i="7"/>
  <c r="B207" i="7"/>
  <c r="B197" i="7"/>
  <c r="B505" i="2"/>
  <c r="B504" i="2"/>
  <c r="B190" i="7"/>
  <c r="B191" i="7"/>
  <c r="B184" i="7"/>
  <c r="B177" i="7"/>
  <c r="B176" i="7"/>
  <c r="B175" i="7"/>
  <c r="B174" i="7"/>
  <c r="B173" i="7"/>
  <c r="B172" i="7"/>
  <c r="B171" i="7"/>
  <c r="B170" i="7"/>
  <c r="B169" i="7"/>
  <c r="B168" i="7"/>
  <c r="B163" i="7"/>
  <c r="B532" i="2"/>
  <c r="B527" i="2"/>
  <c r="B526" i="2"/>
  <c r="B525" i="2"/>
  <c r="B524" i="2"/>
  <c r="B523" i="2"/>
  <c r="B522" i="2"/>
  <c r="B521" i="2"/>
  <c r="B520" i="2"/>
  <c r="B515" i="2"/>
  <c r="B510" i="2"/>
  <c r="B503" i="2"/>
  <c r="B496" i="2"/>
  <c r="B498" i="2"/>
  <c r="B497" i="2"/>
  <c r="B482" i="2"/>
  <c r="B477" i="2"/>
  <c r="B476" i="2"/>
  <c r="B475" i="2"/>
  <c r="B464" i="2"/>
  <c r="B463" i="2"/>
  <c r="B462" i="2"/>
  <c r="B454" i="2"/>
  <c r="B438" i="2"/>
  <c r="B432" i="2"/>
  <c r="B431" i="2"/>
  <c r="B430" i="2"/>
  <c r="B429" i="2"/>
  <c r="B428" i="2"/>
  <c r="B427" i="2"/>
  <c r="B298" i="2" l="1"/>
  <c r="B261" i="2"/>
  <c r="B376" i="2"/>
  <c r="B375" i="2"/>
  <c r="B374" i="2"/>
  <c r="B373" i="2"/>
  <c r="B372" i="2"/>
  <c r="B371" i="2"/>
  <c r="B370" i="2"/>
  <c r="B369" i="2"/>
  <c r="B368" i="2"/>
  <c r="B367" i="2"/>
  <c r="B365" i="2"/>
  <c r="B354" i="2"/>
  <c r="B353" i="2"/>
  <c r="B352" i="2"/>
  <c r="B343" i="2"/>
  <c r="B338" i="2"/>
  <c r="B317" i="2"/>
  <c r="B297" i="2"/>
  <c r="B287" i="2"/>
  <c r="B286" i="2"/>
  <c r="B252" i="2"/>
  <c r="B251" i="2"/>
  <c r="B220" i="2"/>
  <c r="B218" i="2"/>
  <c r="B217" i="2"/>
  <c r="B216" i="2"/>
  <c r="B212" i="2"/>
  <c r="B185" i="2"/>
  <c r="B173" i="2"/>
  <c r="B153" i="2"/>
  <c r="B108" i="2"/>
  <c r="B109" i="2"/>
  <c r="B108" i="7"/>
  <c r="B107" i="7"/>
  <c r="B104" i="8"/>
  <c r="B103" i="8"/>
  <c r="B95" i="8"/>
  <c r="B94" i="8"/>
  <c r="B93" i="8"/>
  <c r="B74" i="8"/>
  <c r="B70" i="8"/>
  <c r="D66" i="8"/>
  <c r="D66" i="7"/>
  <c r="B92" i="8"/>
  <c r="B91" i="8"/>
  <c r="B78" i="8"/>
  <c r="B77" i="8"/>
  <c r="B76" i="8"/>
  <c r="B95" i="7"/>
  <c r="B94" i="7"/>
  <c r="B93" i="7"/>
  <c r="B74" i="7"/>
  <c r="B70" i="7"/>
  <c r="B99" i="7"/>
  <c r="B98" i="7"/>
  <c r="B97" i="7"/>
  <c r="B96" i="7"/>
  <c r="B92" i="7"/>
  <c r="B91" i="7"/>
  <c r="B78" i="7"/>
  <c r="B77" i="7"/>
  <c r="B76" i="7"/>
  <c r="B92" i="2"/>
  <c r="B97" i="2"/>
  <c r="B100" i="2"/>
  <c r="B98" i="2"/>
  <c r="B99" i="2"/>
  <c r="B96" i="2"/>
  <c r="B95" i="2"/>
  <c r="B94" i="2"/>
  <c r="B93" i="2"/>
  <c r="B79" i="2"/>
  <c r="B78" i="2"/>
  <c r="B77" i="2"/>
  <c r="B75" i="2"/>
  <c r="B71" i="2"/>
  <c r="D67" i="2"/>
  <c r="E51" i="8"/>
  <c r="E50" i="8"/>
  <c r="E48" i="8"/>
  <c r="E47" i="8"/>
  <c r="I25" i="8"/>
  <c r="G25" i="8"/>
  <c r="F25" i="8"/>
  <c r="E49" i="8"/>
  <c r="C33" i="8"/>
  <c r="C32" i="8"/>
  <c r="D26" i="8"/>
  <c r="H25" i="8"/>
  <c r="D25" i="8"/>
  <c r="C17" i="8"/>
  <c r="G14" i="8"/>
  <c r="E14" i="8"/>
  <c r="E51" i="7"/>
  <c r="E50" i="7"/>
  <c r="E47" i="7"/>
  <c r="I25" i="7"/>
  <c r="G25" i="7"/>
  <c r="F25" i="7"/>
  <c r="E49" i="7"/>
  <c r="E48" i="7"/>
  <c r="C33" i="7"/>
  <c r="C32" i="7"/>
  <c r="D26" i="7"/>
  <c r="H25" i="7"/>
  <c r="D25" i="7"/>
  <c r="C17" i="7"/>
  <c r="G14" i="7"/>
  <c r="E14" i="7"/>
  <c r="E51" i="2"/>
  <c r="E50" i="2"/>
  <c r="E48" i="2"/>
  <c r="E47" i="2"/>
  <c r="C17" i="2"/>
  <c r="G14" i="2"/>
  <c r="E14" i="2"/>
  <c r="C33" i="2"/>
  <c r="C32" i="2"/>
  <c r="H25" i="2"/>
  <c r="D26" i="2"/>
  <c r="I25" i="2"/>
  <c r="G25" i="2"/>
  <c r="F25" i="2"/>
  <c r="D25" i="2"/>
  <c r="F26" i="1"/>
  <c r="F25" i="1"/>
  <c r="F24" i="1"/>
  <c r="F23" i="1"/>
</calcChain>
</file>

<file path=xl/sharedStrings.xml><?xml version="1.0" encoding="utf-8"?>
<sst xmlns="http://schemas.openxmlformats.org/spreadsheetml/2006/main" count="1196" uniqueCount="581">
  <si>
    <t>OpenStack Installation Checklist v 1.1</t>
  </si>
  <si>
    <t>General Parameters</t>
  </si>
  <si>
    <t>Network Environment</t>
  </si>
  <si>
    <t>Host Systems Operating System</t>
  </si>
  <si>
    <t>Network Type</t>
  </si>
  <si>
    <t>CIDR</t>
  </si>
  <si>
    <t>Gateway</t>
  </si>
  <si>
    <t>Default Interface</t>
  </si>
  <si>
    <t>Management Network</t>
  </si>
  <si>
    <t>10.0.0.0/24</t>
  </si>
  <si>
    <t>10.0.0.1</t>
  </si>
  <si>
    <t>eth0</t>
  </si>
  <si>
    <t>Name</t>
  </si>
  <si>
    <t>Ubuntu Server 16.04 LTS</t>
  </si>
  <si>
    <t>Provider Network</t>
  </si>
  <si>
    <t>203.0.113.0/24</t>
  </si>
  <si>
    <t>203.0.113.1</t>
  </si>
  <si>
    <t>eth1</t>
  </si>
  <si>
    <t>Download Link</t>
  </si>
  <si>
    <t>https://www.ubuntu.com/download/server</t>
  </si>
  <si>
    <t>Passwords</t>
  </si>
  <si>
    <t>Host Addresses</t>
  </si>
  <si>
    <t>Description</t>
  </si>
  <si>
    <t>Parameter</t>
  </si>
  <si>
    <t>Value</t>
  </si>
  <si>
    <t>IPv4 Address</t>
  </si>
  <si>
    <t>Netmask</t>
  </si>
  <si>
    <t>DNS Nameserver</t>
  </si>
  <si>
    <t>SQL Database 'root' Password</t>
  </si>
  <si>
    <t>MySQL_root</t>
  </si>
  <si>
    <t>openstack</t>
  </si>
  <si>
    <t>controller</t>
  </si>
  <si>
    <t>10.0.0.11</t>
  </si>
  <si>
    <t>255.255.255.0</t>
  </si>
  <si>
    <t>8.8.8.8</t>
  </si>
  <si>
    <r>
      <t>'</t>
    </r>
    <r>
      <rPr>
        <b/>
        <sz val="12"/>
        <color theme="1"/>
        <rFont val="Calibri"/>
        <family val="2"/>
        <scheme val="minor"/>
      </rPr>
      <t>admin</t>
    </r>
    <r>
      <rPr>
        <sz val="12"/>
        <color theme="1"/>
        <rFont val="Calibri"/>
        <family val="2"/>
        <charset val="238"/>
        <scheme val="minor"/>
      </rPr>
      <t>' User Password</t>
    </r>
  </si>
  <si>
    <t>ADMIN_PASS</t>
  </si>
  <si>
    <t>compute1</t>
  </si>
  <si>
    <t>10.0.0.31</t>
  </si>
  <si>
    <t>Database password for Cinder</t>
  </si>
  <si>
    <t>CINDER_DBPASS</t>
  </si>
  <si>
    <t>compute2</t>
  </si>
  <si>
    <t>10.0.0.32</t>
  </si>
  <si>
    <r>
      <t>'</t>
    </r>
    <r>
      <rPr>
        <b/>
        <sz val="12"/>
        <color theme="1"/>
        <rFont val="Calibri"/>
        <family val="2"/>
        <scheme val="minor"/>
      </rPr>
      <t>cinder</t>
    </r>
    <r>
      <rPr>
        <sz val="12"/>
        <color theme="1"/>
        <rFont val="Calibri"/>
        <family val="2"/>
        <charset val="238"/>
        <scheme val="minor"/>
      </rPr>
      <t>' User Password</t>
    </r>
  </si>
  <si>
    <t>CINDER_PASS</t>
  </si>
  <si>
    <t>block1</t>
  </si>
  <si>
    <t>10.0.0.41</t>
  </si>
  <si>
    <t>Database password for Horizon</t>
  </si>
  <si>
    <t>DASH_DBPASS</t>
  </si>
  <si>
    <r>
      <t>'</t>
    </r>
    <r>
      <rPr>
        <b/>
        <sz val="12"/>
        <color theme="1"/>
        <rFont val="Calibri"/>
        <family val="2"/>
        <scheme val="minor"/>
      </rPr>
      <t>demo</t>
    </r>
    <r>
      <rPr>
        <sz val="12"/>
        <color theme="1"/>
        <rFont val="Calibri"/>
        <family val="2"/>
        <scheme val="minor"/>
      </rPr>
      <t>' User Password</t>
    </r>
  </si>
  <si>
    <t>DEMO_PASS</t>
  </si>
  <si>
    <t>Host SSH Users</t>
  </si>
  <si>
    <t>Database password for Glance</t>
  </si>
  <si>
    <t>GLANCE_DBPASS</t>
  </si>
  <si>
    <r>
      <t>'</t>
    </r>
    <r>
      <rPr>
        <b/>
        <sz val="12"/>
        <color theme="1"/>
        <rFont val="Calibri"/>
        <family val="2"/>
        <scheme val="minor"/>
      </rPr>
      <t>glance</t>
    </r>
    <r>
      <rPr>
        <sz val="12"/>
        <color theme="1"/>
        <rFont val="Calibri"/>
        <family val="2"/>
        <scheme val="minor"/>
      </rPr>
      <t>' User Password</t>
    </r>
  </si>
  <si>
    <t>GLANCE_PASS</t>
  </si>
  <si>
    <t>Host</t>
  </si>
  <si>
    <t>Username</t>
  </si>
  <si>
    <t>Password</t>
  </si>
  <si>
    <t>Database password for Keystone</t>
  </si>
  <si>
    <t>KEYSTONE_DBPASS</t>
  </si>
  <si>
    <t>Secret for metadata server</t>
  </si>
  <si>
    <t>METADATA_SECRET</t>
  </si>
  <si>
    <t>Database Password for Neutron</t>
  </si>
  <si>
    <t>NEUTRON_DBPASS</t>
  </si>
  <si>
    <r>
      <t>'</t>
    </r>
    <r>
      <rPr>
        <b/>
        <sz val="12"/>
        <color theme="1"/>
        <rFont val="Calibri"/>
        <family val="2"/>
        <scheme val="minor"/>
      </rPr>
      <t>neutron</t>
    </r>
    <r>
      <rPr>
        <sz val="12"/>
        <color theme="1"/>
        <rFont val="Calibri"/>
        <family val="2"/>
        <scheme val="minor"/>
      </rPr>
      <t>' User Password</t>
    </r>
  </si>
  <si>
    <t>NEUTRON_PASS</t>
  </si>
  <si>
    <t>Database Password for Nova</t>
  </si>
  <si>
    <t>NOVA_DBPASS</t>
  </si>
  <si>
    <r>
      <t>'</t>
    </r>
    <r>
      <rPr>
        <b/>
        <sz val="12"/>
        <color theme="1"/>
        <rFont val="Calibri"/>
        <family val="2"/>
        <scheme val="minor"/>
      </rPr>
      <t>nova</t>
    </r>
    <r>
      <rPr>
        <sz val="12"/>
        <color theme="1"/>
        <rFont val="Calibri"/>
        <family val="2"/>
        <scheme val="minor"/>
      </rPr>
      <t>' User Password</t>
    </r>
  </si>
  <si>
    <t>NOVA_PASS</t>
  </si>
  <si>
    <r>
      <t>'</t>
    </r>
    <r>
      <rPr>
        <b/>
        <sz val="12"/>
        <color theme="1"/>
        <rFont val="Calibri"/>
        <family val="2"/>
        <scheme val="minor"/>
      </rPr>
      <t>placement</t>
    </r>
    <r>
      <rPr>
        <sz val="12"/>
        <color theme="1"/>
        <rFont val="Calibri"/>
        <family val="2"/>
        <scheme val="minor"/>
      </rPr>
      <t>' User Password</t>
    </r>
  </si>
  <si>
    <t>PLACEMENT_PASS</t>
  </si>
  <si>
    <r>
      <t>RabbitMQ Password for '</t>
    </r>
    <r>
      <rPr>
        <b/>
        <sz val="12"/>
        <color theme="1"/>
        <rFont val="Calibri"/>
        <family val="2"/>
        <scheme val="minor"/>
      </rPr>
      <t>openstack</t>
    </r>
    <r>
      <rPr>
        <sz val="12"/>
        <color theme="1"/>
        <rFont val="Calibri"/>
        <family val="2"/>
        <scheme val="minor"/>
      </rPr>
      <t>'</t>
    </r>
  </si>
  <si>
    <t>RABBIT_PASS</t>
  </si>
  <si>
    <t>Firewall and Default Ports</t>
  </si>
  <si>
    <t>Service</t>
  </si>
  <si>
    <t>Port</t>
  </si>
  <si>
    <t>sudo ufw status verbose</t>
  </si>
  <si>
    <t>Horizon Dashboard unencrypted</t>
  </si>
  <si>
    <t>HTTP</t>
  </si>
  <si>
    <t>sudo ufw disable</t>
  </si>
  <si>
    <t>SSL Enabled Services</t>
  </si>
  <si>
    <t>HTTPS</t>
  </si>
  <si>
    <t>Block Storage iSCSI target</t>
  </si>
  <si>
    <t>iSCSI Target</t>
  </si>
  <si>
    <t>Common SQL Database</t>
  </si>
  <si>
    <t>MariaDB</t>
  </si>
  <si>
    <t>Message Broker (AMPQ traffic)</t>
  </si>
  <si>
    <t>RabbitMQ</t>
  </si>
  <si>
    <t>Block Storage Endpoints</t>
  </si>
  <si>
    <t>Cinder</t>
  </si>
  <si>
    <t>Compute Endpoints</t>
  </si>
  <si>
    <t>Nova</t>
  </si>
  <si>
    <t>Compute API</t>
  </si>
  <si>
    <t>Compute VM consoles</t>
  </si>
  <si>
    <t>5900-5999</t>
  </si>
  <si>
    <t>Compute VNC Proxy (browsers)</t>
  </si>
  <si>
    <t>Compute VNC Proxy (clients)</t>
  </si>
  <si>
    <t>Compute HTML5 console</t>
  </si>
  <si>
    <t>Identity Service admin endpoint</t>
  </si>
  <si>
    <t>Keystone</t>
  </si>
  <si>
    <t>Identity Service public endpoint</t>
  </si>
  <si>
    <t>Image Service API</t>
  </si>
  <si>
    <t>Glance</t>
  </si>
  <si>
    <t>Image Service Registry</t>
  </si>
  <si>
    <t>Networking Service</t>
  </si>
  <si>
    <t>Neutron</t>
  </si>
  <si>
    <t>Controller Installation Checklist</t>
  </si>
  <si>
    <t>Set-up 1 - VM</t>
  </si>
  <si>
    <t>Set-up 2 - Bare Metal Server</t>
  </si>
  <si>
    <t>HW Config</t>
  </si>
  <si>
    <t>Virtual</t>
  </si>
  <si>
    <t>Recommended</t>
  </si>
  <si>
    <t>Actual</t>
  </si>
  <si>
    <t>Bare Metal</t>
  </si>
  <si>
    <t>VCPU (cores)</t>
  </si>
  <si>
    <t>1-2+</t>
  </si>
  <si>
    <t>CPU</t>
  </si>
  <si>
    <t>1+</t>
  </si>
  <si>
    <t>RAM</t>
  </si>
  <si>
    <t>4+ GB</t>
  </si>
  <si>
    <t>16+</t>
  </si>
  <si>
    <t>Primary Disk</t>
  </si>
  <si>
    <t>10+ GB</t>
  </si>
  <si>
    <t>128+ GB, SSD preffered</t>
  </si>
  <si>
    <t>VirtualBox Host-Only Network Ethernet Adapter #2</t>
  </si>
  <si>
    <t>Configure Adapter Manualy</t>
  </si>
  <si>
    <t>IPv4 Addr</t>
  </si>
  <si>
    <t>IPv4 Net Mask</t>
  </si>
  <si>
    <t>DHCP Disabled</t>
  </si>
  <si>
    <t>NAT Network ProviderNetwork1</t>
  </si>
  <si>
    <t>NAT Network NatNetwork1</t>
  </si>
  <si>
    <t>10.10.10.0/24</t>
  </si>
  <si>
    <t>DHCP Enabled</t>
  </si>
  <si>
    <t>Network Interfaces</t>
  </si>
  <si>
    <t>Interface</t>
  </si>
  <si>
    <t>Network</t>
  </si>
  <si>
    <t>OS Name</t>
  </si>
  <si>
    <t>Config Type</t>
  </si>
  <si>
    <t>IP Addr</t>
  </si>
  <si>
    <t>DNS Server</t>
  </si>
  <si>
    <t>VirtualBox Network Name</t>
  </si>
  <si>
    <t>Adapter 1</t>
  </si>
  <si>
    <t>Management</t>
  </si>
  <si>
    <t>static</t>
  </si>
  <si>
    <t>Host Only Adapter #2</t>
  </si>
  <si>
    <t>Adapter 2</t>
  </si>
  <si>
    <t>Provider</t>
  </si>
  <si>
    <t>manual</t>
  </si>
  <si>
    <t>---</t>
  </si>
  <si>
    <t>Promiscuous Mode: Allow All</t>
  </si>
  <si>
    <t>Adapter 3</t>
  </si>
  <si>
    <t>Internet</t>
  </si>
  <si>
    <t>wlan0</t>
  </si>
  <si>
    <t>NetworkManager</t>
  </si>
  <si>
    <t>DHCP</t>
  </si>
  <si>
    <t>Operating System</t>
  </si>
  <si>
    <t>Link</t>
  </si>
  <si>
    <t>Operating System Installation Options</t>
  </si>
  <si>
    <t>1. Language</t>
  </si>
  <si>
    <t>English</t>
  </si>
  <si>
    <t>2. Hit F4 to choose 'Modes'</t>
  </si>
  <si>
    <t>Install a Minimal Virtual Machine</t>
  </si>
  <si>
    <t>3. Press Enter to 'Install Ubuntu Server'</t>
  </si>
  <si>
    <t>4. Choose Language</t>
  </si>
  <si>
    <t>English-English</t>
  </si>
  <si>
    <t xml:space="preserve">5. Select your location </t>
  </si>
  <si>
    <t>United States</t>
  </si>
  <si>
    <t>6. Detect keyboard layout?</t>
  </si>
  <si>
    <t>No</t>
  </si>
  <si>
    <t>7. Keyboard layout</t>
  </si>
  <si>
    <t>English (US)</t>
  </si>
  <si>
    <t>8. Primary network interface</t>
  </si>
  <si>
    <t>enp0s3</t>
  </si>
  <si>
    <t>9. Network configration method</t>
  </si>
  <si>
    <t>Configure network manualy</t>
  </si>
  <si>
    <t>Configure Network manualy</t>
  </si>
  <si>
    <t>10. IP address</t>
  </si>
  <si>
    <t>11. Netmask</t>
  </si>
  <si>
    <t>12. Gateway</t>
  </si>
  <si>
    <t>13. Name server address</t>
  </si>
  <si>
    <t>14. Hostname</t>
  </si>
  <si>
    <t>15. Domain name</t>
  </si>
  <si>
    <t>16. Full name of the new user</t>
  </si>
  <si>
    <t>17. Username for your account</t>
  </si>
  <si>
    <t>18. Choose password for the new user</t>
  </si>
  <si>
    <t>19. Encrypt your home directory?</t>
  </si>
  <si>
    <t>no</t>
  </si>
  <si>
    <t>20. Select your time zone</t>
  </si>
  <si>
    <t>Eastern</t>
  </si>
  <si>
    <t>21. Partitioning method</t>
  </si>
  <si>
    <t>use entire disk and set up LVM</t>
  </si>
  <si>
    <t>22. HTTP Proxy</t>
  </si>
  <si>
    <t>none</t>
  </si>
  <si>
    <t>23. How to manage upgrades?</t>
  </si>
  <si>
    <t>No automatic updates</t>
  </si>
  <si>
    <t>24. Choose software to install</t>
  </si>
  <si>
    <t>OpenSSH Server</t>
  </si>
  <si>
    <t>25. Install GRUB?</t>
  </si>
  <si>
    <t>Yes</t>
  </si>
  <si>
    <t>Configure Security, Networking, Install Linux Utilities</t>
  </si>
  <si>
    <t xml:space="preserve">Configure 'sudo' access for </t>
  </si>
  <si>
    <t>sudo su</t>
  </si>
  <si>
    <t>visudo</t>
  </si>
  <si>
    <t>add following line at the bottom of the file:</t>
  </si>
  <si>
    <t>save, exit and run sudo su again to test</t>
  </si>
  <si>
    <t>Edit /etc/hosts</t>
  </si>
  <si>
    <t>Make sure following lines are present:</t>
  </si>
  <si>
    <t>Edit /etc/default/grub to include:</t>
  </si>
  <si>
    <t>GRUB_CMDLINE_LINUX="net.ifnames=0 biosdevname=0"</t>
  </si>
  <si>
    <t>Run command:</t>
  </si>
  <si>
    <t>update-grub</t>
  </si>
  <si>
    <t>reboot</t>
  </si>
  <si>
    <t>Enable Network Interfaces</t>
  </si>
  <si>
    <r>
      <t xml:space="preserve">Edit </t>
    </r>
    <r>
      <rPr>
        <b/>
        <sz val="12"/>
        <color theme="1"/>
        <rFont val="Calibri"/>
        <family val="2"/>
        <scheme val="minor"/>
      </rPr>
      <t>/etc/network/interfaces</t>
    </r>
  </si>
  <si>
    <t>Make sure following Interfaces definitions are present:</t>
  </si>
  <si>
    <t>auto eth2</t>
  </si>
  <si>
    <t>iface eth2 inet dhcp</t>
  </si>
  <si>
    <t>Reboot the system</t>
  </si>
  <si>
    <t>Run 'ifconfig' as superuser to verify settings.</t>
  </si>
  <si>
    <t xml:space="preserve">Verify connectivity to other hosts, once configured </t>
  </si>
  <si>
    <t>ping -c 3 openstack.org</t>
  </si>
  <si>
    <t>Install basic Linux Utilities</t>
  </si>
  <si>
    <t>Run following commands:</t>
  </si>
  <si>
    <t>apt update</t>
  </si>
  <si>
    <t>apt install vim glances curl</t>
  </si>
  <si>
    <t>apt upgrade -y</t>
  </si>
  <si>
    <t>Install and Configure Network Time Protocol</t>
  </si>
  <si>
    <t>Install and Configure Components</t>
  </si>
  <si>
    <t>apt install chrony</t>
  </si>
  <si>
    <r>
      <t xml:space="preserve">Edit </t>
    </r>
    <r>
      <rPr>
        <b/>
        <sz val="12"/>
        <color theme="1"/>
        <rFont val="Calibri"/>
        <family val="2"/>
        <scheme val="minor"/>
      </rPr>
      <t>/etc/chrony/chrony.conf</t>
    </r>
    <r>
      <rPr>
        <sz val="12"/>
        <color theme="1"/>
        <rFont val="Calibri"/>
        <family val="2"/>
        <charset val="238"/>
        <scheme val="minor"/>
      </rPr>
      <t>:</t>
    </r>
  </si>
  <si>
    <r>
      <t xml:space="preserve">set </t>
    </r>
    <r>
      <rPr>
        <b/>
        <sz val="12"/>
        <color theme="1"/>
        <rFont val="Calibri"/>
        <family val="2"/>
        <scheme val="minor"/>
      </rPr>
      <t>server</t>
    </r>
    <r>
      <rPr>
        <sz val="12"/>
        <color theme="1"/>
        <rFont val="Calibri"/>
        <family val="2"/>
        <scheme val="minor"/>
      </rPr>
      <t xml:space="preserve"> to your Orgaznization's NTP Server, if you have one</t>
    </r>
  </si>
  <si>
    <r>
      <t xml:space="preserve">set </t>
    </r>
    <r>
      <rPr>
        <b/>
        <sz val="12"/>
        <color theme="1"/>
        <rFont val="Calibri"/>
        <family val="2"/>
        <scheme val="minor"/>
      </rPr>
      <t>allow</t>
    </r>
    <r>
      <rPr>
        <sz val="12"/>
        <color theme="1"/>
        <rFont val="Calibri"/>
        <family val="2"/>
        <scheme val="minor"/>
      </rPr>
      <t xml:space="preserve"> to </t>
    </r>
    <r>
      <rPr>
        <b/>
        <sz val="12"/>
        <color theme="1"/>
        <rFont val="Calibri"/>
        <family val="2"/>
        <scheme val="minor"/>
      </rPr>
      <t>10.0.0.0/24</t>
    </r>
  </si>
  <si>
    <t>save and quit</t>
  </si>
  <si>
    <r>
      <t xml:space="preserve">Restart </t>
    </r>
    <r>
      <rPr>
        <b/>
        <sz val="12"/>
        <color theme="1"/>
        <rFont val="Calibri"/>
        <family val="2"/>
        <scheme val="minor"/>
      </rPr>
      <t>chrony</t>
    </r>
    <r>
      <rPr>
        <sz val="12"/>
        <color theme="1"/>
        <rFont val="Calibri"/>
        <family val="2"/>
        <scheme val="minor"/>
      </rPr>
      <t xml:space="preserve"> service:</t>
    </r>
  </si>
  <si>
    <t>service chrony restart</t>
  </si>
  <si>
    <t>Verify:</t>
  </si>
  <si>
    <t>chronyc sources</t>
  </si>
  <si>
    <t>Install Basic OpenStack Packages</t>
  </si>
  <si>
    <t>apt install software-properties-common</t>
  </si>
  <si>
    <t>add-apt-repository cloud-archive:pike</t>
  </si>
  <si>
    <t>apt update &amp;&amp; apt dist-upgrade</t>
  </si>
  <si>
    <t>apt install python-openstackclient</t>
  </si>
  <si>
    <t>SQL Database - MariaDB</t>
  </si>
  <si>
    <t>Install and Configure Packages</t>
  </si>
  <si>
    <t>apt install mariadb-server python-pymysql</t>
  </si>
  <si>
    <t>Create and edit MariaDB configuration file: /etc/mysql/mariadb.conf.d/99-openstack.cnf</t>
  </si>
  <si>
    <t>Put following 7 lines in the file:</t>
  </si>
  <si>
    <t>[mysqld]</t>
  </si>
  <si>
    <t>default-storage-engine = innodb</t>
  </si>
  <si>
    <t>innodb_file_per_table = on</t>
  </si>
  <si>
    <t>max_connections = 4096</t>
  </si>
  <si>
    <t>collation-server = utf8_general_ci</t>
  </si>
  <si>
    <t>character-set-server = utf8</t>
  </si>
  <si>
    <t>Restart MariaDB service:</t>
  </si>
  <si>
    <t>service mysql restart</t>
  </si>
  <si>
    <t>Secure the Database Service:</t>
  </si>
  <si>
    <t>mysql_secure_installation</t>
  </si>
  <si>
    <t>Message Queue - RabbitMQ</t>
  </si>
  <si>
    <t>Install and Configure Packages:</t>
  </si>
  <si>
    <t>apt install rabbitmq-server</t>
  </si>
  <si>
    <r>
      <t xml:space="preserve">Add </t>
    </r>
    <r>
      <rPr>
        <b/>
        <sz val="12"/>
        <color theme="1"/>
        <rFont val="Calibri"/>
        <family val="2"/>
        <scheme val="minor"/>
      </rPr>
      <t>openstack</t>
    </r>
    <r>
      <rPr>
        <sz val="12"/>
        <color theme="1"/>
        <rFont val="Calibri"/>
        <family val="2"/>
        <scheme val="minor"/>
      </rPr>
      <t xml:space="preserve"> user:</t>
    </r>
  </si>
  <si>
    <r>
      <t xml:space="preserve">Configure permissions for </t>
    </r>
    <r>
      <rPr>
        <b/>
        <sz val="12"/>
        <color theme="1"/>
        <rFont val="Calibri"/>
        <family val="2"/>
        <scheme val="minor"/>
      </rPr>
      <t>openstack</t>
    </r>
    <r>
      <rPr>
        <sz val="12"/>
        <color theme="1"/>
        <rFont val="Calibri"/>
        <family val="2"/>
        <scheme val="minor"/>
      </rPr>
      <t xml:space="preserve"> user:</t>
    </r>
  </si>
  <si>
    <t>rabbitmqctl set_permissions openstack ".*" ".*" ".*"</t>
  </si>
  <si>
    <t>Memcached</t>
  </si>
  <si>
    <t>apt install memcached python-memcache</t>
  </si>
  <si>
    <r>
      <t xml:space="preserve">Edit </t>
    </r>
    <r>
      <rPr>
        <b/>
        <sz val="12"/>
        <color theme="1"/>
        <rFont val="Calibri"/>
        <family val="2"/>
        <scheme val="minor"/>
      </rPr>
      <t>/etc/memcached.conf</t>
    </r>
    <r>
      <rPr>
        <sz val="12"/>
        <color theme="1"/>
        <rFont val="Calibri"/>
        <family val="2"/>
        <scheme val="minor"/>
      </rPr>
      <t xml:space="preserve"> to define IP address:</t>
    </r>
  </si>
  <si>
    <t>Restart Memcached Service:</t>
  </si>
  <si>
    <t>service memcached restart</t>
  </si>
  <si>
    <t>Etcd</t>
  </si>
  <si>
    <r>
      <t xml:space="preserve">Create </t>
    </r>
    <r>
      <rPr>
        <b/>
        <sz val="12"/>
        <color theme="1"/>
        <rFont val="Calibri"/>
        <family val="2"/>
        <scheme val="minor"/>
      </rPr>
      <t>etcd</t>
    </r>
    <r>
      <rPr>
        <sz val="12"/>
        <color theme="1"/>
        <rFont val="Calibri"/>
        <family val="2"/>
        <scheme val="minor"/>
      </rPr>
      <t xml:space="preserve"> User and directories:</t>
    </r>
  </si>
  <si>
    <t>groupadd --system etcd</t>
  </si>
  <si>
    <t>useradd --home-dir "/var/lib/etcd" --system --shell /bin/false -g etcd etcd</t>
  </si>
  <si>
    <t>mkdir -p /etc/etcd</t>
  </si>
  <si>
    <t>chown etcd:etcd /etc/etcd</t>
  </si>
  <si>
    <t>mkdir -p /var/lib/etcd</t>
  </si>
  <si>
    <t>chown etcd:etcd /var/lib/etcd</t>
  </si>
  <si>
    <r>
      <t xml:space="preserve">Download and install </t>
    </r>
    <r>
      <rPr>
        <b/>
        <sz val="12"/>
        <color theme="1"/>
        <rFont val="Calibri"/>
        <family val="2"/>
        <scheme val="minor"/>
      </rPr>
      <t>etcd</t>
    </r>
    <r>
      <rPr>
        <sz val="12"/>
        <color theme="1"/>
        <rFont val="Calibri"/>
        <family val="2"/>
        <scheme val="minor"/>
      </rPr>
      <t xml:space="preserve"> tarball</t>
    </r>
  </si>
  <si>
    <t>ETCD_VER=v3.2.7</t>
  </si>
  <si>
    <t>rm -rf /tmp/etcd &amp;&amp; mkdir -p /tmp/etcd</t>
  </si>
  <si>
    <t>curl -L https://github.com/coreos/etcd/releases/download/${ETCD_VER}/etcd-${ETCD_VER}-linux-amd64.tar.gz -o /tmp/etcd-${ETCD_VER}-linux-amd64.tar.gz</t>
  </si>
  <si>
    <t>tar xzvf /tmp/etcd-${ETCD_VER}-linux-amd64.tar.gz -C /tmp/etcd --strip-components=1</t>
  </si>
  <si>
    <t>cp /tmp/etcd/etcd /usr/bin/etcd</t>
  </si>
  <si>
    <t>cp /tmp/etcd/etcdctl /usr/bin/etcdctl</t>
  </si>
  <si>
    <r>
      <t xml:space="preserve">Create and edit the </t>
    </r>
    <r>
      <rPr>
        <b/>
        <sz val="12"/>
        <color theme="1"/>
        <rFont val="Calibri"/>
        <family val="2"/>
        <scheme val="minor"/>
      </rPr>
      <t>/etc/etcd/etcd.conf.yml</t>
    </r>
    <r>
      <rPr>
        <sz val="12"/>
        <color theme="1"/>
        <rFont val="Calibri"/>
        <family val="2"/>
        <scheme val="minor"/>
      </rPr>
      <t xml:space="preserve"> file</t>
    </r>
  </si>
  <si>
    <t>vim /etc/etcd/etcd.conf.yml</t>
  </si>
  <si>
    <t>and put following 9 lines in it:</t>
  </si>
  <si>
    <t>data-dir: /var/lib/etcd</t>
  </si>
  <si>
    <t>initial-cluster-state: 'new'</t>
  </si>
  <si>
    <t>initial-cluster-token: 'etcd-cluster-01'</t>
  </si>
  <si>
    <t>listen-peer-urls: http://0.0.0.0:2380</t>
  </si>
  <si>
    <r>
      <t xml:space="preserve">Create and edit </t>
    </r>
    <r>
      <rPr>
        <b/>
        <sz val="12"/>
        <color theme="1"/>
        <rFont val="Calibri"/>
        <family val="2"/>
        <scheme val="minor"/>
      </rPr>
      <t>/lib/systemd/system/etcd.service</t>
    </r>
    <r>
      <rPr>
        <sz val="12"/>
        <color theme="1"/>
        <rFont val="Calibri"/>
        <family val="2"/>
        <charset val="238"/>
        <scheme val="minor"/>
      </rPr>
      <t xml:space="preserve"> file</t>
    </r>
  </si>
  <si>
    <t>vim /lib/systemd/system/etcd.service</t>
  </si>
  <si>
    <t>and put following 13 lines in it:</t>
  </si>
  <si>
    <t>[Unit]</t>
  </si>
  <si>
    <t>After=network.target</t>
  </si>
  <si>
    <t>Description=etcd - highly-available key value store</t>
  </si>
  <si>
    <t>[Service]</t>
  </si>
  <si>
    <t>LimitNOFILE=65536</t>
  </si>
  <si>
    <t>Restart=on-failure</t>
  </si>
  <si>
    <t>Type=notify</t>
  </si>
  <si>
    <t>ExecStart=/usr/bin/etcd --config-file /etc/etcd/etcd.conf.yml</t>
  </si>
  <si>
    <t>User=etcd</t>
  </si>
  <si>
    <t>[Install]</t>
  </si>
  <si>
    <t>WantedBy=multi-user.target</t>
  </si>
  <si>
    <t>Enable and start etcd Service:</t>
  </si>
  <si>
    <t>systemctl enable etcd</t>
  </si>
  <si>
    <t>systemctl start etcd</t>
  </si>
  <si>
    <t>Install Keystone - Identity Management</t>
  </si>
  <si>
    <t>Configure SQL Database for Keystone:</t>
  </si>
  <si>
    <t>Run these commands:</t>
  </si>
  <si>
    <t>mysql</t>
  </si>
  <si>
    <t>CREATE DATABASE keystone;</t>
  </si>
  <si>
    <t>EXIT;</t>
  </si>
  <si>
    <t># Install required packages + crudini to edit .conf files</t>
  </si>
  <si>
    <t>apt install keystone apache2 libapache2-mod-wsgi crudini -y</t>
  </si>
  <si>
    <t># Configure Keystone database access, as set above</t>
  </si>
  <si>
    <t># Set Fernet Token Provider</t>
  </si>
  <si>
    <t>crudini --set /etc/keystone/keystone.conf token provider fernet</t>
  </si>
  <si>
    <t># Populate Identity Service Database</t>
  </si>
  <si>
    <t>su -s /bin/sh -c "keystone-manage db_sync" keystone</t>
  </si>
  <si>
    <t># Initialize Fernet Repositories</t>
  </si>
  <si>
    <t>keystone-manage fernet_setup --keystone-user keystone --keystone-group keystone</t>
  </si>
  <si>
    <t>keystone-manage credential_setup --keystone-user keystone --keystone-group keystone</t>
  </si>
  <si>
    <t># Bootstrap Identity Service</t>
  </si>
  <si>
    <t>Configure Apache Server:</t>
  </si>
  <si>
    <r>
      <t xml:space="preserve">Edit </t>
    </r>
    <r>
      <rPr>
        <b/>
        <sz val="12"/>
        <color theme="1"/>
        <rFont val="Calibri"/>
        <family val="2"/>
        <scheme val="minor"/>
      </rPr>
      <t>/etc/apache2/apache2.conf</t>
    </r>
    <r>
      <rPr>
        <sz val="12"/>
        <color theme="1"/>
        <rFont val="Calibri"/>
        <family val="2"/>
        <scheme val="minor"/>
      </rPr>
      <t xml:space="preserve"> and add following line:</t>
    </r>
  </si>
  <si>
    <t>ServerName controller</t>
  </si>
  <si>
    <t>Restart the apache2 service</t>
  </si>
  <si>
    <t>service apache2 restart</t>
  </si>
  <si>
    <t>Configure OpenStack Client Environment Scripts</t>
  </si>
  <si>
    <r>
      <t xml:space="preserve">Create </t>
    </r>
    <r>
      <rPr>
        <b/>
        <sz val="12"/>
        <color theme="1"/>
        <rFont val="Calibri"/>
        <family val="2"/>
        <scheme val="minor"/>
      </rPr>
      <t>admin-openrc</t>
    </r>
    <r>
      <rPr>
        <sz val="12"/>
        <color theme="1"/>
        <rFont val="Calibri"/>
        <family val="2"/>
        <scheme val="minor"/>
      </rPr>
      <t xml:space="preserve"> Script (in Primary User's Home Directory, for example)</t>
    </r>
  </si>
  <si>
    <t>Insert following lines:</t>
  </si>
  <si>
    <t>export OS_PROJECT_DOMAIN_NAME=Default</t>
  </si>
  <si>
    <t>export OS_USER_DOMAIN_NAME=Default</t>
  </si>
  <si>
    <t>export OS_PROJECT_NAME=admin</t>
  </si>
  <si>
    <t>export OS_USERNAME=admin</t>
  </si>
  <si>
    <t>export OS_IDENTITY_API_VERSION=3</t>
  </si>
  <si>
    <t>export OS_IMAGE_API_VERSION=2</t>
  </si>
  <si>
    <t>Create demo-openrc Script</t>
  </si>
  <si>
    <t>export OS_PROJECT_NAME=demo</t>
  </si>
  <si>
    <t>export OS_USERNAME=demo</t>
  </si>
  <si>
    <t>Verify Keystone operation</t>
  </si>
  <si>
    <t>. admin-openrc</t>
  </si>
  <si>
    <t>openstack token issue</t>
  </si>
  <si>
    <t>Create Projects, Users and Roles</t>
  </si>
  <si>
    <t># Create a service Project</t>
  </si>
  <si>
    <t>openstack project create --domain default --description "Service Project" service</t>
  </si>
  <si>
    <t># Create a demo Project</t>
  </si>
  <si>
    <t>openstack project create --domain default --description "Demo Project" demo</t>
  </si>
  <si>
    <t># Create a demo User</t>
  </si>
  <si>
    <t># Create a user Role</t>
  </si>
  <si>
    <t>openstack role create user</t>
  </si>
  <si>
    <t># Add the user role to User demo in Project demo</t>
  </si>
  <si>
    <t>openstack role add --project demo --user demo user</t>
  </si>
  <si>
    <t>Verify User demo</t>
  </si>
  <si>
    <t>. demo-openrc</t>
  </si>
  <si>
    <t>Install Glance - Image Service</t>
  </si>
  <si>
    <t>Configure SQL Database for Glance</t>
  </si>
  <si>
    <t>CREATE DATABASE glance;</t>
  </si>
  <si>
    <t>Create glance User</t>
  </si>
  <si>
    <t>Add admin role to User glance in Project service</t>
  </si>
  <si>
    <t>openstack role add --project service --user glance admin</t>
  </si>
  <si>
    <t>Create glance Service</t>
  </si>
  <si>
    <t>openstack service create --name glance --description "OpenStack Image" image</t>
  </si>
  <si>
    <t>Create glance Service Endpoints</t>
  </si>
  <si>
    <t>apt install glance -y</t>
  </si>
  <si>
    <t>Configure /etc/glance/glance-api.conf Parameters</t>
  </si>
  <si>
    <t># Configure database access for glance</t>
  </si>
  <si>
    <t># Configure Identity Service access</t>
  </si>
  <si>
    <t># Configure Glance to store Images on Local Filesystem</t>
  </si>
  <si>
    <t>crudini --set /etc/glance/glance-api.conf glance_store stores "file,http"</t>
  </si>
  <si>
    <t>crudini --set /etc/glance/glance-api.conf glance_store default_store file</t>
  </si>
  <si>
    <t>crudini --set /etc/glance/glance-api.conf glance_store filesystem_store_datadir /var/lib/glance/images/</t>
  </si>
  <si>
    <t>Configure /etc/glance/glance-registry.conf Parameters</t>
  </si>
  <si>
    <t>Populate the Image Service Database</t>
  </si>
  <si>
    <t>su -s /bin/sh -c "glance-manage db_sync" glance</t>
  </si>
  <si>
    <t>Restart glance Services</t>
  </si>
  <si>
    <t>service glance-registry restart</t>
  </si>
  <si>
    <t>service glance-api restart</t>
  </si>
  <si>
    <t>Verify Glance Operation</t>
  </si>
  <si>
    <t>wget http://download.cirros-cloud.net/0.3.5/cirros-0.3.5-x86_64-disk.img</t>
  </si>
  <si>
    <t>openstack image list</t>
  </si>
  <si>
    <t>Download Cloud Images:</t>
  </si>
  <si>
    <t>https://docs.openstack.org/image-guide/obtain-images.html</t>
  </si>
  <si>
    <t>Compute1 Installation Checklist</t>
  </si>
  <si>
    <t>Edit /etc/network/interfaces</t>
  </si>
  <si>
    <r>
      <t xml:space="preserve">set </t>
    </r>
    <r>
      <rPr>
        <b/>
        <sz val="12"/>
        <color theme="1"/>
        <rFont val="Calibri"/>
        <family val="2"/>
        <scheme val="minor"/>
      </rPr>
      <t>server</t>
    </r>
    <r>
      <rPr>
        <sz val="12"/>
        <color theme="1"/>
        <rFont val="Calibri"/>
        <family val="2"/>
        <scheme val="minor"/>
      </rPr>
      <t xml:space="preserve"> to </t>
    </r>
    <r>
      <rPr>
        <b/>
        <sz val="12"/>
        <color theme="1"/>
        <rFont val="Calibri"/>
        <family val="2"/>
        <scheme val="minor"/>
      </rPr>
      <t>controller</t>
    </r>
  </si>
  <si>
    <t>server controller iburst</t>
  </si>
  <si>
    <r>
      <rPr>
        <sz val="12"/>
        <color theme="1"/>
        <rFont val="Calibri"/>
        <family val="2"/>
        <scheme val="minor"/>
      </rPr>
      <t xml:space="preserve">comment out </t>
    </r>
    <r>
      <rPr>
        <b/>
        <sz val="12"/>
        <color theme="1"/>
        <rFont val="Calibri"/>
        <family val="2"/>
        <scheme val="minor"/>
      </rPr>
      <t>pool 2.debian.pool.ntp.org offline iburst</t>
    </r>
    <r>
      <rPr>
        <sz val="12"/>
        <color theme="1"/>
        <rFont val="Calibri"/>
        <family val="2"/>
        <scheme val="minor"/>
      </rPr>
      <t xml:space="preserve"> line.</t>
    </r>
  </si>
  <si>
    <t>Block1 Installation Checklist</t>
  </si>
  <si>
    <t>Verify connectivity to other hosts, once configured</t>
  </si>
  <si>
    <t>Configure SQL Databases for Nova</t>
  </si>
  <si>
    <t>CREATE DATABASE nova_api;</t>
  </si>
  <si>
    <t>CREATE DATABASE nova;</t>
  </si>
  <si>
    <t>CREATE DATABASE nova_cell0;</t>
  </si>
  <si>
    <t>openstack role add --project service --user nova admin</t>
  </si>
  <si>
    <t>Create Compute Service &amp; Endpoints</t>
  </si>
  <si>
    <t>Create Compute Service User and add admin role in service Project</t>
  </si>
  <si>
    <t>openstack service create --name nova --description "OpenStack Compute" compute</t>
  </si>
  <si>
    <t>openstack endpoint create --region RegionOne compute public http://controller:8774/v2.1</t>
  </si>
  <si>
    <t>openstack endpoint create --region RegionOne compute internal http://controller:8774/v2.1</t>
  </si>
  <si>
    <t>openstack endpoint create --region RegionOne compute admin http://controller:8774/v2.1</t>
  </si>
  <si>
    <t>Create Placement Service User and add admin role in service Project</t>
  </si>
  <si>
    <t>Create Placement Service &amp; Endpoints</t>
  </si>
  <si>
    <t>openstack role add --project service --user placement admin</t>
  </si>
  <si>
    <t>openstack service create --name placement --description "Placement API" placement</t>
  </si>
  <si>
    <t>apt install -y nova-api nova-conductor nova-consoleauth nova-novncproxy nova-scheduler nova-placement-api</t>
  </si>
  <si>
    <t>Configure MySQL &amp; RabbitMQ parameters in /etc/nova/nova.conf</t>
  </si>
  <si>
    <t>Configure Identity Service access</t>
  </si>
  <si>
    <t>Configure support for Networking Service</t>
  </si>
  <si>
    <t>Configure vnc proxy on Controller Node</t>
  </si>
  <si>
    <t>Configure Glance location</t>
  </si>
  <si>
    <t>Run following command:</t>
  </si>
  <si>
    <t>Configure Lock Path for Oslo Concurrency</t>
  </si>
  <si>
    <t>Configure Placement API</t>
  </si>
  <si>
    <t>Populate nova_api Database</t>
  </si>
  <si>
    <t>su -s /bin/sh -c "nova-manage api_db sync" nova</t>
  </si>
  <si>
    <t>Register cell0 Database</t>
  </si>
  <si>
    <t>su -s /bin/sh -c "nova-manage cell_v2 map_cell0" nova</t>
  </si>
  <si>
    <t>Create cell1 Cell</t>
  </si>
  <si>
    <t>su -s /bin/sh -c "nova-manage cell_v2 create_cell --name=cell1 --verbose" nova</t>
  </si>
  <si>
    <t>Populate nova Database</t>
  </si>
  <si>
    <t>su -s /bin/sh -c "nova-manage db sync" nova</t>
  </si>
  <si>
    <t>Verify configuration of Cells</t>
  </si>
  <si>
    <t>nova-manage cell_v2 list_cells</t>
  </si>
  <si>
    <t>Restart Services</t>
  </si>
  <si>
    <t>service nova-api restart</t>
  </si>
  <si>
    <t>service nova-consoleauth restart</t>
  </si>
  <si>
    <t>service nova-scheduler restart</t>
  </si>
  <si>
    <t>service nova-conductor restart</t>
  </si>
  <si>
    <t>service nova-novncproxy restart</t>
  </si>
  <si>
    <t>Remove log_dir parameter in DEFAULT section</t>
  </si>
  <si>
    <t>Install Keystone Identity Service on Controller Node</t>
  </si>
  <si>
    <t>Install Glance Image Service on Controller Node</t>
  </si>
  <si>
    <t>Install Compute Service on Compute Node</t>
  </si>
  <si>
    <t>Install Nova Compute Package</t>
  </si>
  <si>
    <t>Configure RabbitMQ access</t>
  </si>
  <si>
    <t>Configure vnc Remote Console access on Compute Node</t>
  </si>
  <si>
    <t>Set-up #1 - Virtual Machines: use QEMU Emulator</t>
  </si>
  <si>
    <t>Set-up #2 - Bare Metal Hosts: use KVM</t>
  </si>
  <si>
    <t>Install KVM &amp; Utilities</t>
  </si>
  <si>
    <t>Verify Compute Host Capabilities</t>
  </si>
  <si>
    <t>kvm-ok</t>
  </si>
  <si>
    <t>uname -m</t>
  </si>
  <si>
    <t>apt-get install -y qemu-kvm libvirt-bin bridge-utils</t>
  </si>
  <si>
    <t>Verify KVM Installation</t>
  </si>
  <si>
    <t>virsh list --all</t>
  </si>
  <si>
    <t>`</t>
  </si>
  <si>
    <t>Discover Compute Node on Controller Node</t>
  </si>
  <si>
    <t>Install and Configure Nova on Compute Node(s)</t>
  </si>
  <si>
    <t>Discover Compute Nodes</t>
  </si>
  <si>
    <t>su -s /bin/sh -c "nova-manage cell_v2 discover_hosts --verbose" nova</t>
  </si>
  <si>
    <t>Verify Compute Service Installation</t>
  </si>
  <si>
    <t>openstack compute service list</t>
  </si>
  <si>
    <t>openstack catalog list</t>
  </si>
  <si>
    <t>nova-status upgrade check</t>
  </si>
  <si>
    <t>Install &amp; Configure Nova (Compute Service) Controller</t>
  </si>
  <si>
    <t>Install Neutron (Network Service) on Controller Node</t>
  </si>
  <si>
    <t>Create Neutron SQL Database</t>
  </si>
  <si>
    <t>CREATE DATABASE neutron;</t>
  </si>
  <si>
    <t>Create neutron User and add admin Role in service Project</t>
  </si>
  <si>
    <t>openstack role add --project service --user neutron admin</t>
  </si>
  <si>
    <t>Create Neutron Service and Endpoints</t>
  </si>
  <si>
    <t>openstack service create --name neutron --description "OpenStack Networking" network</t>
  </si>
  <si>
    <t>Install Neutron Packages</t>
  </si>
  <si>
    <t>apt install -y neutron-server neutron-plugin-ml2 neutron-linuxbridge-agent neutron-l3-agent neutron-dhcp-agent  neutron-metadata-agent</t>
  </si>
  <si>
    <t>Configure SQL Database and RabbitMQ access for Neutron</t>
  </si>
  <si>
    <t>Enable the Modular Layer 2 (ML2) plug-in, router service, and overlapping IP addresses</t>
  </si>
  <si>
    <t>apt install -y nova-compute crudini</t>
  </si>
  <si>
    <t>Restart Nova Compute service</t>
  </si>
  <si>
    <t>service nova-compute restart</t>
  </si>
  <si>
    <t xml:space="preserve">Configure Networking to notify Compute of network topology changes
</t>
  </si>
  <si>
    <t>Configure Nova access</t>
  </si>
  <si>
    <t>Configure ML2 Plugin</t>
  </si>
  <si>
    <t># Enable flat, VLAN and VXLAN Networks</t>
  </si>
  <si>
    <t># Enable VXLAN Self-service Networks</t>
  </si>
  <si>
    <t># Enable Linux Bridge and L2Population mechanisms</t>
  </si>
  <si>
    <t># Enable Port Security Extenstion Driver</t>
  </si>
  <si>
    <t># Configure VXLAN Network Identifier Range for Self-service Networks</t>
  </si>
  <si>
    <t># Enable ipset to increase efficiency of Security Group Rules</t>
  </si>
  <si>
    <r>
      <t xml:space="preserve"># Configure </t>
    </r>
    <r>
      <rPr>
        <b/>
        <sz val="12"/>
        <color theme="1"/>
        <rFont val="Courier"/>
        <family val="1"/>
      </rPr>
      <t>provider</t>
    </r>
    <r>
      <rPr>
        <sz val="12"/>
        <color theme="1"/>
        <rFont val="Courier"/>
        <family val="1"/>
      </rPr>
      <t xml:space="preserve"> Virtual Network as flat Network</t>
    </r>
  </si>
  <si>
    <t>Configure the Linux Bridge Agent</t>
  </si>
  <si>
    <t># Enable VXLAN for Self-service Networks, configure IP address of the Management Interface handling VXLAN traffic</t>
  </si>
  <si>
    <t># Enable security groups and configure the Linux bridge iptables firewall driver</t>
  </si>
  <si>
    <r>
      <t xml:space="preserve"># Configure </t>
    </r>
    <r>
      <rPr>
        <b/>
        <sz val="12"/>
        <color theme="1"/>
        <rFont val="Courier"/>
        <family val="1"/>
      </rPr>
      <t>provider</t>
    </r>
    <r>
      <rPr>
        <sz val="12"/>
        <color theme="1"/>
        <rFont val="Courier"/>
        <family val="1"/>
      </rPr>
      <t xml:space="preserve"> Virtual Network mapping to Physical Interface</t>
    </r>
  </si>
  <si>
    <t>Configure the Layer-3 Agent</t>
  </si>
  <si>
    <t>Configure the DHCP Agent</t>
  </si>
  <si>
    <t>Configure Metadata Agent</t>
  </si>
  <si>
    <t>crudini --set /etc/neutron/l3_agent.ini DEFAULT interface_driver linuxbridge</t>
  </si>
  <si>
    <t>Configure Compute Service to use Neutron</t>
  </si>
  <si>
    <t>Populate Neutron Database</t>
  </si>
  <si>
    <t>Run following Command:</t>
  </si>
  <si>
    <t>su -s /bin/sh -c "neutron-db-manage --config-file /etc/neutron/neutron.conf --config-file /etc/neutron/plugins/ml2/ml2_conf.ini upgrade head" neutron</t>
  </si>
  <si>
    <t>Restart the Compute API Service</t>
  </si>
  <si>
    <t>Restart Networking Services</t>
  </si>
  <si>
    <t>Run following Commands:</t>
  </si>
  <si>
    <t>service neutron-server restart</t>
  </si>
  <si>
    <t>service neutron-linuxbridge-agent restart</t>
  </si>
  <si>
    <t>service neutron-dhcp-agent restart</t>
  </si>
  <si>
    <t>service neutron-metadata-agent restart</t>
  </si>
  <si>
    <t>service neutron-l3-agent restart</t>
  </si>
  <si>
    <t>Install Neutron on Controller Node</t>
  </si>
  <si>
    <t>Install Neutron on Compute Node</t>
  </si>
  <si>
    <t>Install Packages</t>
  </si>
  <si>
    <t>apt install -y neutron-linuxbridge-agent</t>
  </si>
  <si>
    <t>Configure Indetity Service Accesss</t>
  </si>
  <si>
    <t>Install Neutron on Compute Nodes</t>
  </si>
  <si>
    <t>Verify Installation</t>
  </si>
  <si>
    <t>openstack network agent list</t>
  </si>
  <si>
    <t>Install Compute Service on Controller Node</t>
  </si>
  <si>
    <t>Install Network Service on Controller Node</t>
  </si>
  <si>
    <t>Install Network Service on Compute Node</t>
  </si>
  <si>
    <t>Install Block Storage Service on Storage Node</t>
  </si>
  <si>
    <t>apt install -y lvm2 thin-provisioning-tools crudini</t>
  </si>
  <si>
    <t>Install Supporting Packages</t>
  </si>
  <si>
    <t>Create LVM Physical Volume /dev/sdb</t>
  </si>
  <si>
    <t>pvcreate /dev/sdb</t>
  </si>
  <si>
    <t>Create LVM Volume Group "cinder-volumes"</t>
  </si>
  <si>
    <t>vgcreate cinder-volumes /dev/sdb</t>
  </si>
  <si>
    <t>Edit LVM Configuration File /etc/lvm/lvm.conf to include following line in devices section</t>
  </si>
  <si>
    <t>filter = [ "a/sda/", "a/sdb/", "r/.*/"]</t>
  </si>
  <si>
    <t>Install Cinder Packages</t>
  </si>
  <si>
    <t>apt install -y cinder-volume</t>
  </si>
  <si>
    <t>Configure Database and RabbitMQ Access</t>
  </si>
  <si>
    <t>Configure Identity Service Access</t>
  </si>
  <si>
    <t>Configure my_ip Parameter</t>
  </si>
  <si>
    <t>Enable LVM Backend</t>
  </si>
  <si>
    <t>Configure LVM Backend</t>
  </si>
  <si>
    <t>Configure Location of Image Service and Lock Path</t>
  </si>
  <si>
    <t>service tgt restart</t>
  </si>
  <si>
    <t>service cinder-volume restart</t>
  </si>
  <si>
    <t>Install Cinder Block Storage Service on Controller Node</t>
  </si>
  <si>
    <t>Create Cinder Database</t>
  </si>
  <si>
    <t>CREATE DATABASE cinder;</t>
  </si>
  <si>
    <t>Create cinder User and Add admin Role in service Project</t>
  </si>
  <si>
    <t>openstack role add --project service --user cinder admin</t>
  </si>
  <si>
    <t>Create cinderv2 and cinderv3 Services and their Endpoints</t>
  </si>
  <si>
    <t>openstack service create --name cinderv2 --description "OpenStack Block Storage" volumev2</t>
  </si>
  <si>
    <t>openstack service create --name cinderv3 --description "OpenStack Block Storage" volumev3</t>
  </si>
  <si>
    <t>apt install -y cinder-api cinder-scheduler</t>
  </si>
  <si>
    <t>Configure my_ip Parameter and Lock Path</t>
  </si>
  <si>
    <t>Populate Block Storage Database</t>
  </si>
  <si>
    <t>su -s /bin/sh -c "cinder-manage db sync" cinder</t>
  </si>
  <si>
    <t>Configure Compute Service to use Cinder</t>
  </si>
  <si>
    <t>service cinder-scheduler restart</t>
  </si>
  <si>
    <t>Verify Cinder Operation</t>
  </si>
  <si>
    <t>openstack volume service list</t>
  </si>
  <si>
    <t>apt install -y openstack-dashboard</t>
  </si>
  <si>
    <t>Edit /etc/openstack-dashboard/local_settings.py to include following settings:</t>
  </si>
  <si>
    <t>OPENSTACK_HOST = "controller"</t>
  </si>
  <si>
    <t>SESSION_ENGINE = 'django.contrib.sessions.backends.cache'</t>
  </si>
  <si>
    <t>CACHES = {</t>
  </si>
  <si>
    <t xml:space="preserve">    'default': {</t>
  </si>
  <si>
    <t xml:space="preserve">         'BACKEND': 'django.core.cache.backends.memcached.MemcachedCache',</t>
  </si>
  <si>
    <t xml:space="preserve">         'LOCATION': 'controller:11211',</t>
  </si>
  <si>
    <t xml:space="preserve">    }</t>
  </si>
  <si>
    <t>}</t>
  </si>
  <si>
    <t>OPENSTACK_KEYSTONE_URL = "http://%s:5000/v3" % OPENSTACK_HOST</t>
  </si>
  <si>
    <t>OPENSTACK_KEYSTONE_MULTIDOMAIN_SUPPORT = True</t>
  </si>
  <si>
    <t>OPENSTACK_API_VERSIONS = {</t>
  </si>
  <si>
    <t xml:space="preserve">    "identity": 3,</t>
  </si>
  <si>
    <t xml:space="preserve">    "image": 2,</t>
  </si>
  <si>
    <t xml:space="preserve">    "volume": 2,</t>
  </si>
  <si>
    <t>OPENSTACK_KEYSTONE_DEFAULT_DOMAIN = "Default"</t>
  </si>
  <si>
    <t>OPENSTACK_KEYSTONE_DEFAULT_ROLE = "user"</t>
  </si>
  <si>
    <t>Edit /etc/apache2/conf-available/openstack-dashboard.conf to include following line:</t>
  </si>
  <si>
    <t>WSGIApplicationGroup %{GLOBAL}</t>
  </si>
  <si>
    <t>Reload Web Server Configuration</t>
  </si>
  <si>
    <t>service apache2 reload</t>
  </si>
  <si>
    <t>Verify Horizon Operation by pointing Web Browser to</t>
  </si>
  <si>
    <t>Verify sdb Disk</t>
  </si>
  <si>
    <t>fdisk -l</t>
  </si>
  <si>
    <t>apt update -y</t>
  </si>
  <si>
    <t>&lt;nothing&gt;</t>
  </si>
  <si>
    <t>openstack image create cirros3.5 --file cirros-0.3.5-x86_64-disk.img --disk-format qcow2 --container-format bare --public</t>
  </si>
  <si>
    <t>Install Nova Controller Packages</t>
  </si>
  <si>
    <t>Install Horizon Dashboard</t>
  </si>
  <si>
    <t>512GB</t>
  </si>
  <si>
    <t>256GB + 2TB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</si>
</sst>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ourier"/>
      <family val="1"/>
    </font>
    <font>
      <b/>
      <sz val="16"/>
      <color theme="1"/>
      <name val="Calibri"/>
      <family val="2"/>
      <scheme val="minor"/>
    </font>
    <font>
      <sz val="13"/>
      <color rgb="FF111111"/>
      <name val="Calibri"/>
      <family val="2"/>
      <scheme val="minor"/>
    </font>
    <font>
      <b/>
      <sz val="12"/>
      <color theme="1"/>
      <name val="Courier"/>
      <family val="1"/>
    </font>
    <font>
      <b/>
      <sz val="12"/>
      <color theme="1"/>
      <name val="Courier"/>
      <family val="1"/>
      <charset val="238"/>
    </font>
    <font>
      <b/>
      <sz val="13"/>
      <color rgb="FF111111"/>
      <name val="Courier"/>
      <family val="1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ourier New"/>
      <family val="3"/>
      <charset val="238"/>
    </font>
    <font>
      <b/>
      <sz val="12"/>
      <color rgb="FFC00000"/>
      <name val="Calibri"/>
      <family val="2"/>
      <charset val="238"/>
      <scheme val="minor"/>
    </font>
    <font>
      <b/>
      <sz val="14"/>
      <color rgb="FFC00000"/>
      <name val="Calibri"/>
      <family val="2"/>
      <charset val="238"/>
      <scheme val="minor"/>
    </font>
    <font>
      <b/>
      <sz val="12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quotePrefix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4" fillId="2" borderId="1" xfId="0" applyFont="1" applyFill="1" applyBorder="1"/>
    <xf numFmtId="0" fontId="2" fillId="2" borderId="1" xfId="0" applyFont="1" applyFill="1" applyBorder="1"/>
    <xf numFmtId="0" fontId="2" fillId="3" borderId="0" xfId="0" applyFont="1" applyFill="1"/>
    <xf numFmtId="0" fontId="2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ill="1" applyBorder="1"/>
    <xf numFmtId="0" fontId="3" fillId="4" borderId="1" xfId="0" applyFont="1" applyFill="1" applyBorder="1"/>
    <xf numFmtId="0" fontId="0" fillId="5" borderId="1" xfId="0" applyFill="1" applyBorder="1"/>
    <xf numFmtId="0" fontId="6" fillId="0" borderId="0" xfId="0" applyFont="1"/>
    <xf numFmtId="0" fontId="7" fillId="0" borderId="0" xfId="0" applyFont="1"/>
    <xf numFmtId="0" fontId="5" fillId="0" borderId="0" xfId="0" applyFont="1" applyFill="1" applyAlignment="1"/>
    <xf numFmtId="49" fontId="2" fillId="3" borderId="1" xfId="0" applyNumberFormat="1" applyFont="1" applyFill="1" applyBorder="1"/>
    <xf numFmtId="0" fontId="0" fillId="0" borderId="0" xfId="0" applyBorder="1"/>
    <xf numFmtId="0" fontId="4" fillId="0" borderId="0" xfId="0" applyFont="1" applyFill="1" applyBorder="1" applyAlignment="1"/>
    <xf numFmtId="0" fontId="0" fillId="0" borderId="0" xfId="0" applyFill="1" applyBorder="1"/>
    <xf numFmtId="0" fontId="0" fillId="4" borderId="0" xfId="0" applyFill="1"/>
    <xf numFmtId="0" fontId="2" fillId="5" borderId="1" xfId="0" applyFont="1" applyFill="1" applyBorder="1"/>
    <xf numFmtId="0" fontId="3" fillId="0" borderId="0" xfId="0" applyFont="1"/>
    <xf numFmtId="0" fontId="8" fillId="0" borderId="0" xfId="0" applyFont="1" applyFill="1" applyBorder="1"/>
    <xf numFmtId="0" fontId="8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Font="1"/>
    <xf numFmtId="0" fontId="11" fillId="5" borderId="0" xfId="0" applyFont="1" applyFill="1"/>
    <xf numFmtId="0" fontId="0" fillId="5" borderId="0" xfId="0" applyFill="1"/>
    <xf numFmtId="0" fontId="11" fillId="5" borderId="0" xfId="0" applyFont="1" applyFill="1" applyAlignment="1" applyProtection="1">
      <protection locked="0"/>
    </xf>
    <xf numFmtId="0" fontId="13" fillId="5" borderId="0" xfId="0" applyFont="1" applyFill="1"/>
    <xf numFmtId="0" fontId="3" fillId="0" borderId="0" xfId="0" applyFont="1" applyFill="1"/>
    <xf numFmtId="0" fontId="0" fillId="0" borderId="0" xfId="0" applyFill="1"/>
    <xf numFmtId="0" fontId="0" fillId="0" borderId="2" xfId="0" applyBorder="1"/>
    <xf numFmtId="0" fontId="8" fillId="0" borderId="0" xfId="0" quotePrefix="1" applyFont="1"/>
    <xf numFmtId="0" fontId="8" fillId="0" borderId="0" xfId="0" quotePrefix="1" applyFont="1" applyFill="1"/>
    <xf numFmtId="0" fontId="11" fillId="3" borderId="0" xfId="0" applyFont="1" applyFill="1"/>
    <xf numFmtId="0" fontId="0" fillId="3" borderId="0" xfId="0" applyFill="1"/>
    <xf numFmtId="0" fontId="11" fillId="3" borderId="0" xfId="0" quotePrefix="1" applyFont="1" applyFill="1"/>
    <xf numFmtId="0" fontId="9" fillId="0" borderId="0" xfId="0" applyFont="1" applyBorder="1"/>
    <xf numFmtId="0" fontId="1" fillId="0" borderId="0" xfId="1" applyFont="1"/>
    <xf numFmtId="0" fontId="16" fillId="0" borderId="0" xfId="0" applyFont="1"/>
    <xf numFmtId="0" fontId="17" fillId="3" borderId="0" xfId="0" applyFont="1" applyFill="1"/>
    <xf numFmtId="0" fontId="17" fillId="3" borderId="0" xfId="0" quotePrefix="1" applyFont="1" applyFill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5" fillId="0" borderId="0" xfId="0" applyFont="1" applyFill="1"/>
    <xf numFmtId="0" fontId="17" fillId="0" borderId="0" xfId="0" applyFont="1" applyFill="1"/>
    <xf numFmtId="0" fontId="14" fillId="0" borderId="0" xfId="0" applyFont="1" applyAlignment="1"/>
    <xf numFmtId="0" fontId="8" fillId="0" borderId="0" xfId="0" applyFont="1"/>
    <xf numFmtId="0" fontId="0" fillId="0" borderId="2" xfId="0" applyFill="1" applyBorder="1"/>
    <xf numFmtId="0" fontId="2" fillId="0" borderId="0" xfId="0" applyFont="1" applyFill="1"/>
    <xf numFmtId="0" fontId="11" fillId="0" borderId="0" xfId="0" applyFont="1" applyFill="1"/>
    <xf numFmtId="0" fontId="20" fillId="0" borderId="0" xfId="0" applyFont="1" applyFill="1"/>
    <xf numFmtId="0" fontId="11" fillId="3" borderId="0" xfId="0" applyFont="1" applyFill="1" applyAlignment="1"/>
    <xf numFmtId="0" fontId="14" fillId="0" borderId="0" xfId="0" applyFont="1" applyFill="1"/>
    <xf numFmtId="0" fontId="0" fillId="0" borderId="0" xfId="0" applyFont="1" applyFill="1"/>
    <xf numFmtId="0" fontId="1" fillId="4" borderId="1" xfId="1" applyFill="1" applyBorder="1" applyAlignment="1"/>
    <xf numFmtId="49" fontId="0" fillId="4" borderId="1" xfId="0" applyNumberFormat="1" applyFont="1" applyFill="1" applyBorder="1" applyAlignment="1"/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buntu.com/download/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openstack.org/image-guide/obtain-imag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1C7D-DF34-9C48-9C58-A64D6FBCD472}">
  <dimension ref="B2:J53"/>
  <sheetViews>
    <sheetView topLeftCell="D20" zoomScale="140" zoomScaleNormal="140" workbookViewId="0">
      <selection activeCell="G26" sqref="G26"/>
    </sheetView>
  </sheetViews>
  <sheetFormatPr defaultColWidth="10.5" defaultRowHeight="15.5"/>
  <cols>
    <col min="2" max="2" width="30.5" customWidth="1"/>
    <col min="3" max="3" width="18.5" customWidth="1"/>
    <col min="4" max="4" width="11.5" customWidth="1"/>
    <col min="5" max="5" width="15" customWidth="1"/>
    <col min="6" max="6" width="13.83203125" customWidth="1"/>
    <col min="7" max="7" width="14.5" customWidth="1"/>
    <col min="8" max="8" width="13" customWidth="1"/>
    <col min="9" max="9" width="17.5" customWidth="1"/>
  </cols>
  <sheetData>
    <row r="2" spans="2:10" ht="23.5">
      <c r="D2" s="15" t="s">
        <v>0</v>
      </c>
      <c r="H2" s="15" t="s">
        <v>1</v>
      </c>
    </row>
    <row r="3" spans="2:10" ht="18.5">
      <c r="B3" s="3" t="s">
        <v>2</v>
      </c>
    </row>
    <row r="4" spans="2:10" ht="18.5">
      <c r="F4" s="19"/>
      <c r="G4" s="20" t="s">
        <v>3</v>
      </c>
      <c r="H4" s="17"/>
    </row>
    <row r="5" spans="2:10">
      <c r="B5" s="8" t="s">
        <v>4</v>
      </c>
      <c r="C5" s="8" t="s">
        <v>5</v>
      </c>
      <c r="D5" s="8" t="s">
        <v>6</v>
      </c>
      <c r="E5" s="8" t="s">
        <v>7</v>
      </c>
    </row>
    <row r="6" spans="2:10">
      <c r="B6" s="4" t="s">
        <v>8</v>
      </c>
      <c r="C6" s="11" t="s">
        <v>9</v>
      </c>
      <c r="D6" s="11" t="s">
        <v>10</v>
      </c>
      <c r="E6" s="11" t="s">
        <v>11</v>
      </c>
      <c r="G6" s="18" t="s">
        <v>12</v>
      </c>
      <c r="H6" s="67" t="s">
        <v>13</v>
      </c>
      <c r="I6" s="68"/>
      <c r="J6" s="68"/>
    </row>
    <row r="7" spans="2:10">
      <c r="B7" s="4" t="s">
        <v>14</v>
      </c>
      <c r="C7" s="11" t="s">
        <v>15</v>
      </c>
      <c r="D7" s="11" t="s">
        <v>16</v>
      </c>
      <c r="E7" s="11" t="s">
        <v>17</v>
      </c>
      <c r="G7" s="18" t="s">
        <v>18</v>
      </c>
      <c r="H7" s="66" t="s">
        <v>19</v>
      </c>
      <c r="I7" s="66"/>
      <c r="J7" s="66"/>
    </row>
    <row r="12" spans="2:10" ht="18.5">
      <c r="B12" s="3" t="s">
        <v>20</v>
      </c>
      <c r="F12" s="3" t="s">
        <v>21</v>
      </c>
    </row>
    <row r="14" spans="2:10" ht="18.5">
      <c r="B14" s="7" t="s">
        <v>22</v>
      </c>
      <c r="C14" s="7" t="s">
        <v>23</v>
      </c>
      <c r="D14" s="7" t="s">
        <v>24</v>
      </c>
      <c r="F14" s="7" t="s">
        <v>12</v>
      </c>
      <c r="G14" s="7" t="s">
        <v>25</v>
      </c>
      <c r="H14" s="7" t="s">
        <v>26</v>
      </c>
      <c r="I14" s="7" t="s">
        <v>27</v>
      </c>
    </row>
    <row r="15" spans="2:10">
      <c r="B15" s="4" t="s">
        <v>28</v>
      </c>
      <c r="C15" s="4" t="s">
        <v>29</v>
      </c>
      <c r="D15" s="12" t="s">
        <v>30</v>
      </c>
      <c r="F15" s="13" t="s">
        <v>31</v>
      </c>
      <c r="G15" s="12" t="s">
        <v>32</v>
      </c>
      <c r="H15" s="12" t="s">
        <v>33</v>
      </c>
      <c r="I15" s="12" t="s">
        <v>34</v>
      </c>
    </row>
    <row r="16" spans="2:10">
      <c r="B16" s="5" t="s">
        <v>35</v>
      </c>
      <c r="C16" s="4" t="s">
        <v>36</v>
      </c>
      <c r="D16" s="12" t="s">
        <v>30</v>
      </c>
      <c r="F16" s="12" t="s">
        <v>37</v>
      </c>
      <c r="G16" s="12" t="s">
        <v>38</v>
      </c>
      <c r="H16" s="12" t="s">
        <v>33</v>
      </c>
      <c r="I16" s="12" t="s">
        <v>34</v>
      </c>
    </row>
    <row r="17" spans="2:9">
      <c r="B17" s="4" t="s">
        <v>39</v>
      </c>
      <c r="C17" s="4" t="s">
        <v>40</v>
      </c>
      <c r="D17" s="12" t="s">
        <v>30</v>
      </c>
      <c r="F17" s="12" t="s">
        <v>41</v>
      </c>
      <c r="G17" s="12" t="s">
        <v>42</v>
      </c>
      <c r="H17" s="12" t="s">
        <v>33</v>
      </c>
      <c r="I17" s="12" t="s">
        <v>34</v>
      </c>
    </row>
    <row r="18" spans="2:9">
      <c r="B18" s="5" t="s">
        <v>43</v>
      </c>
      <c r="C18" s="4" t="s">
        <v>44</v>
      </c>
      <c r="D18" s="12" t="s">
        <v>30</v>
      </c>
      <c r="F18" s="12" t="s">
        <v>45</v>
      </c>
      <c r="G18" s="12" t="s">
        <v>46</v>
      </c>
      <c r="H18" s="12" t="s">
        <v>33</v>
      </c>
      <c r="I18" s="12" t="s">
        <v>34</v>
      </c>
    </row>
    <row r="19" spans="2:9">
      <c r="B19" s="4" t="s">
        <v>47</v>
      </c>
      <c r="C19" s="4" t="s">
        <v>48</v>
      </c>
      <c r="D19" s="12" t="s">
        <v>30</v>
      </c>
    </row>
    <row r="20" spans="2:9" ht="18.5">
      <c r="B20" s="5" t="s">
        <v>49</v>
      </c>
      <c r="C20" s="4" t="s">
        <v>50</v>
      </c>
      <c r="D20" s="12" t="s">
        <v>30</v>
      </c>
      <c r="F20" s="3" t="s">
        <v>51</v>
      </c>
    </row>
    <row r="21" spans="2:9">
      <c r="B21" s="4" t="s">
        <v>52</v>
      </c>
      <c r="C21" s="4" t="s">
        <v>53</v>
      </c>
      <c r="D21" s="12" t="s">
        <v>30</v>
      </c>
    </row>
    <row r="22" spans="2:9">
      <c r="B22" s="5" t="s">
        <v>54</v>
      </c>
      <c r="C22" s="4" t="s">
        <v>55</v>
      </c>
      <c r="D22" s="12" t="s">
        <v>30</v>
      </c>
      <c r="F22" s="10" t="s">
        <v>56</v>
      </c>
      <c r="G22" s="10" t="s">
        <v>57</v>
      </c>
      <c r="H22" s="10" t="s">
        <v>58</v>
      </c>
    </row>
    <row r="23" spans="2:9">
      <c r="B23" s="4" t="s">
        <v>59</v>
      </c>
      <c r="C23" s="4" t="s">
        <v>60</v>
      </c>
      <c r="D23" s="12" t="s">
        <v>30</v>
      </c>
      <c r="F23" s="14" t="str">
        <f>CONTROLLER_NAME</f>
        <v>controller</v>
      </c>
      <c r="G23" s="12" t="s">
        <v>30</v>
      </c>
      <c r="H23" s="12" t="s">
        <v>30</v>
      </c>
    </row>
    <row r="24" spans="2:9">
      <c r="B24" s="4" t="s">
        <v>61</v>
      </c>
      <c r="C24" s="4" t="s">
        <v>62</v>
      </c>
      <c r="D24" s="12" t="s">
        <v>30</v>
      </c>
      <c r="F24" s="14" t="str">
        <f>COMPUTE1_NAME</f>
        <v>compute1</v>
      </c>
      <c r="G24" s="12" t="s">
        <v>30</v>
      </c>
      <c r="H24" s="12" t="s">
        <v>30</v>
      </c>
    </row>
    <row r="25" spans="2:9">
      <c r="B25" s="4" t="s">
        <v>63</v>
      </c>
      <c r="C25" s="4" t="s">
        <v>64</v>
      </c>
      <c r="D25" s="12" t="s">
        <v>30</v>
      </c>
      <c r="F25" s="14" t="str">
        <f>COMPUTE2_NAME</f>
        <v>compute2</v>
      </c>
      <c r="G25" s="12" t="s">
        <v>30</v>
      </c>
      <c r="H25" s="12" t="s">
        <v>30</v>
      </c>
    </row>
    <row r="26" spans="2:9">
      <c r="B26" s="5" t="s">
        <v>65</v>
      </c>
      <c r="C26" s="4" t="s">
        <v>66</v>
      </c>
      <c r="D26" s="12" t="s">
        <v>30</v>
      </c>
      <c r="F26" s="14" t="str">
        <f>BLOCK1_NAME</f>
        <v>block1</v>
      </c>
      <c r="G26" s="12" t="s">
        <v>30</v>
      </c>
      <c r="H26" s="12" t="s">
        <v>30</v>
      </c>
    </row>
    <row r="27" spans="2:9">
      <c r="B27" s="4" t="s">
        <v>67</v>
      </c>
      <c r="C27" s="4" t="s">
        <v>68</v>
      </c>
      <c r="D27" s="12" t="s">
        <v>30</v>
      </c>
    </row>
    <row r="28" spans="2:9">
      <c r="B28" s="5" t="s">
        <v>69</v>
      </c>
      <c r="C28" s="4" t="s">
        <v>70</v>
      </c>
      <c r="D28" s="12" t="s">
        <v>30</v>
      </c>
    </row>
    <row r="29" spans="2:9">
      <c r="B29" s="5" t="s">
        <v>71</v>
      </c>
      <c r="C29" s="4" t="s">
        <v>72</v>
      </c>
      <c r="D29" s="12" t="s">
        <v>30</v>
      </c>
    </row>
    <row r="30" spans="2:9">
      <c r="B30" s="4" t="s">
        <v>73</v>
      </c>
      <c r="C30" s="4" t="s">
        <v>74</v>
      </c>
      <c r="D30" s="12" t="s">
        <v>30</v>
      </c>
    </row>
    <row r="33" spans="2:6" ht="18.5">
      <c r="B33" s="3" t="s">
        <v>75</v>
      </c>
    </row>
    <row r="35" spans="2:6">
      <c r="B35" s="23" t="s">
        <v>22</v>
      </c>
      <c r="C35" s="23" t="s">
        <v>76</v>
      </c>
      <c r="D35" s="23" t="s">
        <v>77</v>
      </c>
      <c r="F35" s="25" t="s">
        <v>78</v>
      </c>
    </row>
    <row r="36" spans="2:6">
      <c r="B36" s="4" t="s">
        <v>79</v>
      </c>
      <c r="C36" s="4" t="s">
        <v>80</v>
      </c>
      <c r="D36" s="4">
        <v>80</v>
      </c>
      <c r="F36" s="26" t="s">
        <v>81</v>
      </c>
    </row>
    <row r="37" spans="2:6">
      <c r="B37" s="4" t="s">
        <v>82</v>
      </c>
      <c r="C37" s="4" t="s">
        <v>83</v>
      </c>
      <c r="D37" s="4">
        <v>443</v>
      </c>
    </row>
    <row r="38" spans="2:6">
      <c r="B38" s="4" t="s">
        <v>84</v>
      </c>
      <c r="C38" s="4" t="s">
        <v>85</v>
      </c>
      <c r="D38" s="4">
        <v>3260</v>
      </c>
    </row>
    <row r="39" spans="2:6">
      <c r="B39" s="4" t="s">
        <v>86</v>
      </c>
      <c r="C39" s="4" t="s">
        <v>87</v>
      </c>
      <c r="D39" s="4">
        <v>3306</v>
      </c>
    </row>
    <row r="40" spans="2:6">
      <c r="B40" s="4" t="s">
        <v>88</v>
      </c>
      <c r="C40" s="4" t="s">
        <v>89</v>
      </c>
      <c r="D40" s="4">
        <v>5672</v>
      </c>
    </row>
    <row r="41" spans="2:6">
      <c r="B41" s="4" t="s">
        <v>90</v>
      </c>
      <c r="C41" s="4" t="s">
        <v>91</v>
      </c>
      <c r="D41" s="4">
        <v>8776</v>
      </c>
    </row>
    <row r="42" spans="2:6">
      <c r="B42" s="4" t="s">
        <v>92</v>
      </c>
      <c r="C42" s="4" t="s">
        <v>93</v>
      </c>
      <c r="D42" s="4">
        <v>8774</v>
      </c>
    </row>
    <row r="43" spans="2:6">
      <c r="B43" s="4" t="s">
        <v>94</v>
      </c>
      <c r="C43" s="4" t="s">
        <v>93</v>
      </c>
      <c r="D43" s="4">
        <v>8775</v>
      </c>
    </row>
    <row r="44" spans="2:6">
      <c r="B44" s="4" t="s">
        <v>94</v>
      </c>
      <c r="C44" s="4" t="s">
        <v>93</v>
      </c>
      <c r="D44" s="4">
        <v>8773</v>
      </c>
    </row>
    <row r="45" spans="2:6">
      <c r="B45" s="4" t="s">
        <v>95</v>
      </c>
      <c r="C45" s="4" t="s">
        <v>93</v>
      </c>
      <c r="D45" s="4" t="s">
        <v>96</v>
      </c>
    </row>
    <row r="46" spans="2:6">
      <c r="B46" s="4" t="s">
        <v>97</v>
      </c>
      <c r="C46" s="4" t="s">
        <v>93</v>
      </c>
      <c r="D46" s="4">
        <v>6080</v>
      </c>
    </row>
    <row r="47" spans="2:6">
      <c r="B47" s="4" t="s">
        <v>98</v>
      </c>
      <c r="C47" s="4" t="s">
        <v>93</v>
      </c>
      <c r="D47" s="4">
        <v>6081</v>
      </c>
    </row>
    <row r="48" spans="2:6">
      <c r="B48" s="4" t="s">
        <v>99</v>
      </c>
      <c r="C48" s="4" t="s">
        <v>93</v>
      </c>
      <c r="D48" s="4">
        <v>6082</v>
      </c>
    </row>
    <row r="49" spans="2:4">
      <c r="B49" s="4" t="s">
        <v>100</v>
      </c>
      <c r="C49" s="4" t="s">
        <v>101</v>
      </c>
      <c r="D49" s="4">
        <v>35357</v>
      </c>
    </row>
    <row r="50" spans="2:4">
      <c r="B50" s="4" t="s">
        <v>102</v>
      </c>
      <c r="C50" s="4" t="s">
        <v>101</v>
      </c>
      <c r="D50" s="4">
        <v>5000</v>
      </c>
    </row>
    <row r="51" spans="2:4">
      <c r="B51" s="4" t="s">
        <v>103</v>
      </c>
      <c r="C51" s="4" t="s">
        <v>104</v>
      </c>
      <c r="D51" s="4">
        <v>9292</v>
      </c>
    </row>
    <row r="52" spans="2:4">
      <c r="B52" s="4" t="s">
        <v>105</v>
      </c>
      <c r="C52" s="4" t="s">
        <v>104</v>
      </c>
      <c r="D52" s="4">
        <v>9191</v>
      </c>
    </row>
    <row r="53" spans="2:4">
      <c r="B53" s="4" t="s">
        <v>106</v>
      </c>
      <c r="C53" s="4" t="s">
        <v>107</v>
      </c>
      <c r="D53" s="4">
        <v>9696</v>
      </c>
    </row>
  </sheetData>
  <mergeCells count="2">
    <mergeCell ref="H7:J7"/>
    <mergeCell ref="H6:J6"/>
  </mergeCells>
  <hyperlinks>
    <hyperlink ref="H7:J7" r:id="rId1" display="https://www.ubuntu.com/download/server" xr:uid="{3F2A1A21-3D7F-0B45-A3E0-B6783499021B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33BC-B3E3-7244-8AD8-FF2D5211C9C2}">
  <dimension ref="B2:AA891"/>
  <sheetViews>
    <sheetView topLeftCell="A87" zoomScale="140" zoomScaleNormal="140" workbookViewId="0">
      <selection activeCell="C48" sqref="C48"/>
    </sheetView>
  </sheetViews>
  <sheetFormatPr defaultColWidth="10.5" defaultRowHeight="15.5"/>
  <cols>
    <col min="2" max="2" width="12" customWidth="1"/>
    <col min="3" max="3" width="12.5" customWidth="1"/>
    <col min="5" max="5" width="15.33203125" customWidth="1"/>
    <col min="6" max="6" width="12.83203125" customWidth="1"/>
    <col min="7" max="7" width="28.83203125" customWidth="1"/>
    <col min="9" max="9" width="11" customWidth="1"/>
    <col min="11" max="11" width="21" customWidth="1"/>
  </cols>
  <sheetData>
    <row r="2" spans="2:12" ht="26">
      <c r="B2" s="16" t="s">
        <v>108</v>
      </c>
    </row>
    <row r="4" spans="2:12" ht="18.5">
      <c r="B4" s="3" t="s">
        <v>109</v>
      </c>
      <c r="J4" s="3" t="s">
        <v>110</v>
      </c>
    </row>
    <row r="6" spans="2:12" ht="18.5">
      <c r="B6" s="3" t="s">
        <v>111</v>
      </c>
    </row>
    <row r="7" spans="2:12" ht="18.5">
      <c r="B7" s="3"/>
    </row>
    <row r="8" spans="2:12">
      <c r="B8" s="6" t="s">
        <v>112</v>
      </c>
      <c r="C8" s="4" t="s">
        <v>113</v>
      </c>
      <c r="D8" s="4" t="s">
        <v>114</v>
      </c>
      <c r="J8" s="6" t="s">
        <v>115</v>
      </c>
      <c r="K8" s="4" t="s">
        <v>113</v>
      </c>
      <c r="L8" s="4" t="s">
        <v>114</v>
      </c>
    </row>
    <row r="9" spans="2:12">
      <c r="B9" s="14" t="s">
        <v>116</v>
      </c>
      <c r="C9" s="4" t="s">
        <v>117</v>
      </c>
      <c r="D9" s="12">
        <v>2</v>
      </c>
      <c r="J9" s="14" t="s">
        <v>118</v>
      </c>
      <c r="K9" s="4" t="s">
        <v>119</v>
      </c>
      <c r="L9" s="12">
        <v>4</v>
      </c>
    </row>
    <row r="10" spans="2:12">
      <c r="B10" s="14" t="s">
        <v>120</v>
      </c>
      <c r="C10" s="4" t="s">
        <v>121</v>
      </c>
      <c r="D10" s="12">
        <v>6</v>
      </c>
      <c r="J10" s="14" t="s">
        <v>120</v>
      </c>
      <c r="K10" s="4" t="s">
        <v>122</v>
      </c>
      <c r="L10" s="12">
        <v>32</v>
      </c>
    </row>
    <row r="11" spans="2:12">
      <c r="B11" s="14" t="s">
        <v>123</v>
      </c>
      <c r="C11" s="4" t="s">
        <v>124</v>
      </c>
      <c r="D11" s="12">
        <v>20</v>
      </c>
      <c r="J11" s="14" t="s">
        <v>123</v>
      </c>
      <c r="K11" s="4" t="s">
        <v>125</v>
      </c>
      <c r="L11" s="12" t="s">
        <v>579</v>
      </c>
    </row>
    <row r="13" spans="2:12">
      <c r="B13" s="2" t="s">
        <v>126</v>
      </c>
    </row>
    <row r="14" spans="2:12">
      <c r="B14" t="s">
        <v>127</v>
      </c>
      <c r="D14" t="s">
        <v>128</v>
      </c>
      <c r="E14" t="str">
        <f>MGMT_NET_GW</f>
        <v>10.0.0.1</v>
      </c>
      <c r="F14" t="s">
        <v>129</v>
      </c>
      <c r="G14" t="str">
        <f>CONTROLLER_NETMASK</f>
        <v>255.255.255.0</v>
      </c>
      <c r="H14" t="s">
        <v>130</v>
      </c>
    </row>
    <row r="16" spans="2:12">
      <c r="B16" s="2" t="s">
        <v>131</v>
      </c>
    </row>
    <row r="17" spans="2:12">
      <c r="B17" t="s">
        <v>5</v>
      </c>
      <c r="C17" t="str">
        <f>PROV_NET_CIDR</f>
        <v>203.0.113.0/24</v>
      </c>
      <c r="E17" t="s">
        <v>130</v>
      </c>
    </row>
    <row r="19" spans="2:12">
      <c r="B19" s="2" t="s">
        <v>132</v>
      </c>
    </row>
    <row r="20" spans="2:12">
      <c r="B20" t="s">
        <v>5</v>
      </c>
      <c r="C20" s="22" t="s">
        <v>133</v>
      </c>
      <c r="E20" t="s">
        <v>134</v>
      </c>
    </row>
    <row r="22" spans="2:12" ht="18.5">
      <c r="B22" s="3" t="s">
        <v>135</v>
      </c>
    </row>
    <row r="24" spans="2:12">
      <c r="B24" s="10" t="s">
        <v>136</v>
      </c>
      <c r="C24" s="10" t="s">
        <v>137</v>
      </c>
      <c r="D24" s="10" t="s">
        <v>138</v>
      </c>
      <c r="E24" s="10" t="s">
        <v>139</v>
      </c>
      <c r="F24" s="10" t="s">
        <v>140</v>
      </c>
      <c r="G24" s="10" t="s">
        <v>26</v>
      </c>
      <c r="H24" s="10" t="s">
        <v>6</v>
      </c>
      <c r="I24" s="10" t="s">
        <v>141</v>
      </c>
      <c r="J24" t="s">
        <v>142</v>
      </c>
    </row>
    <row r="25" spans="2:12">
      <c r="B25" s="4" t="s">
        <v>143</v>
      </c>
      <c r="C25" s="4" t="s">
        <v>144</v>
      </c>
      <c r="D25" s="4" t="str">
        <f>MGMT_NET_IFACE</f>
        <v>eth0</v>
      </c>
      <c r="E25" s="4" t="s">
        <v>145</v>
      </c>
      <c r="F25" s="4" t="str">
        <f>CONTROLLER_IP</f>
        <v>10.0.0.11</v>
      </c>
      <c r="G25" s="4" t="str">
        <f>CONTROLLER_NETMASK</f>
        <v>255.255.255.0</v>
      </c>
      <c r="H25" s="4" t="str">
        <f>MGMT_NET_GW</f>
        <v>10.0.0.1</v>
      </c>
      <c r="I25" s="4" t="str">
        <f>CONTROLLER_DNS</f>
        <v>8.8.8.8</v>
      </c>
      <c r="J25" t="s">
        <v>146</v>
      </c>
    </row>
    <row r="26" spans="2:12">
      <c r="B26" s="4" t="s">
        <v>147</v>
      </c>
      <c r="C26" s="4" t="s">
        <v>148</v>
      </c>
      <c r="D26" s="4" t="str">
        <f>PROV_NET_IFACE</f>
        <v>eth1</v>
      </c>
      <c r="E26" s="4" t="s">
        <v>149</v>
      </c>
      <c r="F26" s="5" t="s">
        <v>150</v>
      </c>
      <c r="G26" s="5" t="s">
        <v>150</v>
      </c>
      <c r="H26" s="5" t="s">
        <v>150</v>
      </c>
      <c r="I26" s="5" t="s">
        <v>150</v>
      </c>
      <c r="J26" t="s">
        <v>131</v>
      </c>
      <c r="L26" s="21" t="s">
        <v>151</v>
      </c>
    </row>
    <row r="27" spans="2:12">
      <c r="B27" s="4" t="s">
        <v>152</v>
      </c>
      <c r="C27" s="4" t="s">
        <v>153</v>
      </c>
      <c r="D27" s="12" t="s">
        <v>154</v>
      </c>
      <c r="E27" s="12" t="s">
        <v>155</v>
      </c>
      <c r="F27" s="12" t="s">
        <v>156</v>
      </c>
      <c r="G27" s="12" t="s">
        <v>156</v>
      </c>
      <c r="H27" s="12" t="s">
        <v>156</v>
      </c>
      <c r="I27" s="12" t="s">
        <v>156</v>
      </c>
      <c r="J27" t="s">
        <v>132</v>
      </c>
    </row>
    <row r="30" spans="2:12" ht="18.5">
      <c r="B30" s="3" t="s">
        <v>157</v>
      </c>
    </row>
    <row r="32" spans="2:12">
      <c r="B32" s="9" t="s">
        <v>12</v>
      </c>
      <c r="C32" t="str">
        <f>HOST_OS_NAME</f>
        <v>Ubuntu Server 16.04 LTS</v>
      </c>
    </row>
    <row r="33" spans="2:7">
      <c r="B33" s="9" t="s">
        <v>158</v>
      </c>
      <c r="C33" t="str">
        <f>HOST_OS_LINK</f>
        <v>https://www.ubuntu.com/download/server</v>
      </c>
    </row>
    <row r="36" spans="2:7">
      <c r="B36" s="2" t="s">
        <v>159</v>
      </c>
    </row>
    <row r="37" spans="2:7">
      <c r="E37" t="s">
        <v>113</v>
      </c>
      <c r="G37" s="23" t="s">
        <v>114</v>
      </c>
    </row>
    <row r="38" spans="2:7">
      <c r="B38" t="s">
        <v>160</v>
      </c>
      <c r="E38" t="s">
        <v>161</v>
      </c>
      <c r="G38" s="12" t="s">
        <v>161</v>
      </c>
    </row>
    <row r="39" spans="2:7">
      <c r="B39" t="s">
        <v>162</v>
      </c>
      <c r="E39" t="s">
        <v>163</v>
      </c>
      <c r="G39" s="12" t="s">
        <v>163</v>
      </c>
    </row>
    <row r="40" spans="2:7">
      <c r="B40" t="s">
        <v>164</v>
      </c>
      <c r="G40" s="12"/>
    </row>
    <row r="41" spans="2:7">
      <c r="B41" t="s">
        <v>165</v>
      </c>
      <c r="E41" t="s">
        <v>166</v>
      </c>
      <c r="G41" s="12" t="s">
        <v>166</v>
      </c>
    </row>
    <row r="42" spans="2:7">
      <c r="B42" t="s">
        <v>167</v>
      </c>
      <c r="E42" t="s">
        <v>168</v>
      </c>
      <c r="G42" s="12" t="s">
        <v>168</v>
      </c>
    </row>
    <row r="43" spans="2:7">
      <c r="B43" t="s">
        <v>169</v>
      </c>
      <c r="E43" t="s">
        <v>170</v>
      </c>
      <c r="G43" s="12" t="s">
        <v>170</v>
      </c>
    </row>
    <row r="44" spans="2:7">
      <c r="B44" t="s">
        <v>171</v>
      </c>
      <c r="E44" t="s">
        <v>172</v>
      </c>
      <c r="G44" s="12" t="s">
        <v>172</v>
      </c>
    </row>
    <row r="45" spans="2:7">
      <c r="B45" t="s">
        <v>173</v>
      </c>
      <c r="E45" t="s">
        <v>174</v>
      </c>
      <c r="G45" s="12" t="s">
        <v>174</v>
      </c>
    </row>
    <row r="46" spans="2:7">
      <c r="B46" t="s">
        <v>175</v>
      </c>
      <c r="E46" t="s">
        <v>176</v>
      </c>
      <c r="G46" s="12" t="s">
        <v>177</v>
      </c>
    </row>
    <row r="47" spans="2:7">
      <c r="B47" t="s">
        <v>178</v>
      </c>
      <c r="E47" t="str">
        <f>CONTROLLER_IP</f>
        <v>10.0.0.11</v>
      </c>
      <c r="G47" s="12" t="s">
        <v>32</v>
      </c>
    </row>
    <row r="48" spans="2:7">
      <c r="B48" t="s">
        <v>179</v>
      </c>
      <c r="E48" t="str">
        <f>CONTROLLER_NETMASK</f>
        <v>255.255.255.0</v>
      </c>
      <c r="G48" s="12" t="s">
        <v>33</v>
      </c>
    </row>
    <row r="49" spans="2:7">
      <c r="B49" t="s">
        <v>180</v>
      </c>
      <c r="E49" t="s">
        <v>575</v>
      </c>
      <c r="G49" s="12" t="s">
        <v>575</v>
      </c>
    </row>
    <row r="50" spans="2:7">
      <c r="B50" t="s">
        <v>181</v>
      </c>
      <c r="E50" t="str">
        <f>CONTROLLER_DNS</f>
        <v>8.8.8.8</v>
      </c>
      <c r="G50" s="12" t="s">
        <v>34</v>
      </c>
    </row>
    <row r="51" spans="2:7">
      <c r="B51" t="s">
        <v>182</v>
      </c>
      <c r="E51" t="str">
        <f>CONTROLLER_NAME</f>
        <v>controller</v>
      </c>
      <c r="G51" s="12" t="s">
        <v>31</v>
      </c>
    </row>
    <row r="52" spans="2:7">
      <c r="B52" t="s">
        <v>183</v>
      </c>
      <c r="E52" s="1"/>
      <c r="G52" s="12"/>
    </row>
    <row r="53" spans="2:7">
      <c r="B53" t="s">
        <v>184</v>
      </c>
      <c r="G53" s="12" t="s">
        <v>30</v>
      </c>
    </row>
    <row r="54" spans="2:7">
      <c r="B54" t="s">
        <v>185</v>
      </c>
      <c r="G54" s="12" t="s">
        <v>30</v>
      </c>
    </row>
    <row r="55" spans="2:7">
      <c r="B55" t="s">
        <v>186</v>
      </c>
      <c r="G55" s="12" t="s">
        <v>30</v>
      </c>
    </row>
    <row r="56" spans="2:7">
      <c r="B56" t="s">
        <v>187</v>
      </c>
      <c r="G56" s="12" t="s">
        <v>188</v>
      </c>
    </row>
    <row r="57" spans="2:7">
      <c r="B57" t="s">
        <v>189</v>
      </c>
      <c r="G57" s="12" t="s">
        <v>190</v>
      </c>
    </row>
    <row r="58" spans="2:7">
      <c r="B58" t="s">
        <v>191</v>
      </c>
      <c r="E58" t="s">
        <v>192</v>
      </c>
      <c r="G58" s="12" t="s">
        <v>192</v>
      </c>
    </row>
    <row r="59" spans="2:7">
      <c r="B59" t="s">
        <v>193</v>
      </c>
      <c r="G59" s="12" t="s">
        <v>194</v>
      </c>
    </row>
    <row r="60" spans="2:7">
      <c r="B60" t="s">
        <v>195</v>
      </c>
      <c r="E60" t="s">
        <v>196</v>
      </c>
      <c r="G60" s="12" t="s">
        <v>196</v>
      </c>
    </row>
    <row r="61" spans="2:7">
      <c r="B61" t="s">
        <v>197</v>
      </c>
      <c r="E61" t="s">
        <v>198</v>
      </c>
      <c r="G61" s="12" t="s">
        <v>198</v>
      </c>
    </row>
    <row r="62" spans="2:7">
      <c r="B62" t="s">
        <v>199</v>
      </c>
      <c r="E62" t="s">
        <v>200</v>
      </c>
      <c r="G62" s="12" t="s">
        <v>200</v>
      </c>
    </row>
    <row r="65" spans="2:7" ht="21">
      <c r="B65" s="27" t="s">
        <v>201</v>
      </c>
    </row>
    <row r="67" spans="2:7">
      <c r="B67" s="2" t="s">
        <v>202</v>
      </c>
      <c r="D67" s="2" t="str">
        <f>CONTROLLER_SSH_USER</f>
        <v>openstack</v>
      </c>
    </row>
    <row r="68" spans="2:7">
      <c r="B68" s="35" t="s">
        <v>203</v>
      </c>
      <c r="C68" s="36"/>
      <c r="D68" s="36"/>
      <c r="E68" s="36"/>
      <c r="F68" s="36"/>
      <c r="G68" s="36"/>
    </row>
    <row r="69" spans="2:7">
      <c r="B69" s="35" t="s">
        <v>204</v>
      </c>
      <c r="C69" s="36"/>
      <c r="D69" s="36"/>
      <c r="E69" s="36"/>
      <c r="F69" s="36"/>
      <c r="G69" s="36"/>
    </row>
    <row r="70" spans="2:7">
      <c r="B70" t="s">
        <v>205</v>
      </c>
    </row>
    <row r="71" spans="2:7">
      <c r="B71" s="35" t="str">
        <f>CONTROLLER_SSH_USER&amp;" ALL=(ALL) NOPASSWD:ALL"</f>
        <v>openstack ALL=(ALL) NOPASSWD:ALL</v>
      </c>
      <c r="C71" s="36"/>
      <c r="D71" s="36"/>
      <c r="E71" s="36"/>
      <c r="F71" s="36"/>
      <c r="G71" s="36"/>
    </row>
    <row r="72" spans="2:7">
      <c r="B72" s="24" t="s">
        <v>206</v>
      </c>
    </row>
    <row r="74" spans="2:7">
      <c r="B74" s="2" t="s">
        <v>207</v>
      </c>
    </row>
    <row r="75" spans="2:7">
      <c r="B75" t="str">
        <f>"Remove 127.0.1.1 "&amp;CONTROLLER_NAME&amp;", if present"</f>
        <v>Remove 127.0.1.1 controller, if present</v>
      </c>
    </row>
    <row r="76" spans="2:7">
      <c r="B76" t="s">
        <v>208</v>
      </c>
    </row>
    <row r="77" spans="2:7">
      <c r="B77" s="35" t="str">
        <f>CONTROLLER_IP&amp;" "&amp;CONTROLLER_NAME</f>
        <v>10.0.0.11 controller</v>
      </c>
      <c r="C77" s="36"/>
      <c r="D77" s="36"/>
      <c r="E77" s="36"/>
      <c r="F77" s="36"/>
      <c r="G77" s="36"/>
    </row>
    <row r="78" spans="2:7">
      <c r="B78" s="35" t="str">
        <f>COMPUTE1_IP&amp;" "&amp;COMPUTE1_NAME</f>
        <v>10.0.0.31 compute1</v>
      </c>
      <c r="C78" s="36"/>
      <c r="D78" s="36"/>
      <c r="E78" s="36"/>
      <c r="F78" s="36"/>
      <c r="G78" s="36"/>
    </row>
    <row r="79" spans="2:7">
      <c r="B79" s="35" t="str">
        <f>BLOCK1_IP&amp;" "&amp;BLOCK1_NAME</f>
        <v>10.0.0.41 block1</v>
      </c>
      <c r="C79" s="36"/>
      <c r="D79" s="36"/>
      <c r="E79" s="36"/>
      <c r="F79" s="36"/>
      <c r="G79" s="36"/>
    </row>
    <row r="81" spans="2:7">
      <c r="B81" t="s">
        <v>209</v>
      </c>
    </row>
    <row r="82" spans="2:7" ht="16.5">
      <c r="B82" s="38" t="s">
        <v>210</v>
      </c>
      <c r="C82" s="36"/>
      <c r="D82" s="36"/>
      <c r="E82" s="36"/>
      <c r="F82" s="36"/>
      <c r="G82" s="36"/>
    </row>
    <row r="83" spans="2:7" ht="17">
      <c r="B83" s="28" t="s">
        <v>211</v>
      </c>
    </row>
    <row r="84" spans="2:7" ht="16.5">
      <c r="B84" s="38" t="s">
        <v>212</v>
      </c>
      <c r="C84" s="36"/>
      <c r="D84" s="36"/>
      <c r="E84" s="36"/>
      <c r="F84" s="36"/>
      <c r="G84" s="36"/>
    </row>
    <row r="85" spans="2:7">
      <c r="B85" s="35" t="s">
        <v>213</v>
      </c>
      <c r="C85" s="36"/>
      <c r="D85" s="36"/>
      <c r="E85" s="36"/>
      <c r="F85" s="36"/>
      <c r="G85" s="36"/>
    </row>
    <row r="87" spans="2:7">
      <c r="B87" s="2" t="s">
        <v>214</v>
      </c>
    </row>
    <row r="88" spans="2:7">
      <c r="B88" s="29" t="s">
        <v>203</v>
      </c>
    </row>
    <row r="89" spans="2:7">
      <c r="B89" t="s">
        <v>215</v>
      </c>
    </row>
    <row r="90" spans="2:7">
      <c r="B90" t="s">
        <v>216</v>
      </c>
    </row>
    <row r="92" spans="2:7">
      <c r="B92" s="35" t="str">
        <f>"auto "&amp;MGMT_NET_IFACE</f>
        <v>auto eth0</v>
      </c>
      <c r="C92" s="36"/>
      <c r="D92" s="36"/>
      <c r="E92" s="36"/>
      <c r="F92" s="36"/>
      <c r="G92" s="36"/>
    </row>
    <row r="93" spans="2:7">
      <c r="B93" s="35" t="str">
        <f>"iface "&amp;MGMT_NET_IFACE&amp;" inet static"</f>
        <v>iface eth0 inet static</v>
      </c>
      <c r="C93" s="36"/>
      <c r="D93" s="36"/>
      <c r="E93" s="36"/>
      <c r="F93" s="36"/>
      <c r="G93" s="36"/>
    </row>
    <row r="94" spans="2:7">
      <c r="B94" s="35" t="str">
        <f>"  address "&amp;CONTROLLER_IP</f>
        <v xml:space="preserve">  address 10.0.0.11</v>
      </c>
      <c r="C94" s="36"/>
      <c r="D94" s="36"/>
      <c r="E94" s="36"/>
      <c r="F94" s="36"/>
      <c r="G94" s="36"/>
    </row>
    <row r="95" spans="2:7">
      <c r="B95" s="35" t="str">
        <f>"  netmask "&amp;CONTROLLER_NETMASK</f>
        <v xml:space="preserve">  netmask 255.255.255.0</v>
      </c>
      <c r="C95" s="36"/>
      <c r="D95" s="36"/>
      <c r="E95" s="36"/>
      <c r="F95" s="36"/>
      <c r="G95" s="36"/>
    </row>
    <row r="96" spans="2:7">
      <c r="B96" s="35" t="str">
        <f>"  dns-nameservers "&amp;CONTROLLER_DNS</f>
        <v xml:space="preserve">  dns-nameservers 8.8.8.8</v>
      </c>
      <c r="C96" s="36"/>
      <c r="D96" s="36"/>
      <c r="E96" s="36"/>
      <c r="F96" s="36"/>
      <c r="G96" s="36"/>
    </row>
    <row r="97" spans="2:7">
      <c r="B97" s="35" t="str">
        <f>"auto "&amp;PROV_NET_IFACE</f>
        <v>auto eth1</v>
      </c>
      <c r="C97" s="36"/>
      <c r="D97" s="36"/>
      <c r="E97" s="36"/>
      <c r="F97" s="36"/>
      <c r="G97" s="36"/>
    </row>
    <row r="98" spans="2:7">
      <c r="B98" s="35" t="str">
        <f>"iface "&amp;PROV_NET_IFACE&amp;" inet manual"</f>
        <v>iface eth1 inet manual</v>
      </c>
      <c r="C98" s="36"/>
      <c r="D98" s="36"/>
      <c r="E98" s="36"/>
      <c r="F98" s="36"/>
      <c r="G98" s="36"/>
    </row>
    <row r="99" spans="2:7">
      <c r="B99" s="35" t="str">
        <f>"  up ip link set dev "&amp;PROV_NET_IFACE&amp;" up"</f>
        <v xml:space="preserve">  up ip link set dev eth1 up</v>
      </c>
      <c r="C99" s="36"/>
      <c r="D99" s="36"/>
      <c r="E99" s="36"/>
      <c r="F99" s="36"/>
      <c r="G99" s="36"/>
    </row>
    <row r="100" spans="2:7">
      <c r="B100" s="35" t="str">
        <f>"  down ip link set dev "&amp;PROV_NET_IFACE&amp;" down"</f>
        <v xml:space="preserve">  down ip link set dev eth1 down</v>
      </c>
      <c r="C100" s="36"/>
      <c r="D100" s="36"/>
      <c r="E100" s="36"/>
      <c r="F100" s="36"/>
      <c r="G100" s="36"/>
    </row>
    <row r="101" spans="2:7">
      <c r="B101" s="35" t="s">
        <v>217</v>
      </c>
      <c r="C101" s="36"/>
      <c r="D101" s="36"/>
      <c r="E101" s="36"/>
      <c r="F101" s="36"/>
      <c r="G101" s="36"/>
    </row>
    <row r="102" spans="2:7">
      <c r="B102" s="35" t="s">
        <v>218</v>
      </c>
      <c r="C102" s="36"/>
      <c r="D102" s="36"/>
      <c r="E102" s="36"/>
      <c r="F102" s="36"/>
      <c r="G102" s="36"/>
    </row>
    <row r="104" spans="2:7">
      <c r="B104" t="s">
        <v>219</v>
      </c>
    </row>
    <row r="105" spans="2:7">
      <c r="B105" t="s">
        <v>220</v>
      </c>
    </row>
    <row r="106" spans="2:7">
      <c r="B106" t="s">
        <v>221</v>
      </c>
    </row>
    <row r="107" spans="2:7">
      <c r="B107" s="35" t="s">
        <v>222</v>
      </c>
      <c r="C107" s="36"/>
      <c r="D107" s="36"/>
      <c r="E107" s="36"/>
      <c r="F107" s="36"/>
      <c r="G107" s="36"/>
    </row>
    <row r="108" spans="2:7">
      <c r="B108" s="35" t="str">
        <f>"ping -c 3 "&amp;COMPUTE1_NAME</f>
        <v>ping -c 3 compute1</v>
      </c>
      <c r="C108" s="36"/>
      <c r="D108" s="36"/>
      <c r="E108" s="36"/>
      <c r="F108" s="36"/>
      <c r="G108" s="36"/>
    </row>
    <row r="109" spans="2:7">
      <c r="B109" s="35" t="str">
        <f>"ping -c 3 "&amp;BLOCK1_NAME</f>
        <v>ping -c 3 block1</v>
      </c>
      <c r="C109" s="36"/>
      <c r="D109" s="36"/>
      <c r="E109" s="36"/>
      <c r="F109" s="36"/>
      <c r="G109" s="36"/>
    </row>
    <row r="111" spans="2:7">
      <c r="B111" s="2" t="s">
        <v>223</v>
      </c>
    </row>
    <row r="112" spans="2:7">
      <c r="B112" t="s">
        <v>224</v>
      </c>
    </row>
    <row r="113" spans="2:7">
      <c r="B113" s="35" t="s">
        <v>203</v>
      </c>
      <c r="C113" s="36"/>
      <c r="D113" s="36"/>
      <c r="E113" s="36"/>
      <c r="F113" s="36"/>
      <c r="G113" s="36"/>
    </row>
    <row r="114" spans="2:7">
      <c r="B114" s="35" t="s">
        <v>225</v>
      </c>
      <c r="C114" s="36"/>
      <c r="D114" s="36"/>
      <c r="E114" s="36"/>
      <c r="F114" s="36"/>
      <c r="G114" s="36"/>
    </row>
    <row r="115" spans="2:7">
      <c r="B115" s="35" t="s">
        <v>226</v>
      </c>
      <c r="C115" s="36"/>
      <c r="D115" s="36"/>
      <c r="E115" s="36"/>
      <c r="F115" s="36"/>
      <c r="G115" s="36"/>
    </row>
    <row r="116" spans="2:7">
      <c r="B116" s="35" t="s">
        <v>227</v>
      </c>
      <c r="C116" s="36"/>
      <c r="D116" s="36"/>
      <c r="E116" s="36"/>
      <c r="F116" s="36"/>
      <c r="G116" s="36"/>
    </row>
    <row r="118" spans="2:7" ht="21">
      <c r="B118" s="27" t="s">
        <v>228</v>
      </c>
    </row>
    <row r="120" spans="2:7">
      <c r="B120" t="s">
        <v>229</v>
      </c>
    </row>
    <row r="122" spans="2:7">
      <c r="B122" s="35" t="s">
        <v>203</v>
      </c>
      <c r="C122" s="36"/>
      <c r="D122" s="36"/>
      <c r="E122" s="36"/>
      <c r="F122" s="36"/>
      <c r="G122" s="36"/>
    </row>
    <row r="123" spans="2:7">
      <c r="B123" s="35" t="s">
        <v>230</v>
      </c>
      <c r="C123" s="36"/>
      <c r="D123" s="36"/>
      <c r="E123" s="36"/>
      <c r="F123" s="36"/>
      <c r="G123" s="36"/>
    </row>
    <row r="125" spans="2:7">
      <c r="B125" t="s">
        <v>231</v>
      </c>
    </row>
    <row r="126" spans="2:7">
      <c r="B126" t="s">
        <v>232</v>
      </c>
    </row>
    <row r="127" spans="2:7">
      <c r="B127" t="s">
        <v>233</v>
      </c>
    </row>
    <row r="128" spans="2:7">
      <c r="B128" t="s">
        <v>234</v>
      </c>
    </row>
    <row r="129" spans="2:7">
      <c r="B129" t="s">
        <v>235</v>
      </c>
    </row>
    <row r="130" spans="2:7">
      <c r="B130" s="35" t="s">
        <v>236</v>
      </c>
      <c r="C130" s="36"/>
      <c r="D130" s="36"/>
      <c r="E130" s="36"/>
      <c r="F130" s="36"/>
      <c r="G130" s="36"/>
    </row>
    <row r="132" spans="2:7">
      <c r="B132" t="s">
        <v>237</v>
      </c>
    </row>
    <row r="133" spans="2:7">
      <c r="B133" s="35" t="s">
        <v>238</v>
      </c>
      <c r="C133" s="36"/>
      <c r="D133" s="36"/>
      <c r="E133" s="36"/>
      <c r="F133" s="36"/>
      <c r="G133" s="36"/>
    </row>
    <row r="135" spans="2:7" ht="21">
      <c r="B135" s="27" t="s">
        <v>239</v>
      </c>
    </row>
    <row r="137" spans="2:7">
      <c r="B137" s="35" t="s">
        <v>203</v>
      </c>
      <c r="C137" s="36"/>
      <c r="D137" s="36"/>
      <c r="E137" s="36"/>
      <c r="F137" s="36"/>
      <c r="G137" s="36"/>
    </row>
    <row r="138" spans="2:7">
      <c r="B138" s="35" t="s">
        <v>240</v>
      </c>
      <c r="C138" s="36"/>
      <c r="D138" s="36"/>
      <c r="E138" s="36"/>
      <c r="F138" s="36"/>
      <c r="G138" s="36"/>
    </row>
    <row r="139" spans="2:7">
      <c r="B139" s="35" t="s">
        <v>241</v>
      </c>
      <c r="C139" s="36"/>
      <c r="D139" s="36"/>
      <c r="E139" s="36"/>
      <c r="F139" s="36"/>
      <c r="G139" s="36"/>
    </row>
    <row r="140" spans="2:7">
      <c r="B140" s="35" t="s">
        <v>242</v>
      </c>
      <c r="C140" s="36"/>
      <c r="D140" s="36"/>
      <c r="E140" s="36"/>
      <c r="F140" s="36"/>
      <c r="G140" s="36"/>
    </row>
    <row r="141" spans="2:7">
      <c r="B141" s="35" t="s">
        <v>213</v>
      </c>
      <c r="C141" s="36"/>
      <c r="D141" s="36"/>
      <c r="E141" s="36"/>
      <c r="F141" s="36"/>
      <c r="G141" s="36"/>
    </row>
    <row r="142" spans="2:7">
      <c r="B142" s="35" t="s">
        <v>243</v>
      </c>
      <c r="C142" s="36"/>
      <c r="D142" s="36"/>
      <c r="E142" s="36"/>
      <c r="F142" s="36"/>
      <c r="G142" s="36"/>
    </row>
    <row r="144" spans="2:7" ht="21">
      <c r="B144" s="27" t="s">
        <v>244</v>
      </c>
    </row>
    <row r="146" spans="2:7">
      <c r="B146" s="34" t="s">
        <v>245</v>
      </c>
    </row>
    <row r="147" spans="2:7">
      <c r="B147" s="35" t="s">
        <v>203</v>
      </c>
      <c r="C147" s="36"/>
      <c r="D147" s="36"/>
      <c r="E147" s="36"/>
      <c r="F147" s="36"/>
      <c r="G147" s="36"/>
    </row>
    <row r="148" spans="2:7">
      <c r="B148" s="35" t="s">
        <v>246</v>
      </c>
      <c r="C148" s="36"/>
      <c r="D148" s="36"/>
      <c r="E148" s="36"/>
      <c r="F148" s="36"/>
      <c r="G148" s="36"/>
    </row>
    <row r="150" spans="2:7">
      <c r="B150" t="s">
        <v>247</v>
      </c>
    </row>
    <row r="151" spans="2:7">
      <c r="B151" t="s">
        <v>248</v>
      </c>
    </row>
    <row r="152" spans="2:7">
      <c r="B152" s="35" t="s">
        <v>249</v>
      </c>
      <c r="C152" s="36"/>
      <c r="D152" s="36"/>
      <c r="E152" s="36"/>
      <c r="F152" s="36"/>
      <c r="G152" s="36"/>
    </row>
    <row r="153" spans="2:7">
      <c r="B153" s="35" t="str">
        <f>"bind-address = "&amp;CONTROLLER_IP</f>
        <v>bind-address = 10.0.0.11</v>
      </c>
      <c r="C153" s="36"/>
      <c r="D153" s="36"/>
      <c r="E153" s="36"/>
      <c r="F153" s="36"/>
      <c r="G153" s="36"/>
    </row>
    <row r="154" spans="2:7">
      <c r="B154" s="35" t="s">
        <v>250</v>
      </c>
      <c r="C154" s="36"/>
      <c r="D154" s="36"/>
      <c r="E154" s="36"/>
      <c r="F154" s="36"/>
      <c r="G154" s="36"/>
    </row>
    <row r="155" spans="2:7">
      <c r="B155" s="35" t="s">
        <v>251</v>
      </c>
      <c r="C155" s="36"/>
      <c r="D155" s="36"/>
      <c r="E155" s="36"/>
      <c r="F155" s="36"/>
      <c r="G155" s="36"/>
    </row>
    <row r="156" spans="2:7">
      <c r="B156" s="35" t="s">
        <v>252</v>
      </c>
      <c r="C156" s="36"/>
      <c r="D156" s="36"/>
      <c r="E156" s="36"/>
      <c r="F156" s="36"/>
      <c r="G156" s="36"/>
    </row>
    <row r="157" spans="2:7">
      <c r="B157" s="35" t="s">
        <v>253</v>
      </c>
      <c r="C157" s="36"/>
      <c r="D157" s="36"/>
      <c r="E157" s="36"/>
      <c r="F157" s="36"/>
      <c r="G157" s="36"/>
    </row>
    <row r="158" spans="2:7">
      <c r="B158" s="35" t="s">
        <v>254</v>
      </c>
      <c r="C158" s="36"/>
      <c r="D158" s="36"/>
      <c r="E158" s="36"/>
      <c r="F158" s="36"/>
      <c r="G158" s="36"/>
    </row>
    <row r="160" spans="2:7">
      <c r="B160" s="24" t="s">
        <v>255</v>
      </c>
    </row>
    <row r="161" spans="2:7">
      <c r="B161" s="35" t="s">
        <v>256</v>
      </c>
      <c r="C161" s="36"/>
      <c r="D161" s="36"/>
      <c r="E161" s="36"/>
      <c r="F161" s="36"/>
      <c r="G161" s="36"/>
    </row>
    <row r="163" spans="2:7">
      <c r="B163" t="s">
        <v>257</v>
      </c>
    </row>
    <row r="164" spans="2:7">
      <c r="B164" s="35" t="s">
        <v>258</v>
      </c>
      <c r="C164" s="36"/>
      <c r="D164" s="36"/>
      <c r="E164" s="36"/>
      <c r="F164" s="36"/>
      <c r="G164" s="36"/>
    </row>
    <row r="166" spans="2:7" ht="21">
      <c r="B166" s="27" t="s">
        <v>259</v>
      </c>
    </row>
    <row r="168" spans="2:7">
      <c r="B168" t="s">
        <v>260</v>
      </c>
    </row>
    <row r="169" spans="2:7">
      <c r="B169" s="35" t="s">
        <v>203</v>
      </c>
      <c r="C169" s="36"/>
      <c r="D169" s="36"/>
      <c r="E169" s="36"/>
      <c r="F169" s="36"/>
      <c r="G169" s="36"/>
    </row>
    <row r="170" spans="2:7">
      <c r="B170" s="35" t="s">
        <v>261</v>
      </c>
      <c r="C170" s="36"/>
      <c r="D170" s="36"/>
      <c r="E170" s="36"/>
      <c r="F170" s="36"/>
      <c r="G170" s="36"/>
    </row>
    <row r="172" spans="2:7">
      <c r="B172" t="s">
        <v>262</v>
      </c>
    </row>
    <row r="173" spans="2:7">
      <c r="B173" s="35" t="str">
        <f>"rabbitmqctl add_user openstack "&amp;RABBIT_PASS</f>
        <v>rabbitmqctl add_user openstack openstack</v>
      </c>
      <c r="C173" s="36"/>
      <c r="D173" s="36"/>
      <c r="E173" s="36"/>
      <c r="F173" s="36"/>
      <c r="G173" s="36"/>
    </row>
    <row r="175" spans="2:7">
      <c r="B175" t="s">
        <v>263</v>
      </c>
    </row>
    <row r="176" spans="2:7">
      <c r="B176" s="35" t="s">
        <v>264</v>
      </c>
      <c r="C176" s="36"/>
      <c r="D176" s="36"/>
      <c r="E176" s="36"/>
      <c r="F176" s="36"/>
      <c r="G176" s="36"/>
    </row>
    <row r="178" spans="2:7" ht="21">
      <c r="B178" s="27" t="s">
        <v>265</v>
      </c>
    </row>
    <row r="180" spans="2:7">
      <c r="B180" t="s">
        <v>260</v>
      </c>
    </row>
    <row r="181" spans="2:7">
      <c r="B181" s="35" t="s">
        <v>203</v>
      </c>
      <c r="C181" s="36"/>
      <c r="D181" s="36"/>
      <c r="E181" s="36"/>
      <c r="F181" s="36"/>
      <c r="G181" s="36"/>
    </row>
    <row r="182" spans="2:7">
      <c r="B182" s="35" t="s">
        <v>266</v>
      </c>
      <c r="C182" s="36"/>
      <c r="D182" s="36"/>
      <c r="E182" s="36"/>
      <c r="F182" s="36"/>
      <c r="G182" s="36"/>
    </row>
    <row r="184" spans="2:7">
      <c r="B184" t="s">
        <v>267</v>
      </c>
    </row>
    <row r="185" spans="2:7">
      <c r="B185" s="29" t="str">
        <f>"-l "&amp;CONTROLLER_IP</f>
        <v>-l 10.0.0.11</v>
      </c>
    </row>
    <row r="187" spans="2:7">
      <c r="B187" t="s">
        <v>268</v>
      </c>
    </row>
    <row r="188" spans="2:7">
      <c r="B188" s="35" t="s">
        <v>269</v>
      </c>
      <c r="C188" s="36"/>
      <c r="D188" s="36"/>
      <c r="E188" s="36"/>
      <c r="F188" s="36"/>
      <c r="G188" s="36"/>
    </row>
    <row r="190" spans="2:7" ht="21">
      <c r="B190" s="27" t="s">
        <v>270</v>
      </c>
    </row>
    <row r="192" spans="2:7">
      <c r="B192" t="s">
        <v>271</v>
      </c>
    </row>
    <row r="193" spans="2:16">
      <c r="B193" s="35" t="s">
        <v>203</v>
      </c>
      <c r="C193" s="36"/>
      <c r="D193" s="36"/>
      <c r="E193" s="36"/>
      <c r="F193" s="36"/>
      <c r="G193" s="36"/>
      <c r="H193" s="36"/>
    </row>
    <row r="194" spans="2:16">
      <c r="B194" s="35" t="s">
        <v>272</v>
      </c>
      <c r="C194" s="36"/>
      <c r="D194" s="36"/>
      <c r="E194" s="36"/>
      <c r="F194" s="36"/>
      <c r="G194" s="36"/>
      <c r="H194" s="36"/>
    </row>
    <row r="195" spans="2:16">
      <c r="B195" s="35" t="s">
        <v>273</v>
      </c>
      <c r="C195" s="36"/>
      <c r="D195" s="36"/>
      <c r="E195" s="36"/>
      <c r="F195" s="36"/>
      <c r="G195" s="36"/>
      <c r="H195" s="36"/>
    </row>
    <row r="196" spans="2:16">
      <c r="B196" s="35" t="s">
        <v>274</v>
      </c>
      <c r="C196" s="36"/>
      <c r="D196" s="36"/>
      <c r="E196" s="36"/>
      <c r="F196" s="36"/>
      <c r="G196" s="36"/>
      <c r="H196" s="36"/>
    </row>
    <row r="197" spans="2:16">
      <c r="B197" s="35" t="s">
        <v>275</v>
      </c>
      <c r="C197" s="36"/>
      <c r="D197" s="36"/>
      <c r="E197" s="36"/>
      <c r="F197" s="36"/>
      <c r="G197" s="36"/>
      <c r="H197" s="36"/>
    </row>
    <row r="198" spans="2:16">
      <c r="B198" s="35" t="s">
        <v>276</v>
      </c>
      <c r="C198" s="36"/>
      <c r="D198" s="36"/>
      <c r="E198" s="36"/>
      <c r="F198" s="36"/>
      <c r="G198" s="36"/>
      <c r="H198" s="36"/>
    </row>
    <row r="199" spans="2:16">
      <c r="B199" s="35" t="s">
        <v>277</v>
      </c>
      <c r="C199" s="36"/>
      <c r="D199" s="36"/>
      <c r="E199" s="36"/>
      <c r="F199" s="36"/>
      <c r="G199" s="36"/>
      <c r="H199" s="36"/>
    </row>
    <row r="201" spans="2:16">
      <c r="B201" t="s">
        <v>278</v>
      </c>
    </row>
    <row r="202" spans="2:16">
      <c r="B202" s="35" t="s">
        <v>279</v>
      </c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</row>
    <row r="203" spans="2:16">
      <c r="B203" s="35" t="s">
        <v>280</v>
      </c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</row>
    <row r="204" spans="2:16">
      <c r="B204" s="37" t="s">
        <v>281</v>
      </c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</row>
    <row r="205" spans="2:16">
      <c r="B205" s="35" t="s">
        <v>282</v>
      </c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</row>
    <row r="206" spans="2:16">
      <c r="B206" s="35" t="s">
        <v>283</v>
      </c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</row>
    <row r="207" spans="2:16">
      <c r="B207" s="35" t="s">
        <v>284</v>
      </c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</row>
    <row r="209" spans="2:7">
      <c r="B209" s="24" t="s">
        <v>285</v>
      </c>
    </row>
    <row r="210" spans="2:7">
      <c r="B210" s="35" t="s">
        <v>286</v>
      </c>
      <c r="C210" s="36"/>
      <c r="D210" s="36"/>
      <c r="E210" s="36"/>
      <c r="F210" s="36"/>
      <c r="G210" s="36"/>
    </row>
    <row r="211" spans="2:7">
      <c r="B211" s="24" t="s">
        <v>287</v>
      </c>
    </row>
    <row r="212" spans="2:7">
      <c r="B212" s="35" t="str">
        <f>"name: "&amp;CONTROLLER_NAME</f>
        <v>name: controller</v>
      </c>
      <c r="C212" s="36"/>
      <c r="D212" s="36"/>
      <c r="E212" s="36"/>
      <c r="F212" s="36"/>
      <c r="G212" s="36"/>
    </row>
    <row r="213" spans="2:7">
      <c r="B213" s="35" t="s">
        <v>288</v>
      </c>
      <c r="C213" s="36"/>
      <c r="D213" s="36"/>
      <c r="E213" s="36"/>
      <c r="F213" s="36"/>
      <c r="G213" s="36"/>
    </row>
    <row r="214" spans="2:7">
      <c r="B214" s="35" t="s">
        <v>289</v>
      </c>
      <c r="C214" s="36"/>
      <c r="D214" s="36"/>
      <c r="E214" s="36"/>
      <c r="F214" s="36"/>
      <c r="G214" s="36"/>
    </row>
    <row r="215" spans="2:7">
      <c r="B215" s="35" t="s">
        <v>290</v>
      </c>
      <c r="C215" s="36"/>
      <c r="D215" s="36"/>
      <c r="E215" s="36"/>
      <c r="F215" s="36"/>
      <c r="G215" s="36"/>
    </row>
    <row r="216" spans="2:7">
      <c r="B216" s="35" t="str">
        <f>"initial-cluster: "&amp;CONTROLLER_NAME&amp;"=http://"&amp;CONTROLLER_IP&amp;":2380"</f>
        <v>initial-cluster: controller=http://10.0.0.11:2380</v>
      </c>
      <c r="C216" s="36"/>
      <c r="D216" s="36"/>
      <c r="E216" s="36"/>
      <c r="F216" s="36"/>
      <c r="G216" s="36"/>
    </row>
    <row r="217" spans="2:7">
      <c r="B217" s="35" t="str">
        <f>"initial-advertise-peer-urls: http://"&amp;CONTROLLER_IP&amp;":2380"</f>
        <v>initial-advertise-peer-urls: http://10.0.0.11:2380</v>
      </c>
      <c r="C217" s="36"/>
      <c r="D217" s="36"/>
      <c r="E217" s="36"/>
      <c r="F217" s="36"/>
      <c r="G217" s="36"/>
    </row>
    <row r="218" spans="2:7">
      <c r="B218" s="35" t="str">
        <f>"advertise-client-urls: http://"&amp;CONTROLLER_IP&amp;":2379"</f>
        <v>advertise-client-urls: http://10.0.0.11:2379</v>
      </c>
      <c r="C218" s="36"/>
      <c r="D218" s="36"/>
      <c r="E218" s="36"/>
      <c r="F218" s="36"/>
      <c r="G218" s="36"/>
    </row>
    <row r="219" spans="2:7">
      <c r="B219" s="35" t="s">
        <v>291</v>
      </c>
      <c r="C219" s="36"/>
      <c r="D219" s="36"/>
      <c r="E219" s="36"/>
      <c r="F219" s="36"/>
      <c r="G219" s="36"/>
    </row>
    <row r="220" spans="2:7">
      <c r="B220" s="35" t="str">
        <f>"listen-client-urls: http://"&amp;CONTROLLER_IP&amp;":2379"</f>
        <v>listen-client-urls: http://10.0.0.11:2379</v>
      </c>
      <c r="C220" s="36"/>
      <c r="D220" s="36"/>
      <c r="E220" s="36"/>
      <c r="F220" s="36"/>
      <c r="G220" s="36"/>
    </row>
    <row r="222" spans="2:7">
      <c r="B222" t="s">
        <v>292</v>
      </c>
    </row>
    <row r="223" spans="2:7">
      <c r="B223" s="35" t="s">
        <v>293</v>
      </c>
      <c r="C223" s="36"/>
      <c r="D223" s="36"/>
      <c r="E223" s="36"/>
      <c r="F223" s="36"/>
      <c r="G223" s="36"/>
    </row>
    <row r="224" spans="2:7">
      <c r="B224" t="s">
        <v>294</v>
      </c>
    </row>
    <row r="225" spans="2:7">
      <c r="B225" s="35" t="s">
        <v>295</v>
      </c>
      <c r="C225" s="36"/>
      <c r="D225" s="36"/>
      <c r="E225" s="36"/>
      <c r="F225" s="36"/>
      <c r="G225" s="36"/>
    </row>
    <row r="226" spans="2:7">
      <c r="B226" s="35" t="s">
        <v>296</v>
      </c>
      <c r="C226" s="36"/>
      <c r="D226" s="36"/>
      <c r="E226" s="36"/>
      <c r="F226" s="36"/>
      <c r="G226" s="36"/>
    </row>
    <row r="227" spans="2:7">
      <c r="B227" s="35" t="s">
        <v>297</v>
      </c>
      <c r="C227" s="36"/>
      <c r="D227" s="36"/>
      <c r="E227" s="36"/>
      <c r="F227" s="36"/>
      <c r="G227" s="36"/>
    </row>
    <row r="228" spans="2:7">
      <c r="B228" s="35"/>
      <c r="C228" s="36"/>
      <c r="D228" s="36"/>
      <c r="E228" s="36"/>
      <c r="F228" s="36"/>
      <c r="G228" s="36"/>
    </row>
    <row r="229" spans="2:7">
      <c r="B229" s="35" t="s">
        <v>298</v>
      </c>
      <c r="C229" s="36"/>
      <c r="D229" s="36"/>
      <c r="E229" s="36"/>
      <c r="F229" s="36"/>
      <c r="G229" s="36"/>
    </row>
    <row r="230" spans="2:7">
      <c r="B230" s="35" t="s">
        <v>299</v>
      </c>
      <c r="C230" s="36"/>
      <c r="D230" s="36"/>
      <c r="E230" s="36"/>
      <c r="F230" s="36"/>
      <c r="G230" s="36"/>
    </row>
    <row r="231" spans="2:7">
      <c r="B231" s="35" t="s">
        <v>300</v>
      </c>
      <c r="C231" s="36"/>
      <c r="D231" s="36"/>
      <c r="E231" s="36"/>
      <c r="F231" s="36"/>
      <c r="G231" s="36"/>
    </row>
    <row r="232" spans="2:7">
      <c r="B232" s="35" t="s">
        <v>301</v>
      </c>
      <c r="C232" s="36"/>
      <c r="D232" s="36"/>
      <c r="E232" s="36"/>
      <c r="F232" s="36"/>
      <c r="G232" s="36"/>
    </row>
    <row r="233" spans="2:7">
      <c r="B233" s="35" t="s">
        <v>302</v>
      </c>
      <c r="C233" s="36"/>
      <c r="D233" s="36"/>
      <c r="E233" s="36"/>
      <c r="F233" s="36"/>
      <c r="G233" s="36"/>
    </row>
    <row r="234" spans="2:7">
      <c r="B234" s="35" t="s">
        <v>303</v>
      </c>
      <c r="C234" s="36"/>
      <c r="D234" s="36"/>
      <c r="E234" s="36"/>
      <c r="F234" s="36"/>
      <c r="G234" s="36"/>
    </row>
    <row r="235" spans="2:7">
      <c r="B235" s="35"/>
      <c r="C235" s="36"/>
      <c r="D235" s="36"/>
      <c r="E235" s="36"/>
      <c r="F235" s="36"/>
      <c r="G235" s="36"/>
    </row>
    <row r="236" spans="2:7">
      <c r="B236" s="35" t="s">
        <v>304</v>
      </c>
      <c r="C236" s="36"/>
      <c r="D236" s="36"/>
      <c r="E236" s="36"/>
      <c r="F236" s="36"/>
      <c r="G236" s="36"/>
    </row>
    <row r="237" spans="2:7">
      <c r="B237" s="35" t="s">
        <v>305</v>
      </c>
      <c r="C237" s="36"/>
      <c r="D237" s="36"/>
      <c r="E237" s="36"/>
      <c r="F237" s="36"/>
      <c r="G237" s="36"/>
    </row>
    <row r="239" spans="2:7">
      <c r="B239" s="39" t="s">
        <v>306</v>
      </c>
    </row>
    <row r="240" spans="2:7">
      <c r="B240" s="35" t="s">
        <v>307</v>
      </c>
      <c r="C240" s="36"/>
      <c r="D240" s="36"/>
      <c r="E240" s="36"/>
      <c r="F240" s="36"/>
      <c r="G240" s="36"/>
    </row>
    <row r="241" spans="2:9">
      <c r="B241" s="35" t="s">
        <v>308</v>
      </c>
      <c r="C241" s="36"/>
      <c r="D241" s="36"/>
      <c r="E241" s="36"/>
      <c r="F241" s="36"/>
      <c r="G241" s="36"/>
    </row>
    <row r="243" spans="2:9" s="41" customFormat="1"/>
    <row r="244" spans="2:9" ht="21">
      <c r="B244" s="27" t="s">
        <v>309</v>
      </c>
    </row>
    <row r="246" spans="2:9">
      <c r="B246" s="32" t="s">
        <v>310</v>
      </c>
    </row>
    <row r="247" spans="2:9">
      <c r="B247" t="s">
        <v>311</v>
      </c>
    </row>
    <row r="248" spans="2:9">
      <c r="B248" s="35" t="s">
        <v>203</v>
      </c>
      <c r="C248" s="36"/>
      <c r="D248" s="36"/>
      <c r="E248" s="36"/>
      <c r="F248" s="36"/>
      <c r="G248" s="36"/>
      <c r="H248" s="36"/>
      <c r="I248" s="36"/>
    </row>
    <row r="249" spans="2:9">
      <c r="B249" s="35" t="s">
        <v>312</v>
      </c>
      <c r="C249" s="36"/>
      <c r="D249" s="36"/>
      <c r="E249" s="36"/>
      <c r="F249" s="36"/>
      <c r="G249" s="36"/>
      <c r="H249" s="36"/>
      <c r="I249" s="36"/>
    </row>
    <row r="250" spans="2:9">
      <c r="B250" s="35" t="s">
        <v>313</v>
      </c>
      <c r="C250" s="36"/>
      <c r="D250" s="36"/>
      <c r="E250" s="36"/>
      <c r="F250" s="36"/>
      <c r="G250" s="36"/>
      <c r="H250" s="36"/>
      <c r="I250" s="36"/>
    </row>
    <row r="251" spans="2:9">
      <c r="B251" s="35" t="str">
        <f>"GRANT ALL PRIVILEGES ON keystone.* TO 'keystone'@'localhost' IDENTIFIED BY '"&amp;KEYSTONE_DBPASS&amp;"';"</f>
        <v>GRANT ALL PRIVILEGES ON keystone.* TO 'keystone'@'localhost' IDENTIFIED BY 'openstack';</v>
      </c>
      <c r="C251" s="36"/>
      <c r="D251" s="36"/>
      <c r="E251" s="36"/>
      <c r="F251" s="36"/>
      <c r="G251" s="36"/>
      <c r="H251" s="36"/>
      <c r="I251" s="36"/>
    </row>
    <row r="252" spans="2:9">
      <c r="B252" s="35" t="str">
        <f>"GRANT ALL PRIVILEGES ON keystone.* TO 'keystone'@'%' IDENTIFIED BY '"&amp;KEYSTONE_DBPASS&amp;"';"</f>
        <v>GRANT ALL PRIVILEGES ON keystone.* TO 'keystone'@'%' IDENTIFIED BY 'openstack';</v>
      </c>
      <c r="C252" s="36"/>
      <c r="D252" s="36"/>
      <c r="E252" s="36"/>
      <c r="F252" s="36"/>
      <c r="G252" s="36"/>
      <c r="H252" s="36"/>
      <c r="I252" s="36"/>
    </row>
    <row r="253" spans="2:9">
      <c r="B253" s="35" t="s">
        <v>314</v>
      </c>
      <c r="C253" s="36"/>
      <c r="D253" s="36"/>
      <c r="E253" s="36"/>
      <c r="F253" s="36"/>
      <c r="G253" s="36"/>
      <c r="H253" s="36"/>
      <c r="I253" s="36"/>
    </row>
    <row r="255" spans="2:9">
      <c r="B255" s="32" t="s">
        <v>260</v>
      </c>
    </row>
    <row r="256" spans="2:9">
      <c r="B256" t="s">
        <v>311</v>
      </c>
    </row>
    <row r="257" spans="2:27">
      <c r="B257" s="35" t="s">
        <v>203</v>
      </c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2:27" s="40" customFormat="1">
      <c r="B258" s="43" t="s">
        <v>315</v>
      </c>
    </row>
    <row r="259" spans="2:27">
      <c r="B259" s="35" t="s">
        <v>316</v>
      </c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2:27" s="40" customFormat="1">
      <c r="B260" s="43" t="s">
        <v>317</v>
      </c>
    </row>
    <row r="261" spans="2:27">
      <c r="B261" s="35" t="str">
        <f>"crudini --set /etc/keystone/keystone.conf database connection mysql+pymysql://keystone:"&amp;KEYSTONE_DBPASS&amp;"@controller/keystone"</f>
        <v>crudini --set /etc/keystone/keystone.conf database connection mysql+pymysql://keystone:openstack@controller/keystone</v>
      </c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2:27" s="40" customFormat="1">
      <c r="B262" s="43" t="s">
        <v>318</v>
      </c>
    </row>
    <row r="263" spans="2:27">
      <c r="B263" s="35" t="s">
        <v>319</v>
      </c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2:27" s="40" customFormat="1">
      <c r="B264" s="43" t="s">
        <v>320</v>
      </c>
    </row>
    <row r="265" spans="2:27">
      <c r="B265" s="35" t="s">
        <v>321</v>
      </c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2:27" s="40" customFormat="1">
      <c r="B266" s="43" t="s">
        <v>322</v>
      </c>
    </row>
    <row r="267" spans="2:27">
      <c r="B267" s="35" t="s">
        <v>323</v>
      </c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2:27">
      <c r="B268" s="35" t="s">
        <v>324</v>
      </c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2:27" s="40" customFormat="1">
      <c r="B269" s="43" t="s">
        <v>325</v>
      </c>
    </row>
    <row r="270" spans="2:27">
      <c r="B270" s="35" t="str">
        <f>"keystone-manage bootstrap --bootstrap-password "&amp;ADMIN_PASS&amp;" --bootstrap-admin-url http://"&amp;CONTROLLER_NAME&amp;":35357/v3/ --bootstrap-internal-url http://"&amp;CONTROLLER_NAME&amp;":5000/v3/ --bootstrap-public-url http://"&amp;CONTROLLER_NAME&amp;":5000/v3/ --bootstrap-region-id RegionOne"</f>
        <v>keystone-manage bootstrap --bootstrap-password openstack --bootstrap-admin-url http://controller:35357/v3/ --bootstrap-internal-url http://controller:5000/v3/ --bootstrap-public-url http://controller:5000/v3/ --bootstrap-region-id RegionOne</v>
      </c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2" spans="2:27">
      <c r="B272" s="32" t="s">
        <v>326</v>
      </c>
    </row>
    <row r="273" spans="2:7">
      <c r="B273" t="s">
        <v>327</v>
      </c>
    </row>
    <row r="274" spans="2:7">
      <c r="B274" s="29" t="s">
        <v>328</v>
      </c>
    </row>
    <row r="276" spans="2:7">
      <c r="B276" t="s">
        <v>329</v>
      </c>
    </row>
    <row r="277" spans="2:7">
      <c r="B277" s="29" t="s">
        <v>330</v>
      </c>
    </row>
    <row r="279" spans="2:7">
      <c r="B279" s="32" t="s">
        <v>331</v>
      </c>
    </row>
    <row r="280" spans="2:7">
      <c r="B280" t="s">
        <v>332</v>
      </c>
    </row>
    <row r="281" spans="2:7">
      <c r="B281" t="s">
        <v>333</v>
      </c>
    </row>
    <row r="282" spans="2:7">
      <c r="B282" s="44" t="s">
        <v>334</v>
      </c>
      <c r="C282" s="45"/>
      <c r="D282" s="45"/>
      <c r="E282" s="45"/>
      <c r="F282" s="45"/>
      <c r="G282" s="45"/>
    </row>
    <row r="283" spans="2:7">
      <c r="B283" s="44" t="s">
        <v>335</v>
      </c>
      <c r="C283" s="45"/>
      <c r="D283" s="45"/>
      <c r="E283" s="45"/>
      <c r="F283" s="45"/>
      <c r="G283" s="45"/>
    </row>
    <row r="284" spans="2:7">
      <c r="B284" s="44" t="s">
        <v>336</v>
      </c>
      <c r="C284" s="45"/>
      <c r="D284" s="45"/>
      <c r="E284" s="45"/>
      <c r="F284" s="45"/>
      <c r="G284" s="45"/>
    </row>
    <row r="285" spans="2:7">
      <c r="B285" s="44" t="s">
        <v>337</v>
      </c>
      <c r="C285" s="45"/>
      <c r="D285" s="45"/>
      <c r="E285" s="45"/>
      <c r="F285" s="45"/>
      <c r="G285" s="45"/>
    </row>
    <row r="286" spans="2:7">
      <c r="B286" s="44" t="str">
        <f>"export OS_PASSWORD="&amp;ADMIN_PASS</f>
        <v>export OS_PASSWORD=openstack</v>
      </c>
      <c r="C286" s="45"/>
      <c r="D286" s="45"/>
      <c r="E286" s="45"/>
      <c r="F286" s="45"/>
      <c r="G286" s="45"/>
    </row>
    <row r="287" spans="2:7">
      <c r="B287" s="44" t="str">
        <f>"export OS_AUTH_URL=http://"&amp;CONTROLLER_NAME&amp;":35357/v3"</f>
        <v>export OS_AUTH_URL=http://controller:35357/v3</v>
      </c>
      <c r="C287" s="45"/>
      <c r="D287" s="45"/>
      <c r="E287" s="45"/>
      <c r="F287" s="45"/>
      <c r="G287" s="45"/>
    </row>
    <row r="288" spans="2:7">
      <c r="B288" s="44" t="s">
        <v>338</v>
      </c>
      <c r="C288" s="45"/>
      <c r="D288" s="45"/>
      <c r="E288" s="45"/>
      <c r="F288" s="45"/>
      <c r="G288" s="45"/>
    </row>
    <row r="289" spans="2:7">
      <c r="B289" s="44" t="s">
        <v>339</v>
      </c>
      <c r="C289" s="45"/>
      <c r="D289" s="45"/>
      <c r="E289" s="45"/>
      <c r="F289" s="45"/>
      <c r="G289" s="45"/>
    </row>
    <row r="291" spans="2:7">
      <c r="B291" s="32" t="s">
        <v>340</v>
      </c>
    </row>
    <row r="292" spans="2:7">
      <c r="B292" t="s">
        <v>333</v>
      </c>
    </row>
    <row r="293" spans="2:7">
      <c r="B293" s="44" t="s">
        <v>334</v>
      </c>
      <c r="C293" s="45"/>
      <c r="D293" s="45"/>
      <c r="E293" s="45"/>
      <c r="F293" s="45"/>
      <c r="G293" s="45"/>
    </row>
    <row r="294" spans="2:7">
      <c r="B294" s="44" t="s">
        <v>335</v>
      </c>
      <c r="C294" s="45"/>
      <c r="D294" s="45"/>
      <c r="E294" s="45"/>
      <c r="F294" s="45"/>
      <c r="G294" s="45"/>
    </row>
    <row r="295" spans="2:7">
      <c r="B295" s="44" t="s">
        <v>341</v>
      </c>
      <c r="C295" s="45"/>
      <c r="D295" s="45"/>
      <c r="E295" s="45"/>
      <c r="F295" s="45"/>
      <c r="G295" s="45"/>
    </row>
    <row r="296" spans="2:7">
      <c r="B296" s="44" t="s">
        <v>342</v>
      </c>
      <c r="C296" s="45"/>
      <c r="D296" s="45"/>
      <c r="E296" s="45"/>
      <c r="F296" s="45"/>
      <c r="G296" s="45"/>
    </row>
    <row r="297" spans="2:7">
      <c r="B297" s="44" t="str">
        <f>"export OS_PASSWORD="&amp;DEMO_PASS</f>
        <v>export OS_PASSWORD=openstack</v>
      </c>
      <c r="C297" s="45"/>
      <c r="D297" s="45"/>
      <c r="E297" s="45"/>
      <c r="F297" s="45"/>
      <c r="G297" s="45"/>
    </row>
    <row r="298" spans="2:7">
      <c r="B298" s="44" t="str">
        <f>"export OS_AUTH_URL=http://"&amp;CONTROLLER_NAME&amp;":5000/v3"</f>
        <v>export OS_AUTH_URL=http://controller:5000/v3</v>
      </c>
      <c r="C298" s="45"/>
      <c r="D298" s="45"/>
      <c r="E298" s="45"/>
      <c r="F298" s="45"/>
      <c r="G298" s="45"/>
    </row>
    <row r="299" spans="2:7">
      <c r="B299" s="44" t="s">
        <v>338</v>
      </c>
      <c r="C299" s="45"/>
      <c r="D299" s="45"/>
      <c r="E299" s="45"/>
      <c r="F299" s="45"/>
      <c r="G299" s="45"/>
    </row>
    <row r="300" spans="2:7">
      <c r="B300" s="44" t="s">
        <v>339</v>
      </c>
      <c r="C300" s="45"/>
      <c r="D300" s="45"/>
      <c r="E300" s="45"/>
      <c r="F300" s="45"/>
      <c r="G300" s="45"/>
    </row>
    <row r="302" spans="2:7">
      <c r="B302" s="32" t="s">
        <v>343</v>
      </c>
    </row>
    <row r="303" spans="2:7">
      <c r="B303" t="s">
        <v>224</v>
      </c>
    </row>
    <row r="305" spans="2:8">
      <c r="B305" s="46" t="s">
        <v>344</v>
      </c>
      <c r="C305" s="45"/>
      <c r="D305" s="45"/>
      <c r="E305" s="45"/>
      <c r="F305" s="45"/>
      <c r="G305" s="45"/>
    </row>
    <row r="306" spans="2:8">
      <c r="B306" s="44" t="s">
        <v>345</v>
      </c>
      <c r="C306" s="45"/>
      <c r="D306" s="45"/>
      <c r="E306" s="45"/>
      <c r="F306" s="45"/>
      <c r="G306" s="45"/>
    </row>
    <row r="307" spans="2:8">
      <c r="B307" s="1"/>
    </row>
    <row r="308" spans="2:8">
      <c r="B308" s="32" t="s">
        <v>346</v>
      </c>
    </row>
    <row r="309" spans="2:8">
      <c r="B309" t="s">
        <v>224</v>
      </c>
    </row>
    <row r="311" spans="2:8">
      <c r="B311" s="46" t="s">
        <v>344</v>
      </c>
      <c r="C311" s="45"/>
      <c r="D311" s="45"/>
      <c r="E311" s="45"/>
      <c r="F311" s="45"/>
      <c r="G311" s="45"/>
      <c r="H311" s="45"/>
    </row>
    <row r="312" spans="2:8">
      <c r="B312" s="42" t="s">
        <v>347</v>
      </c>
    </row>
    <row r="313" spans="2:8">
      <c r="B313" s="44" t="s">
        <v>348</v>
      </c>
      <c r="C313" s="45"/>
      <c r="D313" s="45"/>
      <c r="E313" s="45"/>
      <c r="F313" s="45"/>
      <c r="G313" s="45"/>
      <c r="H313" s="45"/>
    </row>
    <row r="314" spans="2:8">
      <c r="B314" s="42" t="s">
        <v>349</v>
      </c>
    </row>
    <row r="315" spans="2:8">
      <c r="B315" s="44" t="s">
        <v>350</v>
      </c>
      <c r="C315" s="45"/>
      <c r="D315" s="45"/>
      <c r="E315" s="45"/>
      <c r="F315" s="45"/>
      <c r="G315" s="45"/>
      <c r="H315" s="45"/>
    </row>
    <row r="316" spans="2:8">
      <c r="B316" s="42" t="s">
        <v>351</v>
      </c>
    </row>
    <row r="317" spans="2:8">
      <c r="B317" s="44" t="str">
        <f>"openstack user create --domain default --password "&amp;DEMO_PASS&amp;" demo"</f>
        <v>openstack user create --domain default --password openstack demo</v>
      </c>
      <c r="C317" s="45"/>
      <c r="D317" s="45"/>
      <c r="E317" s="45"/>
      <c r="F317" s="45"/>
      <c r="G317" s="45"/>
      <c r="H317" s="45"/>
    </row>
    <row r="318" spans="2:8">
      <c r="B318" s="42" t="s">
        <v>352</v>
      </c>
    </row>
    <row r="319" spans="2:8">
      <c r="B319" s="44" t="s">
        <v>353</v>
      </c>
      <c r="C319" s="45"/>
      <c r="D319" s="45"/>
      <c r="E319" s="45"/>
      <c r="F319" s="45"/>
      <c r="G319" s="45"/>
      <c r="H319" s="45"/>
    </row>
    <row r="320" spans="2:8">
      <c r="B320" s="42" t="s">
        <v>354</v>
      </c>
    </row>
    <row r="321" spans="2:9">
      <c r="B321" s="44" t="s">
        <v>355</v>
      </c>
      <c r="C321" s="45"/>
      <c r="D321" s="45"/>
      <c r="E321" s="45"/>
      <c r="F321" s="45"/>
      <c r="G321" s="45"/>
      <c r="H321" s="45"/>
    </row>
    <row r="323" spans="2:9">
      <c r="B323" s="32" t="s">
        <v>356</v>
      </c>
    </row>
    <row r="324" spans="2:9">
      <c r="B324" t="s">
        <v>224</v>
      </c>
    </row>
    <row r="325" spans="2:9">
      <c r="B325" s="46" t="s">
        <v>357</v>
      </c>
      <c r="C325" s="45"/>
      <c r="D325" s="45"/>
      <c r="E325" s="45"/>
      <c r="F325" s="45"/>
      <c r="G325" s="45"/>
      <c r="H325" s="45"/>
    </row>
    <row r="326" spans="2:9">
      <c r="B326" s="44" t="s">
        <v>345</v>
      </c>
      <c r="C326" s="45"/>
      <c r="D326" s="45"/>
      <c r="E326" s="45"/>
      <c r="F326" s="45"/>
      <c r="G326" s="45"/>
      <c r="H326" s="45"/>
    </row>
    <row r="328" spans="2:9" s="41" customFormat="1"/>
    <row r="329" spans="2:9" ht="21">
      <c r="B329" s="47" t="s">
        <v>358</v>
      </c>
    </row>
    <row r="331" spans="2:9">
      <c r="B331" s="32" t="s">
        <v>359</v>
      </c>
    </row>
    <row r="332" spans="2:9">
      <c r="B332" t="s">
        <v>224</v>
      </c>
    </row>
    <row r="334" spans="2:9">
      <c r="B334" s="44" t="s">
        <v>203</v>
      </c>
      <c r="C334" s="45"/>
      <c r="D334" s="45"/>
      <c r="E334" s="45"/>
      <c r="F334" s="45"/>
      <c r="G334" s="45"/>
      <c r="H334" s="45"/>
      <c r="I334" s="45"/>
    </row>
    <row r="335" spans="2:9">
      <c r="B335" s="44" t="s">
        <v>312</v>
      </c>
      <c r="C335" s="45"/>
      <c r="D335" s="45"/>
      <c r="E335" s="45"/>
      <c r="F335" s="45"/>
      <c r="G335" s="45"/>
      <c r="H335" s="45"/>
      <c r="I335" s="45"/>
    </row>
    <row r="336" spans="2:9">
      <c r="B336" s="44" t="s">
        <v>360</v>
      </c>
      <c r="C336" s="45"/>
      <c r="D336" s="45"/>
      <c r="E336" s="45"/>
      <c r="F336" s="45"/>
      <c r="G336" s="45"/>
      <c r="H336" s="45"/>
      <c r="I336" s="45"/>
    </row>
    <row r="337" spans="2:9">
      <c r="B337" s="44" t="str">
        <f>"GRANT ALL PRIVILEGES ON glance.* TO 'glance'@'localhost' IDENTIFIED BY '"&amp;GLANCE_DBPASS&amp;"';"</f>
        <v>GRANT ALL PRIVILEGES ON glance.* TO 'glance'@'localhost' IDENTIFIED BY 'openstack';</v>
      </c>
      <c r="C337" s="45"/>
      <c r="D337" s="45"/>
      <c r="E337" s="45"/>
      <c r="F337" s="45"/>
      <c r="G337" s="45"/>
      <c r="H337" s="45"/>
      <c r="I337" s="45"/>
    </row>
    <row r="338" spans="2:9">
      <c r="B338" s="44" t="str">
        <f>"GRANT ALL PRIVILEGES ON glance.* TO 'glance'@'%' IDENTIFIED BY '"&amp;GLANCE_DBPASS&amp;"';"</f>
        <v>GRANT ALL PRIVILEGES ON glance.* TO 'glance'@'%' IDENTIFIED BY 'openstack';</v>
      </c>
      <c r="C338" s="45"/>
      <c r="D338" s="45"/>
      <c r="E338" s="45"/>
      <c r="F338" s="45"/>
      <c r="G338" s="45"/>
      <c r="H338" s="45"/>
      <c r="I338" s="45"/>
    </row>
    <row r="339" spans="2:9">
      <c r="B339" s="44" t="s">
        <v>314</v>
      </c>
      <c r="C339" s="45"/>
      <c r="D339" s="45"/>
      <c r="E339" s="45"/>
      <c r="F339" s="45"/>
      <c r="G339" s="45"/>
      <c r="H339" s="45"/>
      <c r="I339" s="45"/>
    </row>
    <row r="341" spans="2:9">
      <c r="B341" s="32" t="s">
        <v>361</v>
      </c>
    </row>
    <row r="342" spans="2:9">
      <c r="B342" s="46" t="s">
        <v>344</v>
      </c>
      <c r="C342" s="45"/>
      <c r="D342" s="45"/>
      <c r="E342" s="45"/>
      <c r="F342" s="45"/>
      <c r="G342" s="45"/>
      <c r="H342" s="45"/>
      <c r="I342" s="45"/>
    </row>
    <row r="343" spans="2:9">
      <c r="B343" s="44" t="str">
        <f>"openstack user create --domain default --password "&amp;GLANCE_PASS&amp;" glance"</f>
        <v>openstack user create --domain default --password openstack glance</v>
      </c>
      <c r="C343" s="45"/>
      <c r="D343" s="45"/>
      <c r="E343" s="45"/>
      <c r="F343" s="45"/>
      <c r="G343" s="45"/>
      <c r="H343" s="45"/>
      <c r="I343" s="45"/>
    </row>
    <row r="345" spans="2:9">
      <c r="B345" s="32" t="s">
        <v>362</v>
      </c>
    </row>
    <row r="346" spans="2:9">
      <c r="B346" s="44" t="s">
        <v>363</v>
      </c>
      <c r="C346" s="45"/>
      <c r="D346" s="45"/>
      <c r="E346" s="45"/>
      <c r="F346" s="45"/>
      <c r="G346" s="45"/>
      <c r="H346" s="45"/>
      <c r="I346" s="45"/>
    </row>
    <row r="348" spans="2:9">
      <c r="B348" s="32" t="s">
        <v>364</v>
      </c>
    </row>
    <row r="349" spans="2:9">
      <c r="B349" s="44" t="s">
        <v>365</v>
      </c>
      <c r="C349" s="45"/>
      <c r="D349" s="45"/>
      <c r="E349" s="45"/>
      <c r="F349" s="45"/>
      <c r="G349" s="45"/>
      <c r="H349" s="45"/>
      <c r="I349" s="45"/>
    </row>
    <row r="351" spans="2:9">
      <c r="B351" s="32" t="s">
        <v>366</v>
      </c>
    </row>
    <row r="352" spans="2:9">
      <c r="B352" s="44" t="str">
        <f>"openstack endpoint create --region RegionOne image public http://"&amp;CONTROLLER_NAME&amp;":9292"</f>
        <v>openstack endpoint create --region RegionOne image public http://controller:9292</v>
      </c>
      <c r="C352" s="45"/>
      <c r="D352" s="45"/>
      <c r="E352" s="45"/>
      <c r="F352" s="45"/>
      <c r="G352" s="45"/>
      <c r="H352" s="45"/>
      <c r="I352" s="45"/>
    </row>
    <row r="353" spans="2:11">
      <c r="B353" s="44" t="str">
        <f>"openstack endpoint create --region RegionOne image internal http://"&amp;CONTROLLER_NAME&amp;":9292"</f>
        <v>openstack endpoint create --region RegionOne image internal http://controller:9292</v>
      </c>
      <c r="C353" s="45"/>
      <c r="D353" s="45"/>
      <c r="E353" s="45"/>
      <c r="F353" s="45"/>
      <c r="G353" s="45"/>
      <c r="H353" s="45"/>
      <c r="I353" s="45"/>
    </row>
    <row r="354" spans="2:11">
      <c r="B354" s="44" t="str">
        <f>"openstack endpoint create --region RegionOne image admin http://"&amp;CONTROLLER_NAME&amp;":9292"</f>
        <v>openstack endpoint create --region RegionOne image admin http://controller:9292</v>
      </c>
      <c r="C354" s="45"/>
      <c r="D354" s="45"/>
      <c r="E354" s="45"/>
      <c r="F354" s="45"/>
      <c r="G354" s="45"/>
      <c r="H354" s="45"/>
      <c r="I354" s="45"/>
    </row>
    <row r="356" spans="2:11">
      <c r="B356" s="32" t="s">
        <v>245</v>
      </c>
    </row>
    <row r="357" spans="2:11">
      <c r="B357" s="34" t="s">
        <v>224</v>
      </c>
    </row>
    <row r="358" spans="2:11">
      <c r="B358" s="32"/>
    </row>
    <row r="359" spans="2:11" ht="16">
      <c r="B359" s="50" t="s">
        <v>574</v>
      </c>
      <c r="C359" s="45"/>
      <c r="D359" s="45"/>
      <c r="E359" s="45"/>
      <c r="F359" s="45"/>
      <c r="G359" s="45"/>
      <c r="H359" s="45"/>
      <c r="I359" s="45"/>
    </row>
    <row r="360" spans="2:11">
      <c r="B360" s="44" t="s">
        <v>367</v>
      </c>
      <c r="C360" s="45"/>
      <c r="D360" s="45"/>
      <c r="E360" s="45"/>
      <c r="F360" s="45"/>
      <c r="G360" s="45"/>
      <c r="H360" s="45"/>
      <c r="I360" s="45"/>
    </row>
    <row r="362" spans="2:11">
      <c r="B362" s="32" t="s">
        <v>368</v>
      </c>
    </row>
    <row r="363" spans="2:11">
      <c r="B363" t="s">
        <v>224</v>
      </c>
    </row>
    <row r="364" spans="2:11">
      <c r="B364" s="42" t="s">
        <v>369</v>
      </c>
    </row>
    <row r="365" spans="2:11">
      <c r="B365" s="44" t="str">
        <f>"crudini --set /etc/glance/glance-api.conf database connection mysql+pymysql://glance:"&amp;GLANCE_DBPASS&amp;"@controller/glance"</f>
        <v>crudini --set /etc/glance/glance-api.conf database connection mysql+pymysql://glance:openstack@controller/glance</v>
      </c>
      <c r="C365" s="45"/>
      <c r="D365" s="45"/>
      <c r="E365" s="45"/>
      <c r="F365" s="45"/>
      <c r="G365" s="45"/>
      <c r="H365" s="45"/>
      <c r="I365" s="45"/>
      <c r="J365" s="45"/>
      <c r="K365" s="45"/>
    </row>
    <row r="366" spans="2:11">
      <c r="B366" s="42" t="s">
        <v>370</v>
      </c>
    </row>
    <row r="367" spans="2:11">
      <c r="B367" s="44" t="str">
        <f>"crudini --set /etc/glance/glance-api.conf keystone_authtoken auth_uri http://"&amp;CONTROLLER_NAME&amp;":5000"</f>
        <v>crudini --set /etc/glance/glance-api.conf keystone_authtoken auth_uri http://controller:5000</v>
      </c>
      <c r="C367" s="45"/>
      <c r="D367" s="45"/>
      <c r="E367" s="45"/>
      <c r="F367" s="45"/>
      <c r="G367" s="45"/>
      <c r="H367" s="45"/>
      <c r="I367" s="45"/>
      <c r="J367" s="45"/>
      <c r="K367" s="45"/>
    </row>
    <row r="368" spans="2:11">
      <c r="B368" s="44" t="str">
        <f>"crudini --set /etc/glance/glance-api.conf keystone_authtoken auth_url http://"&amp;CONTROLLER_NAME&amp;":35357"</f>
        <v>crudini --set /etc/glance/glance-api.conf keystone_authtoken auth_url http://controller:35357</v>
      </c>
      <c r="C368" s="45"/>
      <c r="D368" s="45"/>
      <c r="E368" s="45"/>
      <c r="F368" s="45"/>
      <c r="G368" s="45"/>
      <c r="H368" s="45"/>
      <c r="I368" s="45"/>
      <c r="J368" s="45"/>
      <c r="K368" s="45"/>
    </row>
    <row r="369" spans="2:11">
      <c r="B369" s="44" t="str">
        <f>"crudini --set /etc/glance/glance-api.conf keystone_authtoken memcached_servers "&amp;CONTROLLER_NAME&amp;":11211"</f>
        <v>crudini --set /etc/glance/glance-api.conf keystone_authtoken memcached_servers controller:11211</v>
      </c>
      <c r="C369" s="45"/>
      <c r="D369" s="45"/>
      <c r="E369" s="45"/>
      <c r="F369" s="45"/>
      <c r="G369" s="45"/>
      <c r="H369" s="45"/>
      <c r="I369" s="45"/>
      <c r="J369" s="45"/>
      <c r="K369" s="45"/>
    </row>
    <row r="370" spans="2:11">
      <c r="B370" s="44" t="str">
        <f>"crudini --set /etc/glance/glance-api.conf keystone_authtoken auth_type password"</f>
        <v>crudini --set /etc/glance/glance-api.conf keystone_authtoken auth_type password</v>
      </c>
      <c r="C370" s="45"/>
      <c r="D370" s="45"/>
      <c r="E370" s="45"/>
      <c r="F370" s="45"/>
      <c r="G370" s="45"/>
      <c r="H370" s="45"/>
      <c r="I370" s="45"/>
      <c r="J370" s="45"/>
      <c r="K370" s="45"/>
    </row>
    <row r="371" spans="2:11">
      <c r="B371" s="44" t="str">
        <f>"crudini --set /etc/glance/glance-api.conf keystone_authtoken project_domain_name default"</f>
        <v>crudini --set /etc/glance/glance-api.conf keystone_authtoken project_domain_name default</v>
      </c>
      <c r="C371" s="45"/>
      <c r="D371" s="45"/>
      <c r="E371" s="45"/>
      <c r="F371" s="45"/>
      <c r="G371" s="45"/>
      <c r="H371" s="45"/>
      <c r="I371" s="45"/>
      <c r="J371" s="45"/>
      <c r="K371" s="45"/>
    </row>
    <row r="372" spans="2:11">
      <c r="B372" s="44" t="str">
        <f>"crudini --set /etc/glance/glance-api.conf keystone_authtoken user_domain_name default"</f>
        <v>crudini --set /etc/glance/glance-api.conf keystone_authtoken user_domain_name default</v>
      </c>
      <c r="C372" s="45"/>
      <c r="D372" s="45"/>
      <c r="E372" s="45"/>
      <c r="F372" s="45"/>
      <c r="G372" s="45"/>
      <c r="H372" s="45"/>
      <c r="I372" s="45"/>
      <c r="J372" s="45"/>
      <c r="K372" s="45"/>
    </row>
    <row r="373" spans="2:11">
      <c r="B373" s="44" t="str">
        <f>"crudini --set /etc/glance/glance-api.conf keystone_authtoken project_name service"</f>
        <v>crudini --set /etc/glance/glance-api.conf keystone_authtoken project_name service</v>
      </c>
      <c r="C373" s="45"/>
      <c r="D373" s="45"/>
      <c r="E373" s="45"/>
      <c r="F373" s="45"/>
      <c r="G373" s="45"/>
      <c r="H373" s="45"/>
      <c r="I373" s="45"/>
      <c r="J373" s="45"/>
      <c r="K373" s="45"/>
    </row>
    <row r="374" spans="2:11">
      <c r="B374" s="44" t="str">
        <f>"crudini --set /etc/glance/glance-api.conf keystone_authtoken username glance"</f>
        <v>crudini --set /etc/glance/glance-api.conf keystone_authtoken username glance</v>
      </c>
      <c r="C374" s="45"/>
      <c r="D374" s="45"/>
      <c r="E374" s="45"/>
      <c r="F374" s="45"/>
      <c r="G374" s="45"/>
      <c r="H374" s="45"/>
      <c r="I374" s="45"/>
      <c r="J374" s="45"/>
      <c r="K374" s="45"/>
    </row>
    <row r="375" spans="2:11">
      <c r="B375" s="44" t="str">
        <f>"crudini --set /etc/glance/glance-api.conf keystone_authtoken password "&amp;GLANCE_PASS</f>
        <v>crudini --set /etc/glance/glance-api.conf keystone_authtoken password openstack</v>
      </c>
      <c r="C375" s="45"/>
      <c r="D375" s="45"/>
      <c r="E375" s="45"/>
      <c r="F375" s="45"/>
      <c r="G375" s="45"/>
      <c r="H375" s="45"/>
      <c r="I375" s="45"/>
      <c r="J375" s="45"/>
      <c r="K375" s="45"/>
    </row>
    <row r="376" spans="2:11">
      <c r="B376" s="44" t="str">
        <f>"crudini --set /etc/glance/glance-api.conf paste_deploy flavor keystone"</f>
        <v>crudini --set /etc/glance/glance-api.conf paste_deploy flavor keystone</v>
      </c>
      <c r="C376" s="45"/>
      <c r="D376" s="45"/>
      <c r="E376" s="45"/>
      <c r="F376" s="45"/>
      <c r="G376" s="45"/>
      <c r="H376" s="45"/>
      <c r="I376" s="45"/>
      <c r="J376" s="45"/>
      <c r="K376" s="45"/>
    </row>
    <row r="377" spans="2:11">
      <c r="B377" s="42" t="s">
        <v>371</v>
      </c>
    </row>
    <row r="378" spans="2:11">
      <c r="B378" s="44" t="s">
        <v>372</v>
      </c>
      <c r="C378" s="45"/>
      <c r="D378" s="45"/>
      <c r="E378" s="45"/>
      <c r="F378" s="45"/>
      <c r="G378" s="45"/>
      <c r="H378" s="45"/>
      <c r="I378" s="45"/>
      <c r="J378" s="45"/>
      <c r="K378" s="45"/>
    </row>
    <row r="379" spans="2:11">
      <c r="B379" s="44" t="s">
        <v>373</v>
      </c>
      <c r="C379" s="45"/>
      <c r="D379" s="45"/>
      <c r="E379" s="45"/>
      <c r="F379" s="45"/>
      <c r="G379" s="45"/>
      <c r="H379" s="45"/>
      <c r="I379" s="45"/>
      <c r="J379" s="45"/>
      <c r="K379" s="45"/>
    </row>
    <row r="380" spans="2:11">
      <c r="B380" s="44" t="s">
        <v>374</v>
      </c>
      <c r="C380" s="45"/>
      <c r="D380" s="45"/>
      <c r="E380" s="45"/>
      <c r="F380" s="45"/>
      <c r="G380" s="45"/>
      <c r="H380" s="45"/>
      <c r="I380" s="45"/>
      <c r="J380" s="45"/>
      <c r="K380" s="45"/>
    </row>
    <row r="382" spans="2:11">
      <c r="B382" s="32" t="s">
        <v>375</v>
      </c>
    </row>
    <row r="383" spans="2:11">
      <c r="B383" t="s">
        <v>224</v>
      </c>
    </row>
    <row r="384" spans="2:11">
      <c r="B384" s="42" t="s">
        <v>369</v>
      </c>
    </row>
    <row r="385" spans="2:11">
      <c r="B385" s="44" t="str">
        <f>"crudini --set /etc/glance/glance-registry.conf database connection mysql+pymysql://glance:"&amp;GLANCE_DBPASS&amp;"@controller/glance"</f>
        <v>crudini --set /etc/glance/glance-registry.conf database connection mysql+pymysql://glance:openstack@controller/glance</v>
      </c>
      <c r="C385" s="45"/>
      <c r="D385" s="45"/>
      <c r="E385" s="45"/>
      <c r="F385" s="45"/>
      <c r="G385" s="45"/>
      <c r="H385" s="45"/>
      <c r="I385" s="45"/>
      <c r="J385" s="45"/>
      <c r="K385" s="45"/>
    </row>
    <row r="386" spans="2:11">
      <c r="B386" s="42" t="s">
        <v>370</v>
      </c>
    </row>
    <row r="387" spans="2:11">
      <c r="B387" s="44" t="str">
        <f>"crudini --set /etc/glance/glance-registry.conf keystone_authtoken auth_uri http://"&amp;CONTROLLER_NAME&amp;":5000"</f>
        <v>crudini --set /etc/glance/glance-registry.conf keystone_authtoken auth_uri http://controller:5000</v>
      </c>
      <c r="C387" s="45"/>
      <c r="D387" s="45"/>
      <c r="E387" s="45"/>
      <c r="F387" s="45"/>
      <c r="G387" s="45"/>
      <c r="H387" s="45"/>
      <c r="I387" s="45"/>
      <c r="J387" s="45"/>
      <c r="K387" s="45"/>
    </row>
    <row r="388" spans="2:11">
      <c r="B388" s="44" t="str">
        <f>"crudini --set /etc/glance/glance-registry.conf keystone_authtoken auth_url http://"&amp;CONTROLLER_NAME&amp;":35357"</f>
        <v>crudini --set /etc/glance/glance-registry.conf keystone_authtoken auth_url http://controller:35357</v>
      </c>
      <c r="C388" s="45"/>
      <c r="D388" s="45"/>
      <c r="E388" s="45"/>
      <c r="F388" s="45"/>
      <c r="G388" s="45"/>
      <c r="H388" s="45"/>
      <c r="I388" s="45"/>
      <c r="J388" s="45"/>
      <c r="K388" s="45"/>
    </row>
    <row r="389" spans="2:11">
      <c r="B389" s="44" t="str">
        <f>"crudini --set /etc/glance/glance-registry.conf keystone_authtoken memcached_servers "&amp;CONTROLLER_NAME&amp;":11211"</f>
        <v>crudini --set /etc/glance/glance-registry.conf keystone_authtoken memcached_servers controller:11211</v>
      </c>
      <c r="C389" s="45"/>
      <c r="D389" s="45"/>
      <c r="E389" s="45"/>
      <c r="F389" s="45"/>
      <c r="G389" s="45"/>
      <c r="H389" s="45"/>
      <c r="I389" s="45"/>
      <c r="J389" s="45"/>
      <c r="K389" s="45"/>
    </row>
    <row r="390" spans="2:11">
      <c r="B390" s="44" t="str">
        <f>"crudini --set /etc/glance/glance-registry.conf keystone_authtoken auth_type password"</f>
        <v>crudini --set /etc/glance/glance-registry.conf keystone_authtoken auth_type password</v>
      </c>
      <c r="C390" s="45"/>
      <c r="D390" s="45"/>
      <c r="E390" s="45"/>
      <c r="F390" s="45"/>
      <c r="G390" s="45"/>
      <c r="H390" s="45"/>
      <c r="I390" s="45"/>
      <c r="J390" s="45"/>
      <c r="K390" s="45"/>
    </row>
    <row r="391" spans="2:11">
      <c r="B391" s="44" t="str">
        <f>"crudini --set /etc/glance/glance-registry.conf keystone_authtoken project_domain_name default"</f>
        <v>crudini --set /etc/glance/glance-registry.conf keystone_authtoken project_domain_name default</v>
      </c>
      <c r="C391" s="45"/>
      <c r="D391" s="45"/>
      <c r="E391" s="45"/>
      <c r="F391" s="45"/>
      <c r="G391" s="45"/>
      <c r="H391" s="45"/>
      <c r="I391" s="45"/>
      <c r="J391" s="45"/>
      <c r="K391" s="45"/>
    </row>
    <row r="392" spans="2:11">
      <c r="B392" s="44" t="str">
        <f>"crudini --set /etc/glance/glance-registry.conf keystone_authtoken user_domain_name default"</f>
        <v>crudini --set /etc/glance/glance-registry.conf keystone_authtoken user_domain_name default</v>
      </c>
      <c r="C392" s="45"/>
      <c r="D392" s="45"/>
      <c r="E392" s="45"/>
      <c r="F392" s="45"/>
      <c r="G392" s="45"/>
      <c r="H392" s="45"/>
      <c r="I392" s="45"/>
      <c r="J392" s="45"/>
      <c r="K392" s="45"/>
    </row>
    <row r="393" spans="2:11">
      <c r="B393" s="44" t="str">
        <f>"crudini --set /etc/glance/glance-registry.conf keystone_authtoken project_name service"</f>
        <v>crudini --set /etc/glance/glance-registry.conf keystone_authtoken project_name service</v>
      </c>
      <c r="C393" s="45"/>
      <c r="D393" s="45"/>
      <c r="E393" s="45"/>
      <c r="F393" s="45"/>
      <c r="G393" s="45"/>
      <c r="H393" s="45"/>
      <c r="I393" s="45"/>
      <c r="J393" s="45"/>
      <c r="K393" s="45"/>
    </row>
    <row r="394" spans="2:11">
      <c r="B394" s="44" t="str">
        <f>"crudini --set /etc/glance/glance-registry.conf keystone_authtoken username glance"</f>
        <v>crudini --set /etc/glance/glance-registry.conf keystone_authtoken username glance</v>
      </c>
      <c r="C394" s="45"/>
      <c r="D394" s="45"/>
      <c r="E394" s="45"/>
      <c r="F394" s="45"/>
      <c r="G394" s="45"/>
      <c r="H394" s="45"/>
      <c r="I394" s="45"/>
      <c r="J394" s="45"/>
      <c r="K394" s="45"/>
    </row>
    <row r="395" spans="2:11">
      <c r="B395" s="44" t="str">
        <f>"crudini --set /etc/glance/glance-registry.conf keystone_authtoken password "&amp;GLANCE_PASS</f>
        <v>crudini --set /etc/glance/glance-registry.conf keystone_authtoken password openstack</v>
      </c>
      <c r="C395" s="45"/>
      <c r="D395" s="45"/>
      <c r="E395" s="45"/>
      <c r="F395" s="45"/>
      <c r="G395" s="45"/>
      <c r="H395" s="45"/>
      <c r="I395" s="45"/>
      <c r="J395" s="45"/>
      <c r="K395" s="45"/>
    </row>
    <row r="396" spans="2:11">
      <c r="B396" s="44" t="str">
        <f>"crudini --set /etc/glance/glance-registry.conf paste_deploy flavor keystone"</f>
        <v>crudini --set /etc/glance/glance-registry.conf paste_deploy flavor keystone</v>
      </c>
      <c r="C396" s="45"/>
      <c r="D396" s="45"/>
      <c r="E396" s="45"/>
      <c r="F396" s="45"/>
      <c r="G396" s="45"/>
      <c r="H396" s="45"/>
      <c r="I396" s="45"/>
      <c r="J396" s="45"/>
      <c r="K396" s="45"/>
    </row>
    <row r="398" spans="2:11">
      <c r="B398" s="32" t="s">
        <v>376</v>
      </c>
    </row>
    <row r="399" spans="2:11">
      <c r="B399" t="s">
        <v>224</v>
      </c>
    </row>
    <row r="400" spans="2:11">
      <c r="B400" s="44" t="s">
        <v>377</v>
      </c>
      <c r="C400" s="45"/>
      <c r="D400" s="45"/>
      <c r="E400" s="45"/>
      <c r="F400" s="45"/>
      <c r="G400" s="45"/>
      <c r="H400" s="45"/>
      <c r="I400" s="45"/>
      <c r="J400" s="45"/>
      <c r="K400" s="45"/>
    </row>
    <row r="402" spans="2:12">
      <c r="B402" s="32" t="s">
        <v>378</v>
      </c>
    </row>
    <row r="403" spans="2:12">
      <c r="B403" s="44" t="s">
        <v>379</v>
      </c>
      <c r="C403" s="45"/>
      <c r="D403" s="45"/>
      <c r="E403" s="45"/>
      <c r="F403" s="45"/>
      <c r="G403" s="45"/>
      <c r="H403" s="45"/>
      <c r="I403" s="45"/>
      <c r="J403" s="45"/>
      <c r="K403" s="45"/>
    </row>
    <row r="404" spans="2:12">
      <c r="B404" s="44" t="s">
        <v>380</v>
      </c>
      <c r="C404" s="45"/>
      <c r="D404" s="45"/>
      <c r="E404" s="45"/>
      <c r="F404" s="45"/>
      <c r="G404" s="45"/>
      <c r="H404" s="45"/>
      <c r="I404" s="45"/>
      <c r="J404" s="45"/>
      <c r="K404" s="45"/>
    </row>
    <row r="406" spans="2:12">
      <c r="B406" s="32" t="s">
        <v>381</v>
      </c>
    </row>
    <row r="407" spans="2:12">
      <c r="B407" t="s">
        <v>224</v>
      </c>
    </row>
    <row r="409" spans="2:12">
      <c r="B409" s="46" t="s">
        <v>344</v>
      </c>
      <c r="C409" s="45"/>
      <c r="D409" s="45"/>
      <c r="E409" s="45"/>
      <c r="F409" s="45"/>
      <c r="G409" s="45"/>
      <c r="H409" s="45"/>
      <c r="I409" s="45"/>
      <c r="J409" s="45"/>
      <c r="K409" s="45"/>
      <c r="L409" s="45"/>
    </row>
    <row r="410" spans="2:12">
      <c r="B410" s="44" t="s">
        <v>382</v>
      </c>
      <c r="C410" s="45"/>
      <c r="D410" s="45"/>
      <c r="E410" s="45"/>
      <c r="F410" s="45"/>
      <c r="G410" s="45"/>
      <c r="H410" s="45"/>
      <c r="I410" s="45"/>
      <c r="J410" s="45"/>
      <c r="K410" s="45"/>
      <c r="L410" s="45"/>
    </row>
    <row r="411" spans="2:12">
      <c r="B411" s="44" t="s">
        <v>576</v>
      </c>
      <c r="C411" s="45"/>
      <c r="D411" s="45"/>
      <c r="E411" s="45"/>
      <c r="F411" s="45"/>
      <c r="G411" s="45"/>
      <c r="H411" s="45"/>
      <c r="I411" s="45"/>
      <c r="J411" s="45"/>
      <c r="K411" s="45"/>
      <c r="L411" s="45"/>
    </row>
    <row r="412" spans="2:12">
      <c r="B412" s="44" t="s">
        <v>383</v>
      </c>
      <c r="C412" s="45"/>
      <c r="D412" s="45"/>
      <c r="E412" s="45"/>
      <c r="F412" s="45"/>
      <c r="G412" s="45"/>
      <c r="H412" s="45"/>
      <c r="I412" s="45"/>
      <c r="J412" s="45"/>
      <c r="K412" s="45"/>
      <c r="L412" s="45"/>
    </row>
    <row r="414" spans="2:12">
      <c r="B414" s="32" t="s">
        <v>384</v>
      </c>
      <c r="D414" s="48" t="s">
        <v>385</v>
      </c>
    </row>
    <row r="416" spans="2:12" s="41" customFormat="1"/>
    <row r="417" spans="2:8" ht="21">
      <c r="B417" s="33" t="s">
        <v>458</v>
      </c>
    </row>
    <row r="419" spans="2:8">
      <c r="B419" s="32" t="s">
        <v>393</v>
      </c>
    </row>
    <row r="420" spans="2:8">
      <c r="B420" t="s">
        <v>224</v>
      </c>
    </row>
    <row r="422" spans="2:8" ht="16">
      <c r="B422" s="50" t="s">
        <v>203</v>
      </c>
      <c r="C422" s="45"/>
      <c r="D422" s="45"/>
      <c r="E422" s="45"/>
      <c r="F422" s="45"/>
      <c r="G422" s="45"/>
      <c r="H422" s="45"/>
    </row>
    <row r="423" spans="2:8" ht="16">
      <c r="B423" s="50" t="s">
        <v>312</v>
      </c>
      <c r="C423" s="45"/>
      <c r="D423" s="45"/>
      <c r="E423" s="45"/>
      <c r="F423" s="45"/>
      <c r="G423" s="45"/>
      <c r="H423" s="45"/>
    </row>
    <row r="424" spans="2:8" ht="16">
      <c r="B424" s="50" t="s">
        <v>394</v>
      </c>
      <c r="C424" s="45"/>
      <c r="D424" s="45"/>
      <c r="E424" s="45"/>
      <c r="F424" s="45"/>
      <c r="G424" s="45"/>
      <c r="H424" s="45"/>
    </row>
    <row r="425" spans="2:8" ht="16">
      <c r="B425" s="50" t="s">
        <v>395</v>
      </c>
      <c r="C425" s="45"/>
      <c r="D425" s="45"/>
      <c r="E425" s="45"/>
      <c r="F425" s="45"/>
      <c r="G425" s="45"/>
      <c r="H425" s="45"/>
    </row>
    <row r="426" spans="2:8" ht="16">
      <c r="B426" s="50" t="s">
        <v>396</v>
      </c>
      <c r="C426" s="45"/>
      <c r="D426" s="45"/>
      <c r="E426" s="45"/>
      <c r="F426" s="45"/>
      <c r="G426" s="45"/>
      <c r="H426" s="45"/>
    </row>
    <row r="427" spans="2:8" ht="16">
      <c r="B427" s="50" t="str">
        <f>"GRANT ALL PRIVILEGES ON nova_api.* TO 'nova'@'localhost' IDENTIFIED BY '"&amp;NOVA_DBPASS&amp;"';"</f>
        <v>GRANT ALL PRIVILEGES ON nova_api.* TO 'nova'@'localhost' IDENTIFIED BY 'openstack';</v>
      </c>
      <c r="C427" s="45"/>
      <c r="D427" s="45"/>
      <c r="E427" s="45"/>
      <c r="F427" s="45"/>
      <c r="G427" s="45"/>
      <c r="H427" s="45"/>
    </row>
    <row r="428" spans="2:8" ht="16">
      <c r="B428" s="50" t="str">
        <f>"GRANT ALL PRIVILEGES ON nova_api.* TO 'nova'@'%' IDENTIFIED BY '"&amp;NOVA_DBPASS&amp;"';"</f>
        <v>GRANT ALL PRIVILEGES ON nova_api.* TO 'nova'@'%' IDENTIFIED BY 'openstack';</v>
      </c>
      <c r="C428" s="45"/>
      <c r="D428" s="45"/>
      <c r="E428" s="45"/>
      <c r="F428" s="45"/>
      <c r="G428" s="45"/>
      <c r="H428" s="45"/>
    </row>
    <row r="429" spans="2:8" ht="16">
      <c r="B429" s="50" t="str">
        <f>"GRANT ALL PRIVILEGES ON nova.* TO 'nova'@'localhost' IDENTIFIED BY '"&amp;NOVA_DBPASS&amp;"';"</f>
        <v>GRANT ALL PRIVILEGES ON nova.* TO 'nova'@'localhost' IDENTIFIED BY 'openstack';</v>
      </c>
      <c r="C429" s="45"/>
      <c r="D429" s="45"/>
      <c r="E429" s="45"/>
      <c r="F429" s="45"/>
      <c r="G429" s="45"/>
      <c r="H429" s="45"/>
    </row>
    <row r="430" spans="2:8" ht="16">
      <c r="B430" s="50" t="str">
        <f>"GRANT ALL PRIVILEGES ON nova.* TO 'nova'@'%' IDENTIFIED BY '"&amp;NOVA_DBPASS&amp;"';"</f>
        <v>GRANT ALL PRIVILEGES ON nova.* TO 'nova'@'%' IDENTIFIED BY 'openstack';</v>
      </c>
      <c r="C430" s="45"/>
      <c r="D430" s="45"/>
      <c r="E430" s="45"/>
      <c r="F430" s="45"/>
      <c r="G430" s="45"/>
      <c r="H430" s="45"/>
    </row>
    <row r="431" spans="2:8" ht="16">
      <c r="B431" s="50" t="str">
        <f>"GRANT ALL PRIVILEGES ON nova_cell0.* TO 'nova'@'localhost' IDENTIFIED BY '"&amp;NOVA_DBPASS&amp;"';"</f>
        <v>GRANT ALL PRIVILEGES ON nova_cell0.* TO 'nova'@'localhost' IDENTIFIED BY 'openstack';</v>
      </c>
      <c r="C431" s="45"/>
      <c r="D431" s="45"/>
      <c r="E431" s="45"/>
      <c r="F431" s="45"/>
      <c r="G431" s="45"/>
      <c r="H431" s="45"/>
    </row>
    <row r="432" spans="2:8" ht="16">
      <c r="B432" s="50" t="str">
        <f>"GRANT ALL PRIVILEGES ON nova_cell0.* TO 'nova'@'%' IDENTIFIED BY '"&amp;NOVA_DBPASS&amp;"';"</f>
        <v>GRANT ALL PRIVILEGES ON nova_cell0.* TO 'nova'@'%' IDENTIFIED BY 'openstack';</v>
      </c>
      <c r="C432" s="45"/>
      <c r="D432" s="45"/>
      <c r="E432" s="45"/>
      <c r="F432" s="45"/>
      <c r="G432" s="45"/>
      <c r="H432" s="45"/>
    </row>
    <row r="434" spans="2:9">
      <c r="B434" s="32" t="s">
        <v>399</v>
      </c>
    </row>
    <row r="435" spans="2:9">
      <c r="B435" t="s">
        <v>224</v>
      </c>
    </row>
    <row r="437" spans="2:9" ht="16">
      <c r="B437" s="51" t="s">
        <v>344</v>
      </c>
      <c r="C437" s="45"/>
      <c r="D437" s="45"/>
      <c r="E437" s="45"/>
      <c r="F437" s="45"/>
      <c r="G437" s="45"/>
      <c r="H437" s="45"/>
    </row>
    <row r="438" spans="2:9" ht="16">
      <c r="B438" s="50" t="str">
        <f>"openstack user create --domain default --password "&amp;NOVA_PASS&amp;" nova"</f>
        <v>openstack user create --domain default --password openstack nova</v>
      </c>
      <c r="C438" s="45"/>
      <c r="D438" s="45"/>
      <c r="E438" s="45"/>
      <c r="F438" s="45"/>
      <c r="G438" s="45"/>
      <c r="H438" s="45"/>
    </row>
    <row r="439" spans="2:9" ht="16">
      <c r="B439" s="50" t="s">
        <v>397</v>
      </c>
      <c r="C439" s="45"/>
      <c r="D439" s="45"/>
      <c r="E439" s="45"/>
      <c r="F439" s="45"/>
      <c r="G439" s="45"/>
      <c r="H439" s="45"/>
    </row>
    <row r="441" spans="2:9">
      <c r="B441" s="32" t="s">
        <v>398</v>
      </c>
    </row>
    <row r="442" spans="2:9">
      <c r="B442" t="s">
        <v>224</v>
      </c>
    </row>
    <row r="444" spans="2:9" ht="16">
      <c r="B444" s="50" t="s">
        <v>344</v>
      </c>
      <c r="C444" s="45"/>
      <c r="D444" s="45"/>
      <c r="E444" s="45"/>
      <c r="F444" s="45"/>
      <c r="G444" s="45"/>
      <c r="H444" s="45"/>
      <c r="I444" s="45"/>
    </row>
    <row r="445" spans="2:9" ht="16">
      <c r="B445" s="50" t="s">
        <v>400</v>
      </c>
      <c r="C445" s="45"/>
      <c r="D445" s="45"/>
      <c r="E445" s="45"/>
      <c r="F445" s="45"/>
      <c r="G445" s="45"/>
      <c r="H445" s="45"/>
      <c r="I445" s="45"/>
    </row>
    <row r="446" spans="2:9" ht="16">
      <c r="B446" s="50" t="s">
        <v>401</v>
      </c>
      <c r="C446" s="45"/>
      <c r="D446" s="45"/>
      <c r="E446" s="45"/>
      <c r="F446" s="45"/>
      <c r="G446" s="45"/>
      <c r="H446" s="45"/>
      <c r="I446" s="45"/>
    </row>
    <row r="447" spans="2:9" ht="16">
      <c r="B447" s="50" t="s">
        <v>402</v>
      </c>
      <c r="C447" s="45"/>
      <c r="D447" s="45"/>
      <c r="E447" s="45"/>
      <c r="F447" s="45"/>
      <c r="G447" s="45"/>
      <c r="H447" s="45"/>
      <c r="I447" s="45"/>
    </row>
    <row r="448" spans="2:9" ht="16">
      <c r="B448" s="50" t="s">
        <v>403</v>
      </c>
      <c r="C448" s="45"/>
      <c r="D448" s="45"/>
      <c r="E448" s="45"/>
      <c r="F448" s="45"/>
      <c r="G448" s="45"/>
      <c r="H448" s="45"/>
      <c r="I448" s="45"/>
    </row>
    <row r="450" spans="2:9">
      <c r="B450" s="32" t="s">
        <v>404</v>
      </c>
    </row>
    <row r="451" spans="2:9">
      <c r="B451" t="s">
        <v>224</v>
      </c>
    </row>
    <row r="453" spans="2:9" ht="16">
      <c r="B453" s="51" t="s">
        <v>344</v>
      </c>
      <c r="C453" s="45"/>
      <c r="D453" s="45"/>
      <c r="E453" s="45"/>
      <c r="F453" s="45"/>
      <c r="G453" s="45"/>
      <c r="H453" s="45"/>
      <c r="I453" s="45"/>
    </row>
    <row r="454" spans="2:9" ht="16">
      <c r="B454" s="50" t="str">
        <f>"openstack user create --domain default --password "&amp;PLACEMENT_PASS&amp;" placement"</f>
        <v>openstack user create --domain default --password openstack placement</v>
      </c>
      <c r="C454" s="45"/>
      <c r="D454" s="45"/>
      <c r="E454" s="45"/>
      <c r="F454" s="45"/>
      <c r="G454" s="45"/>
      <c r="H454" s="45"/>
      <c r="I454" s="45"/>
    </row>
    <row r="455" spans="2:9" ht="16">
      <c r="B455" s="50" t="s">
        <v>406</v>
      </c>
      <c r="C455" s="45"/>
      <c r="D455" s="45"/>
      <c r="E455" s="45"/>
      <c r="F455" s="45"/>
      <c r="G455" s="45"/>
      <c r="H455" s="45"/>
      <c r="I455" s="45"/>
    </row>
    <row r="457" spans="2:9">
      <c r="B457" s="32" t="s">
        <v>405</v>
      </c>
    </row>
    <row r="458" spans="2:9">
      <c r="B458" t="s">
        <v>224</v>
      </c>
    </row>
    <row r="460" spans="2:9" ht="16">
      <c r="B460" s="51" t="s">
        <v>344</v>
      </c>
      <c r="C460" s="45"/>
      <c r="D460" s="45"/>
      <c r="E460" s="45"/>
      <c r="F460" s="45"/>
      <c r="G460" s="45"/>
      <c r="H460" s="45"/>
      <c r="I460" s="45"/>
    </row>
    <row r="461" spans="2:9" ht="16">
      <c r="B461" s="50" t="s">
        <v>407</v>
      </c>
      <c r="C461" s="45"/>
      <c r="D461" s="45"/>
      <c r="E461" s="45"/>
      <c r="F461" s="45"/>
      <c r="G461" s="45"/>
      <c r="H461" s="45"/>
      <c r="I461" s="45"/>
    </row>
    <row r="462" spans="2:9" ht="16">
      <c r="B462" s="50" t="str">
        <f>"openstack endpoint create --region RegionOne placement public http://"&amp;CONTROLLER_NAME&amp;":8778"</f>
        <v>openstack endpoint create --region RegionOne placement public http://controller:8778</v>
      </c>
      <c r="C462" s="45"/>
      <c r="D462" s="45"/>
      <c r="E462" s="45"/>
      <c r="F462" s="45"/>
      <c r="G462" s="45"/>
      <c r="H462" s="45"/>
      <c r="I462" s="45"/>
    </row>
    <row r="463" spans="2:9" ht="16">
      <c r="B463" s="50" t="str">
        <f>"openstack endpoint create --region RegionOne placement internal http://"&amp;CONTROLLER_NAME&amp;":8778"</f>
        <v>openstack endpoint create --region RegionOne placement internal http://controller:8778</v>
      </c>
      <c r="C463" s="45"/>
      <c r="D463" s="45"/>
      <c r="E463" s="45"/>
      <c r="F463" s="45"/>
      <c r="G463" s="45"/>
      <c r="H463" s="45"/>
      <c r="I463" s="45"/>
    </row>
    <row r="464" spans="2:9" ht="16">
      <c r="B464" s="50" t="str">
        <f>"openstack endpoint create --region RegionOne placement admin http://"&amp;CONTROLLER_NAME&amp;":8778"</f>
        <v>openstack endpoint create --region RegionOne placement admin http://controller:8778</v>
      </c>
      <c r="C464" s="45"/>
      <c r="D464" s="45"/>
      <c r="E464" s="45"/>
      <c r="F464" s="45"/>
      <c r="G464" s="45"/>
      <c r="H464" s="45"/>
      <c r="I464" s="45"/>
    </row>
    <row r="466" spans="2:11">
      <c r="B466" s="32" t="s">
        <v>577</v>
      </c>
    </row>
    <row r="467" spans="2:11">
      <c r="B467" t="s">
        <v>224</v>
      </c>
    </row>
    <row r="469" spans="2:11" ht="16">
      <c r="B469" s="50" t="s">
        <v>203</v>
      </c>
      <c r="C469" s="45"/>
      <c r="D469" s="45"/>
      <c r="E469" s="45"/>
      <c r="F469" s="45"/>
      <c r="G469" s="45"/>
      <c r="H469" s="45"/>
      <c r="I469" s="45"/>
      <c r="J469" s="45"/>
    </row>
    <row r="470" spans="2:11" ht="16">
      <c r="B470" s="50" t="s">
        <v>408</v>
      </c>
      <c r="C470" s="45"/>
      <c r="D470" s="45"/>
      <c r="E470" s="45"/>
      <c r="F470" s="45"/>
      <c r="G470" s="45"/>
      <c r="H470" s="45"/>
      <c r="I470" s="45"/>
      <c r="J470" s="45"/>
    </row>
    <row r="472" spans="2:11">
      <c r="B472" s="32" t="s">
        <v>409</v>
      </c>
    </row>
    <row r="473" spans="2:11">
      <c r="B473" t="s">
        <v>224</v>
      </c>
    </row>
    <row r="475" spans="2:11" ht="16">
      <c r="B475" s="50" t="str">
        <f>"crudini --set /etc/nova/nova.conf api_database connection mysql+pymysql://nova:"&amp;NOVA_DBPASS&amp;"@"&amp;CONTROLLER_NAME&amp;"/nova_api"</f>
        <v>crudini --set /etc/nova/nova.conf api_database connection mysql+pymysql://nova:openstack@controller/nova_api</v>
      </c>
      <c r="C475" s="45"/>
      <c r="D475" s="45"/>
      <c r="E475" s="45"/>
      <c r="F475" s="45"/>
      <c r="G475" s="45"/>
      <c r="H475" s="45"/>
      <c r="I475" s="45"/>
      <c r="J475" s="45"/>
      <c r="K475" s="45"/>
    </row>
    <row r="476" spans="2:11" ht="16">
      <c r="B476" s="50" t="str">
        <f>"crudini --set /etc/nova/nova.conf database connection mysql+pymysql://nova:"&amp;NOVA_DBPASS&amp;"@"&amp;CONTROLLER_NAME&amp;"/nova"</f>
        <v>crudini --set /etc/nova/nova.conf database connection mysql+pymysql://nova:openstack@controller/nova</v>
      </c>
      <c r="C476" s="45"/>
      <c r="D476" s="45"/>
      <c r="E476" s="45"/>
      <c r="F476" s="45"/>
      <c r="G476" s="45"/>
      <c r="H476" s="45"/>
      <c r="I476" s="45"/>
      <c r="J476" s="45"/>
      <c r="K476" s="45"/>
    </row>
    <row r="477" spans="2:11" ht="16">
      <c r="B477" s="50" t="str">
        <f>"crudini --set /etc/nova/nova.conf DEFAULT transport_url rabbit://openstack:"&amp;RABBIT_PASS&amp;"@"&amp;CONTROLLER_NAME</f>
        <v>crudini --set /etc/nova/nova.conf DEFAULT transport_url rabbit://openstack:openstack@controller</v>
      </c>
      <c r="C477" s="45"/>
      <c r="D477" s="45"/>
      <c r="E477" s="45"/>
      <c r="F477" s="45"/>
      <c r="G477" s="45"/>
      <c r="H477" s="45"/>
      <c r="I477" s="45"/>
      <c r="J477" s="45"/>
      <c r="K477" s="45"/>
    </row>
    <row r="479" spans="2:11">
      <c r="B479" s="32" t="s">
        <v>410</v>
      </c>
    </row>
    <row r="480" spans="2:11">
      <c r="B480" t="s">
        <v>224</v>
      </c>
    </row>
    <row r="482" spans="2:9" ht="16">
      <c r="B482" s="50" t="str">
        <f>"crudini --set /etc/nova/nova.conf api auth_strategy keystone"</f>
        <v>crudini --set /etc/nova/nova.conf api auth_strategy keystone</v>
      </c>
      <c r="C482" s="45"/>
      <c r="D482" s="45"/>
      <c r="E482" s="45"/>
      <c r="F482" s="45"/>
      <c r="G482" s="45"/>
      <c r="H482" s="45"/>
    </row>
    <row r="483" spans="2:9" ht="16">
      <c r="B483" s="50" t="str">
        <f>"crudini --set /etc/nova/nova.conf keystone_authtoken auth_uri http://"&amp;CONTROLLER_NAME&amp;":5000"</f>
        <v>crudini --set /etc/nova/nova.conf keystone_authtoken auth_uri http://controller:5000</v>
      </c>
      <c r="C483" s="45"/>
      <c r="D483" s="45"/>
      <c r="E483" s="45"/>
      <c r="F483" s="45"/>
      <c r="G483" s="45"/>
      <c r="H483" s="45"/>
    </row>
    <row r="484" spans="2:9" ht="16">
      <c r="B484" s="50" t="str">
        <f>"crudini --set /etc/nova/nova.conf keystone_authtoken auth_url http://"&amp;CONTROLLER_NAME&amp;":35357"</f>
        <v>crudini --set /etc/nova/nova.conf keystone_authtoken auth_url http://controller:35357</v>
      </c>
      <c r="C484" s="45"/>
      <c r="D484" s="45"/>
      <c r="E484" s="45"/>
      <c r="F484" s="45"/>
      <c r="G484" s="45"/>
      <c r="H484" s="45"/>
    </row>
    <row r="485" spans="2:9" ht="16">
      <c r="B485" s="50" t="str">
        <f>"crudini --set /etc/nova/nova.conf keystone_authtoken memcached_servers "&amp;CONTROLLER_NAME&amp;":11211"</f>
        <v>crudini --set /etc/nova/nova.conf keystone_authtoken memcached_servers controller:11211</v>
      </c>
      <c r="C485" s="45"/>
      <c r="D485" s="45"/>
      <c r="E485" s="45"/>
      <c r="F485" s="45"/>
      <c r="G485" s="45"/>
      <c r="H485" s="45"/>
    </row>
    <row r="486" spans="2:9" ht="16">
      <c r="B486" s="50" t="str">
        <f>"crudini --set /etc/nova/nova.conf keystone_authtoken auth_type password"</f>
        <v>crudini --set /etc/nova/nova.conf keystone_authtoken auth_type password</v>
      </c>
      <c r="C486" s="45"/>
      <c r="D486" s="45"/>
      <c r="E486" s="45"/>
      <c r="F486" s="45"/>
      <c r="G486" s="45"/>
      <c r="H486" s="45"/>
    </row>
    <row r="487" spans="2:9" ht="16">
      <c r="B487" s="50" t="str">
        <f>"crudini --set /etc/nova/nova.conf keystone_authtoken project_domain_name default"</f>
        <v>crudini --set /etc/nova/nova.conf keystone_authtoken project_domain_name default</v>
      </c>
      <c r="C487" s="45"/>
      <c r="D487" s="45"/>
      <c r="E487" s="45"/>
      <c r="F487" s="45"/>
      <c r="G487" s="45"/>
      <c r="H487" s="45"/>
    </row>
    <row r="488" spans="2:9" ht="16">
      <c r="B488" s="50" t="str">
        <f>"crudini --set /etc/nova/nova.conf keystone_authtoken user_domain_name default"</f>
        <v>crudini --set /etc/nova/nova.conf keystone_authtoken user_domain_name default</v>
      </c>
      <c r="C488" s="45"/>
      <c r="D488" s="45"/>
      <c r="E488" s="45"/>
      <c r="F488" s="45"/>
      <c r="G488" s="45"/>
      <c r="H488" s="45"/>
    </row>
    <row r="489" spans="2:9" ht="16">
      <c r="B489" s="50" t="str">
        <f>"crudini --set /etc/nova/nova.conf keystone_authtoken project_name service"</f>
        <v>crudini --set /etc/nova/nova.conf keystone_authtoken project_name service</v>
      </c>
      <c r="C489" s="45"/>
      <c r="D489" s="45"/>
      <c r="E489" s="45"/>
      <c r="F489" s="45"/>
      <c r="G489" s="45"/>
      <c r="H489" s="45"/>
    </row>
    <row r="490" spans="2:9" ht="16">
      <c r="B490" s="50" t="str">
        <f>"crudini --set /etc/nova/nova.conf keystone_authtoken username nova"</f>
        <v>crudini --set /etc/nova/nova.conf keystone_authtoken username nova</v>
      </c>
      <c r="C490" s="45"/>
      <c r="D490" s="45"/>
      <c r="E490" s="45"/>
      <c r="F490" s="45"/>
      <c r="G490" s="45"/>
      <c r="H490" s="45"/>
    </row>
    <row r="491" spans="2:9" ht="16">
      <c r="B491" s="50" t="str">
        <f>"crudini --set /etc/nova/nova.conf keystone_authtoken password "&amp;NOVA_PASS</f>
        <v>crudini --set /etc/nova/nova.conf keystone_authtoken password openstack</v>
      </c>
      <c r="C491" s="45"/>
      <c r="D491" s="45"/>
      <c r="E491" s="45"/>
      <c r="F491" s="45"/>
      <c r="G491" s="45"/>
      <c r="H491" s="45"/>
    </row>
    <row r="493" spans="2:9">
      <c r="B493" s="32" t="s">
        <v>411</v>
      </c>
    </row>
    <row r="494" spans="2:9">
      <c r="B494" t="s">
        <v>224</v>
      </c>
    </row>
    <row r="496" spans="2:9" ht="16">
      <c r="B496" s="50" t="str">
        <f>"crudini --set /etc/nova/nova.conf DEFAULT my_ip "&amp;CONTROLLER_IP</f>
        <v>crudini --set /etc/nova/nova.conf DEFAULT my_ip 10.0.0.11</v>
      </c>
      <c r="C496" s="45"/>
      <c r="D496" s="45"/>
      <c r="E496" s="45"/>
      <c r="F496" s="45"/>
      <c r="G496" s="45"/>
      <c r="H496" s="45"/>
      <c r="I496" s="45"/>
    </row>
    <row r="497" spans="2:9" ht="16">
      <c r="B497" s="50" t="str">
        <f>"crudini --set /etc/nova/nova.conf DEFAULT use _neutron True"</f>
        <v>crudini --set /etc/nova/nova.conf DEFAULT use _neutron True</v>
      </c>
      <c r="C497" s="45"/>
      <c r="D497" s="45"/>
      <c r="E497" s="45"/>
      <c r="F497" s="45"/>
      <c r="G497" s="45"/>
      <c r="H497" s="45"/>
      <c r="I497" s="45"/>
    </row>
    <row r="498" spans="2:9" ht="16">
      <c r="B498" s="50" t="str">
        <f>"crudini --set /etc/nova/nova.conf DEFAULT firewall_driver nova.virt.firewall.NoopFirewallDriver"</f>
        <v>crudini --set /etc/nova/nova.conf DEFAULT firewall_driver nova.virt.firewall.NoopFirewallDriver</v>
      </c>
      <c r="C498" s="45"/>
      <c r="D498" s="45"/>
      <c r="E498" s="45"/>
      <c r="F498" s="45"/>
      <c r="G498" s="45"/>
      <c r="H498" s="45"/>
      <c r="I498" s="45"/>
    </row>
    <row r="500" spans="2:9">
      <c r="B500" s="32" t="s">
        <v>412</v>
      </c>
    </row>
    <row r="501" spans="2:9">
      <c r="B501" t="s">
        <v>224</v>
      </c>
    </row>
    <row r="503" spans="2:9" ht="16">
      <c r="B503" s="50" t="str">
        <f>"crudini --set /etc/nova/nova.conf vnc enabled True"</f>
        <v>crudini --set /etc/nova/nova.conf vnc enabled True</v>
      </c>
      <c r="C503" s="45"/>
      <c r="D503" s="45"/>
      <c r="E503" s="45"/>
      <c r="F503" s="45"/>
      <c r="G503" s="45"/>
    </row>
    <row r="504" spans="2:9" ht="16">
      <c r="B504" s="50" t="str">
        <f>"crudini --set /etc/nova/nova.conf vnc vncserver_listen "&amp;CONTROLLER_IP</f>
        <v>crudini --set /etc/nova/nova.conf vnc vncserver_listen 10.0.0.11</v>
      </c>
      <c r="C504" s="45"/>
      <c r="D504" s="45"/>
      <c r="E504" s="45"/>
      <c r="F504" s="45"/>
      <c r="G504" s="45"/>
    </row>
    <row r="505" spans="2:9" ht="16">
      <c r="B505" s="50" t="str">
        <f>"crudini --set /etc/nova/nova.conf vnc vncserver_proxyclient_address "&amp;CONTROLLER_IP</f>
        <v>crudini --set /etc/nova/nova.conf vnc vncserver_proxyclient_address 10.0.0.11</v>
      </c>
      <c r="C505" s="45"/>
      <c r="D505" s="45"/>
      <c r="E505" s="45"/>
      <c r="F505" s="45"/>
      <c r="G505" s="45"/>
    </row>
    <row r="507" spans="2:9">
      <c r="B507" s="32" t="s">
        <v>413</v>
      </c>
    </row>
    <row r="508" spans="2:9">
      <c r="B508" t="s">
        <v>414</v>
      </c>
    </row>
    <row r="510" spans="2:9" ht="16">
      <c r="B510" s="50" t="str">
        <f>"crudini --set /etc/nova/nova.conf glance api_servers http://"&amp;CONTROLLER_NAME&amp;":9292"</f>
        <v>crudini --set /etc/nova/nova.conf glance api_servers http://controller:9292</v>
      </c>
      <c r="C510" s="45"/>
      <c r="D510" s="45"/>
      <c r="E510" s="45"/>
      <c r="F510" s="45"/>
      <c r="G510" s="45"/>
    </row>
    <row r="512" spans="2:9">
      <c r="B512" s="32" t="s">
        <v>415</v>
      </c>
    </row>
    <row r="513" spans="2:8">
      <c r="B513" t="s">
        <v>414</v>
      </c>
    </row>
    <row r="515" spans="2:8" ht="16">
      <c r="B515" s="50" t="str">
        <f>"crudini --set /etc/nova/nova.conf oslo_concurrency lock_path /var/lib/nova/tmp"</f>
        <v>crudini --set /etc/nova/nova.conf oslo_concurrency lock_path /var/lib/nova/tmp</v>
      </c>
      <c r="C515" s="45"/>
      <c r="D515" s="45"/>
      <c r="E515" s="45"/>
      <c r="F515" s="45"/>
      <c r="G515" s="45"/>
      <c r="H515" s="45"/>
    </row>
    <row r="517" spans="2:8">
      <c r="B517" s="32" t="s">
        <v>416</v>
      </c>
    </row>
    <row r="518" spans="2:8">
      <c r="B518" t="s">
        <v>224</v>
      </c>
    </row>
    <row r="520" spans="2:8" ht="16">
      <c r="B520" s="50" t="str">
        <f>"crudini --set /etc/nova/nova.conf placement os_region_name RegionOne"</f>
        <v>crudini --set /etc/nova/nova.conf placement os_region_name RegionOne</v>
      </c>
      <c r="C520" s="45"/>
      <c r="D520" s="45"/>
      <c r="E520" s="45"/>
      <c r="F520" s="45"/>
      <c r="G520" s="45"/>
      <c r="H520" s="45"/>
    </row>
    <row r="521" spans="2:8" ht="16">
      <c r="B521" s="50" t="str">
        <f>"crudini --set /etc/nova/nova.conf placement project_domain_name Default"</f>
        <v>crudini --set /etc/nova/nova.conf placement project_domain_name Default</v>
      </c>
      <c r="C521" s="45"/>
      <c r="D521" s="45"/>
      <c r="E521" s="45"/>
      <c r="F521" s="45"/>
      <c r="G521" s="45"/>
      <c r="H521" s="45"/>
    </row>
    <row r="522" spans="2:8" ht="16">
      <c r="B522" s="50" t="str">
        <f>"crudini --set /etc/nova/nova.conf placement project_name service"</f>
        <v>crudini --set /etc/nova/nova.conf placement project_name service</v>
      </c>
      <c r="C522" s="45"/>
      <c r="D522" s="45"/>
      <c r="E522" s="45"/>
      <c r="F522" s="45"/>
      <c r="G522" s="45"/>
      <c r="H522" s="45"/>
    </row>
    <row r="523" spans="2:8" ht="16">
      <c r="B523" s="50" t="str">
        <f>"crudini --set /etc/nova/nova.conf placement auth_type password"</f>
        <v>crudini --set /etc/nova/nova.conf placement auth_type password</v>
      </c>
      <c r="C523" s="45"/>
      <c r="D523" s="45"/>
      <c r="E523" s="45"/>
      <c r="F523" s="45"/>
      <c r="G523" s="45"/>
      <c r="H523" s="45"/>
    </row>
    <row r="524" spans="2:8" ht="16">
      <c r="B524" s="50" t="str">
        <f>"crudini --set /etc/nova/nova.conf placement user_domain_name Default"</f>
        <v>crudini --set /etc/nova/nova.conf placement user_domain_name Default</v>
      </c>
      <c r="C524" s="45"/>
      <c r="D524" s="45"/>
      <c r="E524" s="45"/>
      <c r="F524" s="45"/>
      <c r="G524" s="45"/>
      <c r="H524" s="45"/>
    </row>
    <row r="525" spans="2:8" ht="16">
      <c r="B525" s="50" t="str">
        <f>"crudini --set /etc/nova/nova.conf placement auth_url http://"&amp;CONTROLLER_NAME&amp;":35357/v3"</f>
        <v>crudini --set /etc/nova/nova.conf placement auth_url http://controller:35357/v3</v>
      </c>
      <c r="C525" s="45"/>
      <c r="D525" s="45"/>
      <c r="E525" s="45"/>
      <c r="F525" s="45"/>
      <c r="G525" s="45"/>
      <c r="H525" s="45"/>
    </row>
    <row r="526" spans="2:8" ht="16">
      <c r="B526" s="50" t="str">
        <f>"crudini --set /etc/nova/nova.conf placement username placement"</f>
        <v>crudini --set /etc/nova/nova.conf placement username placement</v>
      </c>
      <c r="C526" s="45"/>
      <c r="D526" s="45"/>
      <c r="E526" s="45"/>
      <c r="F526" s="45"/>
      <c r="G526" s="45"/>
      <c r="H526" s="45"/>
    </row>
    <row r="527" spans="2:8" ht="16">
      <c r="B527" s="50" t="str">
        <f>"crudini --set /etc/nova/nova.conf placement password "&amp;PLACEMENT_PASS</f>
        <v>crudini --set /etc/nova/nova.conf placement password openstack</v>
      </c>
      <c r="C527" s="45"/>
      <c r="D527" s="45"/>
      <c r="E527" s="45"/>
      <c r="F527" s="45"/>
      <c r="G527" s="45"/>
      <c r="H527" s="45"/>
    </row>
    <row r="529" spans="2:8">
      <c r="B529" s="32" t="s">
        <v>433</v>
      </c>
    </row>
    <row r="530" spans="2:8">
      <c r="B530" t="s">
        <v>414</v>
      </c>
    </row>
    <row r="532" spans="2:8" ht="16">
      <c r="B532" s="50" t="str">
        <f>"crudini --del /etc/nova/nova.conf DEFAULT log_dir"</f>
        <v>crudini --del /etc/nova/nova.conf DEFAULT log_dir</v>
      </c>
      <c r="C532" s="45"/>
      <c r="D532" s="45"/>
      <c r="E532" s="45"/>
      <c r="F532" s="45"/>
      <c r="G532" s="45"/>
      <c r="H532" s="45"/>
    </row>
    <row r="534" spans="2:8">
      <c r="B534" s="32" t="s">
        <v>417</v>
      </c>
    </row>
    <row r="535" spans="2:8">
      <c r="B535" t="s">
        <v>224</v>
      </c>
    </row>
    <row r="537" spans="2:8" ht="16">
      <c r="B537" s="50" t="s">
        <v>203</v>
      </c>
      <c r="C537" s="45"/>
      <c r="D537" s="45"/>
      <c r="E537" s="45"/>
      <c r="F537" s="45"/>
      <c r="G537" s="45"/>
      <c r="H537" s="45"/>
    </row>
    <row r="538" spans="2:8" ht="16">
      <c r="B538" s="50" t="s">
        <v>418</v>
      </c>
      <c r="C538" s="45"/>
      <c r="D538" s="45"/>
      <c r="E538" s="45"/>
      <c r="F538" s="45"/>
      <c r="G538" s="45"/>
      <c r="H538" s="45"/>
    </row>
    <row r="540" spans="2:8">
      <c r="B540" s="32" t="s">
        <v>419</v>
      </c>
    </row>
    <row r="541" spans="2:8">
      <c r="B541" t="s">
        <v>414</v>
      </c>
    </row>
    <row r="543" spans="2:8" ht="16">
      <c r="B543" s="50" t="s">
        <v>420</v>
      </c>
      <c r="C543" s="45"/>
      <c r="D543" s="45"/>
      <c r="E543" s="45"/>
      <c r="F543" s="45"/>
      <c r="G543" s="45"/>
      <c r="H543" s="45"/>
    </row>
    <row r="545" spans="2:8">
      <c r="B545" s="32" t="s">
        <v>421</v>
      </c>
    </row>
    <row r="546" spans="2:8">
      <c r="B546" t="s">
        <v>414</v>
      </c>
    </row>
    <row r="548" spans="2:8" ht="16">
      <c r="B548" s="50" t="s">
        <v>422</v>
      </c>
      <c r="C548" s="45"/>
      <c r="D548" s="45"/>
      <c r="E548" s="45"/>
      <c r="F548" s="45"/>
      <c r="G548" s="45"/>
      <c r="H548" s="45"/>
    </row>
    <row r="550" spans="2:8">
      <c r="B550" s="32" t="s">
        <v>423</v>
      </c>
    </row>
    <row r="551" spans="2:8">
      <c r="B551" t="s">
        <v>414</v>
      </c>
    </row>
    <row r="553" spans="2:8" ht="16">
      <c r="B553" s="50" t="s">
        <v>424</v>
      </c>
      <c r="C553" s="45"/>
      <c r="D553" s="45"/>
      <c r="E553" s="45"/>
      <c r="F553" s="45"/>
      <c r="G553" s="45"/>
      <c r="H553" s="45"/>
    </row>
    <row r="555" spans="2:8">
      <c r="B555" s="32" t="s">
        <v>425</v>
      </c>
    </row>
    <row r="556" spans="2:8">
      <c r="B556" t="s">
        <v>414</v>
      </c>
    </row>
    <row r="558" spans="2:8" ht="16">
      <c r="B558" s="50" t="s">
        <v>426</v>
      </c>
      <c r="C558" s="45"/>
      <c r="D558" s="45"/>
      <c r="E558" s="45"/>
      <c r="F558" s="45"/>
      <c r="G558" s="45"/>
      <c r="H558" s="45"/>
    </row>
    <row r="560" spans="2:8">
      <c r="B560" s="32" t="s">
        <v>427</v>
      </c>
    </row>
    <row r="561" spans="2:8">
      <c r="B561" t="s">
        <v>224</v>
      </c>
    </row>
    <row r="563" spans="2:8" ht="16">
      <c r="B563" s="50" t="s">
        <v>428</v>
      </c>
      <c r="C563" s="45"/>
      <c r="D563" s="45"/>
      <c r="E563" s="45"/>
      <c r="F563" s="45"/>
      <c r="G563" s="45"/>
      <c r="H563" s="45"/>
    </row>
    <row r="564" spans="2:8" ht="16">
      <c r="B564" s="50" t="s">
        <v>429</v>
      </c>
      <c r="C564" s="45"/>
      <c r="D564" s="45"/>
      <c r="E564" s="45"/>
      <c r="F564" s="45"/>
      <c r="G564" s="45"/>
      <c r="H564" s="45"/>
    </row>
    <row r="565" spans="2:8" ht="16">
      <c r="B565" s="50" t="s">
        <v>430</v>
      </c>
      <c r="C565" s="45"/>
      <c r="D565" s="45"/>
      <c r="E565" s="45"/>
      <c r="F565" s="45"/>
      <c r="G565" s="45"/>
      <c r="H565" s="45"/>
    </row>
    <row r="566" spans="2:8" ht="16">
      <c r="B566" s="50" t="s">
        <v>431</v>
      </c>
      <c r="C566" s="45"/>
      <c r="D566" s="45"/>
      <c r="E566" s="45"/>
      <c r="F566" s="45"/>
      <c r="G566" s="45"/>
      <c r="H566" s="45"/>
    </row>
    <row r="567" spans="2:8" ht="16">
      <c r="B567" s="50" t="s">
        <v>432</v>
      </c>
      <c r="C567" s="45"/>
      <c r="D567" s="45"/>
      <c r="E567" s="45"/>
      <c r="F567" s="45"/>
      <c r="G567" s="45"/>
      <c r="H567" s="45"/>
    </row>
    <row r="569" spans="2:8" ht="18.5">
      <c r="B569" s="54" t="s">
        <v>451</v>
      </c>
    </row>
    <row r="571" spans="2:8">
      <c r="B571" s="32" t="s">
        <v>452</v>
      </c>
    </row>
    <row r="572" spans="2:8">
      <c r="B572" t="s">
        <v>414</v>
      </c>
    </row>
    <row r="574" spans="2:8" ht="16">
      <c r="B574" s="50" t="s">
        <v>453</v>
      </c>
      <c r="C574" s="45"/>
      <c r="D574" s="45"/>
      <c r="E574" s="45"/>
      <c r="F574" s="45"/>
      <c r="G574" s="45"/>
      <c r="H574" s="45"/>
    </row>
    <row r="576" spans="2:8">
      <c r="B576" s="32" t="s">
        <v>454</v>
      </c>
    </row>
    <row r="577" spans="2:8">
      <c r="B577" t="s">
        <v>224</v>
      </c>
    </row>
    <row r="579" spans="2:8" ht="16">
      <c r="B579" s="51" t="s">
        <v>344</v>
      </c>
      <c r="C579" s="45"/>
      <c r="D579" s="45"/>
      <c r="E579" s="45"/>
      <c r="F579" s="45"/>
      <c r="G579" s="45"/>
      <c r="H579" s="45"/>
    </row>
    <row r="580" spans="2:8" ht="16">
      <c r="B580" s="50" t="s">
        <v>455</v>
      </c>
      <c r="C580" s="45"/>
      <c r="D580" s="45"/>
      <c r="E580" s="45"/>
      <c r="F580" s="45"/>
      <c r="G580" s="45"/>
      <c r="H580" s="45"/>
    </row>
    <row r="581" spans="2:8" ht="16">
      <c r="B581" s="50" t="s">
        <v>456</v>
      </c>
      <c r="C581" s="45"/>
      <c r="D581" s="45"/>
      <c r="E581" s="45"/>
      <c r="F581" s="45"/>
      <c r="G581" s="45"/>
      <c r="H581" s="45"/>
    </row>
    <row r="582" spans="2:8" ht="16">
      <c r="B582" s="50" t="s">
        <v>383</v>
      </c>
      <c r="C582" s="45"/>
      <c r="D582" s="45"/>
      <c r="E582" s="45"/>
      <c r="F582" s="45"/>
      <c r="G582" s="45"/>
      <c r="H582" s="45"/>
    </row>
    <row r="583" spans="2:8" ht="16">
      <c r="B583" s="50" t="s">
        <v>457</v>
      </c>
      <c r="C583" s="45"/>
      <c r="D583" s="45"/>
      <c r="E583" s="45"/>
      <c r="F583" s="45"/>
      <c r="G583" s="45"/>
      <c r="H583" s="45"/>
    </row>
    <row r="585" spans="2:8" s="41" customFormat="1"/>
    <row r="586" spans="2:8" ht="21">
      <c r="B586" s="55" t="s">
        <v>459</v>
      </c>
    </row>
    <row r="588" spans="2:8">
      <c r="B588" s="32" t="s">
        <v>460</v>
      </c>
    </row>
    <row r="589" spans="2:8">
      <c r="B589" t="s">
        <v>224</v>
      </c>
    </row>
    <row r="591" spans="2:8" ht="16">
      <c r="B591" s="50" t="s">
        <v>203</v>
      </c>
      <c r="C591" s="45"/>
      <c r="D591" s="45"/>
      <c r="E591" s="45"/>
      <c r="F591" s="45"/>
      <c r="G591" s="45"/>
      <c r="H591" s="45"/>
    </row>
    <row r="592" spans="2:8" ht="16">
      <c r="B592" s="50" t="s">
        <v>312</v>
      </c>
      <c r="C592" s="45"/>
      <c r="D592" s="45"/>
      <c r="E592" s="45"/>
      <c r="F592" s="45"/>
      <c r="G592" s="45"/>
      <c r="H592" s="45"/>
    </row>
    <row r="593" spans="2:8" ht="16">
      <c r="B593" s="50" t="s">
        <v>461</v>
      </c>
      <c r="C593" s="45"/>
      <c r="D593" s="45"/>
      <c r="E593" s="45"/>
      <c r="F593" s="45"/>
      <c r="G593" s="45"/>
      <c r="H593" s="45"/>
    </row>
    <row r="594" spans="2:8" ht="16">
      <c r="B594" s="50" t="str">
        <f>"GRANT ALL PRIVILEGES ON neutron.* TO 'neutron'@'localhost' IDENTIFIED BY '"&amp;NEUTRON_DBPASS&amp;"';"</f>
        <v>GRANT ALL PRIVILEGES ON neutron.* TO 'neutron'@'localhost' IDENTIFIED BY 'openstack';</v>
      </c>
      <c r="C594" s="45"/>
      <c r="D594" s="45"/>
      <c r="E594" s="45"/>
      <c r="F594" s="45"/>
      <c r="G594" s="45"/>
      <c r="H594" s="45"/>
    </row>
    <row r="595" spans="2:8" ht="16">
      <c r="B595" s="50" t="str">
        <f>"GRANT ALL PRIVILEGES ON neutron.* TO 'neutron'@'%' IDENTIFIED BY '"&amp;NEUTRON_DBPASS&amp;"';"</f>
        <v>GRANT ALL PRIVILEGES ON neutron.* TO 'neutron'@'%' IDENTIFIED BY 'openstack';</v>
      </c>
      <c r="C595" s="45"/>
      <c r="D595" s="45"/>
      <c r="E595" s="45"/>
      <c r="F595" s="45"/>
      <c r="G595" s="45"/>
      <c r="H595" s="45"/>
    </row>
    <row r="596" spans="2:8" ht="16">
      <c r="B596" s="50" t="s">
        <v>314</v>
      </c>
      <c r="C596" s="45"/>
      <c r="D596" s="45"/>
      <c r="E596" s="45"/>
      <c r="F596" s="45"/>
      <c r="G596" s="45"/>
      <c r="H596" s="45"/>
    </row>
    <row r="598" spans="2:8">
      <c r="B598" s="32" t="s">
        <v>462</v>
      </c>
    </row>
    <row r="599" spans="2:8">
      <c r="B599" t="s">
        <v>224</v>
      </c>
    </row>
    <row r="601" spans="2:8" ht="16">
      <c r="B601" s="51" t="s">
        <v>344</v>
      </c>
      <c r="C601" s="45"/>
      <c r="D601" s="45"/>
      <c r="E601" s="45"/>
      <c r="F601" s="45"/>
      <c r="G601" s="45"/>
      <c r="H601" s="45"/>
    </row>
    <row r="602" spans="2:8" ht="16">
      <c r="B602" s="50" t="str">
        <f>"openstack user create --domain default --password "&amp;NEUTRON_PASS&amp;" neutron"</f>
        <v>openstack user create --domain default --password openstack neutron</v>
      </c>
      <c r="C602" s="45"/>
      <c r="D602" s="45"/>
      <c r="E602" s="45"/>
      <c r="F602" s="45"/>
      <c r="G602" s="45"/>
      <c r="H602" s="45"/>
    </row>
    <row r="603" spans="2:8" ht="16">
      <c r="B603" s="50" t="s">
        <v>463</v>
      </c>
      <c r="C603" s="45"/>
      <c r="D603" s="45"/>
      <c r="E603" s="45"/>
      <c r="F603" s="45"/>
      <c r="G603" s="45"/>
      <c r="H603" s="45"/>
    </row>
    <row r="605" spans="2:8">
      <c r="B605" s="32" t="s">
        <v>464</v>
      </c>
    </row>
    <row r="606" spans="2:8">
      <c r="B606" t="s">
        <v>224</v>
      </c>
    </row>
    <row r="608" spans="2:8" ht="16">
      <c r="B608" s="50" t="s">
        <v>465</v>
      </c>
      <c r="C608" s="45"/>
      <c r="D608" s="45"/>
      <c r="E608" s="45"/>
      <c r="F608" s="45"/>
      <c r="G608" s="45"/>
      <c r="H608" s="45"/>
    </row>
    <row r="609" spans="2:13" ht="16">
      <c r="B609" s="50" t="str">
        <f>"openstack endpoint create --region RegionOne network public http://"&amp;CONTROLLER_NAME&amp;":9696"</f>
        <v>openstack endpoint create --region RegionOne network public http://controller:9696</v>
      </c>
      <c r="C609" s="45"/>
      <c r="D609" s="45"/>
      <c r="E609" s="45"/>
      <c r="F609" s="45"/>
      <c r="G609" s="45"/>
      <c r="H609" s="45"/>
    </row>
    <row r="610" spans="2:13" ht="16">
      <c r="B610" s="50" t="str">
        <f>"openstack endpoint create --region RegionOne network internal http://"&amp;CONTROLLER_NAME&amp;":9696"</f>
        <v>openstack endpoint create --region RegionOne network internal http://controller:9696</v>
      </c>
      <c r="C610" s="45"/>
      <c r="D610" s="45"/>
      <c r="E610" s="45"/>
      <c r="F610" s="45"/>
      <c r="G610" s="45"/>
      <c r="H610" s="45"/>
    </row>
    <row r="611" spans="2:13" ht="16">
      <c r="B611" s="50" t="str">
        <f>"openstack endpoint create --region RegionOne network admin http://"&amp;CONTROLLER_NAME&amp;":9696"</f>
        <v>openstack endpoint create --region RegionOne network admin http://controller:9696</v>
      </c>
      <c r="C611" s="45"/>
      <c r="D611" s="45"/>
      <c r="E611" s="45"/>
      <c r="F611" s="45"/>
      <c r="G611" s="45"/>
      <c r="H611" s="45"/>
    </row>
    <row r="613" spans="2:13">
      <c r="B613" s="32" t="s">
        <v>466</v>
      </c>
    </row>
    <row r="614" spans="2:13">
      <c r="B614" t="s">
        <v>224</v>
      </c>
    </row>
    <row r="616" spans="2:13" ht="16">
      <c r="B616" s="50" t="s">
        <v>203</v>
      </c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</row>
    <row r="617" spans="2:13" ht="16">
      <c r="B617" s="50" t="s">
        <v>467</v>
      </c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</row>
    <row r="619" spans="2:13">
      <c r="B619" s="32" t="s">
        <v>468</v>
      </c>
    </row>
    <row r="620" spans="2:13">
      <c r="B620" t="s">
        <v>224</v>
      </c>
    </row>
    <row r="622" spans="2:13" ht="16">
      <c r="B622" s="50" t="str">
        <f>"crudini --set /etc/neutron/neutron.conf database connection mysql+pymysql://neutron:"&amp;NEUTRON_DBPASS&amp;"@"&amp;CONTROLLER_NAME&amp;"/neutron"</f>
        <v>crudini --set /etc/neutron/neutron.conf database connection mysql+pymysql://neutron:openstack@controller/neutron</v>
      </c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</row>
    <row r="623" spans="2:13" ht="16">
      <c r="B623" s="50" t="str">
        <f>"crudini --set /etc/neutron/neutron.conf DEFAULT transport_url rabbit://openstack:"&amp;RABBIT_PASS&amp;"@"&amp;CONTROLLER_NAME</f>
        <v>crudini --set /etc/neutron/neutron.conf DEFAULT transport_url rabbit://openstack:openstack@controller</v>
      </c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</row>
    <row r="625" spans="2:13">
      <c r="B625" s="32" t="s">
        <v>469</v>
      </c>
    </row>
    <row r="626" spans="2:13">
      <c r="B626" t="s">
        <v>224</v>
      </c>
    </row>
    <row r="628" spans="2:13" ht="16">
      <c r="B628" s="50" t="str">
        <f>"crudini --set /etc/neutron/neutron.conf DEFAULT core_plugin ml2"</f>
        <v>crudini --set /etc/neutron/neutron.conf DEFAULT core_plugin ml2</v>
      </c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</row>
    <row r="629" spans="2:13" ht="16">
      <c r="B629" s="50" t="str">
        <f>"crudini --set /etc/neutron/neutron.conf DEFAULT service_plugins router"</f>
        <v>crudini --set /etc/neutron/neutron.conf DEFAULT service_plugins router</v>
      </c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</row>
    <row r="630" spans="2:13" ht="16">
      <c r="B630" s="50" t="str">
        <f>"crudini --set /etc/neutron/neutron.conf DEFAULT allow_overlapping_ips true"</f>
        <v>crudini --set /etc/neutron/neutron.conf DEFAULT allow_overlapping_ips true</v>
      </c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</row>
    <row r="632" spans="2:13">
      <c r="B632" s="32" t="s">
        <v>410</v>
      </c>
    </row>
    <row r="633" spans="2:13">
      <c r="B633" t="s">
        <v>224</v>
      </c>
    </row>
    <row r="635" spans="2:13" ht="16">
      <c r="B635" s="50" t="str">
        <f>"crudini --set /etc/neutron/neutron.conf api auth_strategy keystone"</f>
        <v>crudini --set /etc/neutron/neutron.conf api auth_strategy keystone</v>
      </c>
      <c r="C635" s="45"/>
      <c r="D635" s="45"/>
      <c r="E635" s="45"/>
      <c r="F635" s="45"/>
      <c r="G635" s="45"/>
      <c r="H635" s="45"/>
      <c r="I635" s="45"/>
      <c r="J635" s="45"/>
    </row>
    <row r="636" spans="2:13" ht="16">
      <c r="B636" s="50" t="str">
        <f>"crudini --set /etc/neutron/neutron.conf keystone_authtoken auth_uri http://"&amp;CONTROLLER_NAME&amp;":5000"</f>
        <v>crudini --set /etc/neutron/neutron.conf keystone_authtoken auth_uri http://controller:5000</v>
      </c>
      <c r="C636" s="45"/>
      <c r="D636" s="45"/>
      <c r="E636" s="45"/>
      <c r="F636" s="45"/>
      <c r="G636" s="45"/>
      <c r="H636" s="45"/>
      <c r="I636" s="45"/>
      <c r="J636" s="45"/>
    </row>
    <row r="637" spans="2:13" ht="16">
      <c r="B637" s="50" t="str">
        <f>"crudini --set /etc/neutron/neutron.conf keystone_authtoken auth_url http://"&amp;CONTROLLER_NAME&amp;":35357"</f>
        <v>crudini --set /etc/neutron/neutron.conf keystone_authtoken auth_url http://controller:35357</v>
      </c>
      <c r="C637" s="45"/>
      <c r="D637" s="45"/>
      <c r="E637" s="45"/>
      <c r="F637" s="45"/>
      <c r="G637" s="45"/>
      <c r="H637" s="45"/>
      <c r="I637" s="45"/>
      <c r="J637" s="45"/>
    </row>
    <row r="638" spans="2:13" ht="16">
      <c r="B638" s="50" t="str">
        <f>"crudini --set /etc/neutron/neutron.conf keystone_authtoken memcached_servers "&amp;CONTROLLER_NAME&amp;":11211"</f>
        <v>crudini --set /etc/neutron/neutron.conf keystone_authtoken memcached_servers controller:11211</v>
      </c>
      <c r="C638" s="45"/>
      <c r="D638" s="45"/>
      <c r="E638" s="45"/>
      <c r="F638" s="45"/>
      <c r="G638" s="45"/>
      <c r="H638" s="45"/>
      <c r="I638" s="45"/>
      <c r="J638" s="45"/>
    </row>
    <row r="639" spans="2:13" ht="16">
      <c r="B639" s="50" t="str">
        <f>"crudini --set /etc/neutron/neutron.conf keystone_authtoken auth_type password"</f>
        <v>crudini --set /etc/neutron/neutron.conf keystone_authtoken auth_type password</v>
      </c>
      <c r="C639" s="45"/>
      <c r="D639" s="45"/>
      <c r="E639" s="45"/>
      <c r="F639" s="45"/>
      <c r="G639" s="45"/>
      <c r="H639" s="45"/>
      <c r="I639" s="45"/>
      <c r="J639" s="45"/>
    </row>
    <row r="640" spans="2:13" ht="16">
      <c r="B640" s="50" t="str">
        <f>"crudini --set /etc/neutron/neutron.conf keystone_authtoken project_domain_name default"</f>
        <v>crudini --set /etc/neutron/neutron.conf keystone_authtoken project_domain_name default</v>
      </c>
      <c r="C640" s="45"/>
      <c r="D640" s="45"/>
      <c r="E640" s="45"/>
      <c r="F640" s="45"/>
      <c r="G640" s="45"/>
      <c r="H640" s="45"/>
      <c r="I640" s="45"/>
      <c r="J640" s="45"/>
    </row>
    <row r="641" spans="2:10" ht="16">
      <c r="B641" s="50" t="str">
        <f>"crudini --set /etc/neutron/neutron.conf keystone_authtoken user_domain_name default"</f>
        <v>crudini --set /etc/neutron/neutron.conf keystone_authtoken user_domain_name default</v>
      </c>
      <c r="C641" s="45"/>
      <c r="D641" s="45"/>
      <c r="E641" s="45"/>
      <c r="F641" s="45"/>
      <c r="G641" s="45"/>
      <c r="H641" s="45"/>
      <c r="I641" s="45"/>
      <c r="J641" s="45"/>
    </row>
    <row r="642" spans="2:10" ht="16">
      <c r="B642" s="50" t="str">
        <f>"crudini --set /etc/neutron/neutron.conf keystone_authtoken project_name service"</f>
        <v>crudini --set /etc/neutron/neutron.conf keystone_authtoken project_name service</v>
      </c>
      <c r="C642" s="45"/>
      <c r="D642" s="45"/>
      <c r="E642" s="45"/>
      <c r="F642" s="45"/>
      <c r="G642" s="45"/>
      <c r="H642" s="45"/>
      <c r="I642" s="45"/>
      <c r="J642" s="45"/>
    </row>
    <row r="643" spans="2:10" ht="16">
      <c r="B643" s="50" t="str">
        <f>"crudini --set /etc/neutron/neutron.conf keystone_authtoken username neutron"</f>
        <v>crudini --set /etc/neutron/neutron.conf keystone_authtoken username neutron</v>
      </c>
      <c r="C643" s="45"/>
      <c r="D643" s="45"/>
      <c r="E643" s="45"/>
      <c r="F643" s="45"/>
      <c r="G643" s="45"/>
      <c r="H643" s="45"/>
      <c r="I643" s="45"/>
      <c r="J643" s="45"/>
    </row>
    <row r="644" spans="2:10" ht="16">
      <c r="B644" s="50" t="str">
        <f>"crudini --set /etc/neutron/neutron.conf keystone_authtoken password "&amp;NEUTRON_PASS</f>
        <v>crudini --set /etc/neutron/neutron.conf keystone_authtoken password openstack</v>
      </c>
      <c r="C644" s="45"/>
      <c r="D644" s="45"/>
      <c r="E644" s="45"/>
      <c r="F644" s="45"/>
      <c r="G644" s="45"/>
      <c r="H644" s="45"/>
      <c r="I644" s="45"/>
      <c r="J644" s="45"/>
    </row>
    <row r="646" spans="2:10">
      <c r="B646" s="57" t="s">
        <v>473</v>
      </c>
    </row>
    <row r="647" spans="2:10">
      <c r="B647" t="s">
        <v>224</v>
      </c>
    </row>
    <row r="649" spans="2:10">
      <c r="B649" s="44" t="str">
        <f>"crudini --set /etc/neutron/neutron.conf DEFAULT notify_nova_on_port_status_changes true"</f>
        <v>crudini --set /etc/neutron/neutron.conf DEFAULT notify_nova_on_port_status_changes true</v>
      </c>
      <c r="C649" s="45"/>
      <c r="D649" s="45"/>
      <c r="E649" s="45"/>
      <c r="F649" s="45"/>
      <c r="G649" s="45"/>
      <c r="H649" s="45"/>
      <c r="I649" s="45"/>
      <c r="J649" s="45"/>
    </row>
    <row r="650" spans="2:10">
      <c r="B650" s="44" t="str">
        <f>"crudini --set /etc/neutron/neutron.conf DEFAULT notify_nova_on_port_data_changes true"</f>
        <v>crudini --set /etc/neutron/neutron.conf DEFAULT notify_nova_on_port_data_changes true</v>
      </c>
      <c r="C650" s="45"/>
      <c r="D650" s="45"/>
      <c r="E650" s="45"/>
      <c r="F650" s="45"/>
      <c r="G650" s="45"/>
      <c r="H650" s="45"/>
      <c r="I650" s="45"/>
      <c r="J650" s="45"/>
    </row>
    <row r="652" spans="2:10">
      <c r="B652" s="32" t="s">
        <v>474</v>
      </c>
    </row>
    <row r="653" spans="2:10">
      <c r="B653" t="s">
        <v>224</v>
      </c>
    </row>
    <row r="655" spans="2:10">
      <c r="B655" s="44" t="str">
        <f>"crudini --set /etc/neutron/neutron.conf nova auth_url http://"&amp;CONTROLLER_NAME&amp;":35357"</f>
        <v>crudini --set /etc/neutron/neutron.conf nova auth_url http://controller:35357</v>
      </c>
      <c r="C655" s="45"/>
      <c r="D655" s="45"/>
      <c r="E655" s="45"/>
      <c r="F655" s="45"/>
      <c r="G655" s="45"/>
      <c r="H655" s="45"/>
      <c r="I655" s="45"/>
      <c r="J655" s="45"/>
    </row>
    <row r="656" spans="2:10">
      <c r="B656" s="44" t="str">
        <f>"crudini --set /etc/neutron/neutron.conf nova auth_type password"</f>
        <v>crudini --set /etc/neutron/neutron.conf nova auth_type password</v>
      </c>
      <c r="C656" s="45"/>
      <c r="D656" s="45"/>
      <c r="E656" s="45"/>
      <c r="F656" s="45"/>
      <c r="G656" s="45"/>
      <c r="H656" s="45"/>
      <c r="I656" s="45"/>
      <c r="J656" s="45"/>
    </row>
    <row r="657" spans="2:10">
      <c r="B657" s="44" t="str">
        <f>"crudini --set /etc/neutron/neutron.conf nova project_domain_name default"</f>
        <v>crudini --set /etc/neutron/neutron.conf nova project_domain_name default</v>
      </c>
      <c r="C657" s="45"/>
      <c r="D657" s="45"/>
      <c r="E657" s="45"/>
      <c r="F657" s="45"/>
      <c r="G657" s="45"/>
      <c r="H657" s="45"/>
      <c r="I657" s="45"/>
      <c r="J657" s="45"/>
    </row>
    <row r="658" spans="2:10">
      <c r="B658" s="44" t="str">
        <f>"crudini --set /etc/neutron/neutron.conf nova user_domain_name default"</f>
        <v>crudini --set /etc/neutron/neutron.conf nova user_domain_name default</v>
      </c>
      <c r="C658" s="45"/>
      <c r="D658" s="45"/>
      <c r="E658" s="45"/>
      <c r="F658" s="45"/>
      <c r="G658" s="45"/>
      <c r="H658" s="45"/>
      <c r="I658" s="45"/>
      <c r="J658" s="45"/>
    </row>
    <row r="659" spans="2:10">
      <c r="B659" s="44" t="str">
        <f>"crudini --set /etc/neutron/neutron.conf nova region_name RegionOne"</f>
        <v>crudini --set /etc/neutron/neutron.conf nova region_name RegionOne</v>
      </c>
      <c r="C659" s="45"/>
      <c r="D659" s="45"/>
      <c r="E659" s="45"/>
      <c r="F659" s="45"/>
      <c r="G659" s="45"/>
      <c r="H659" s="45"/>
      <c r="I659" s="45"/>
      <c r="J659" s="45"/>
    </row>
    <row r="660" spans="2:10">
      <c r="B660" s="44" t="str">
        <f>"crudini --set /etc/neutron/neutron.conf nova project_name service"</f>
        <v>crudini --set /etc/neutron/neutron.conf nova project_name service</v>
      </c>
      <c r="C660" s="45"/>
      <c r="D660" s="45"/>
      <c r="E660" s="45"/>
      <c r="F660" s="45"/>
      <c r="G660" s="45"/>
      <c r="H660" s="45"/>
      <c r="I660" s="45"/>
      <c r="J660" s="45"/>
    </row>
    <row r="661" spans="2:10">
      <c r="B661" s="44" t="str">
        <f>"crudini --set /etc/neutron/neutron.conf nova username nova"</f>
        <v>crudini --set /etc/neutron/neutron.conf nova username nova</v>
      </c>
      <c r="C661" s="45"/>
      <c r="D661" s="45"/>
      <c r="E661" s="45"/>
      <c r="F661" s="45"/>
      <c r="G661" s="45"/>
      <c r="H661" s="45"/>
      <c r="I661" s="45"/>
      <c r="J661" s="45"/>
    </row>
    <row r="662" spans="2:10">
      <c r="B662" s="44" t="str">
        <f>"crudini --set /etc/neutron/neutron.conf nova password "&amp;NOVA_PASS</f>
        <v>crudini --set /etc/neutron/neutron.conf nova password openstack</v>
      </c>
      <c r="C662" s="45"/>
      <c r="D662" s="45"/>
      <c r="E662" s="45"/>
      <c r="F662" s="45"/>
      <c r="G662" s="45"/>
      <c r="H662" s="45"/>
      <c r="I662" s="45"/>
      <c r="J662" s="45"/>
    </row>
    <row r="664" spans="2:10">
      <c r="B664" s="32" t="s">
        <v>475</v>
      </c>
    </row>
    <row r="665" spans="2:10">
      <c r="B665" t="s">
        <v>224</v>
      </c>
    </row>
    <row r="667" spans="2:10">
      <c r="B667" s="58" t="s">
        <v>476</v>
      </c>
    </row>
    <row r="668" spans="2:10">
      <c r="B668" s="44" t="str">
        <f>"crudini --set /etc/neutron/plugins/ml2/ml2_conf.ini ml2 type_drivers flat,vlan,vxlan"</f>
        <v>crudini --set /etc/neutron/plugins/ml2/ml2_conf.ini ml2 type_drivers flat,vlan,vxlan</v>
      </c>
      <c r="C668" s="45"/>
      <c r="D668" s="45"/>
      <c r="E668" s="45"/>
      <c r="F668" s="45"/>
      <c r="G668" s="45"/>
      <c r="H668" s="45"/>
      <c r="I668" s="45"/>
      <c r="J668" s="45"/>
    </row>
    <row r="669" spans="2:10">
      <c r="B669" s="58" t="s">
        <v>477</v>
      </c>
    </row>
    <row r="670" spans="2:10">
      <c r="B670" s="44" t="str">
        <f>"crudini --set /etc/neutron/plugins/ml2/ml2_conf.ini ml2 tenant_network_types vxlan"</f>
        <v>crudini --set /etc/neutron/plugins/ml2/ml2_conf.ini ml2 tenant_network_types vxlan</v>
      </c>
      <c r="C670" s="45"/>
      <c r="D670" s="45"/>
      <c r="E670" s="45"/>
      <c r="F670" s="45"/>
      <c r="G670" s="45"/>
      <c r="H670" s="45"/>
      <c r="I670" s="45"/>
      <c r="J670" s="45"/>
    </row>
    <row r="671" spans="2:10">
      <c r="B671" s="58" t="s">
        <v>478</v>
      </c>
    </row>
    <row r="672" spans="2:10">
      <c r="B672" s="44" t="str">
        <f>"crudini --set /etc/neutron/plugins/ml2/ml2_conf.ini ml2 mechanism_drivers linuxbridge,l2population"</f>
        <v>crudini --set /etc/neutron/plugins/ml2/ml2_conf.ini ml2 mechanism_drivers linuxbridge,l2population</v>
      </c>
      <c r="C672" s="45"/>
      <c r="D672" s="45"/>
      <c r="E672" s="45"/>
      <c r="F672" s="45"/>
      <c r="G672" s="45"/>
      <c r="H672" s="45"/>
      <c r="I672" s="45"/>
      <c r="J672" s="45"/>
    </row>
    <row r="673" spans="2:16">
      <c r="B673" s="58" t="s">
        <v>479</v>
      </c>
    </row>
    <row r="674" spans="2:16">
      <c r="B674" s="44" t="str">
        <f>"crudini --set /etc/neutron/plugins/ml2/ml2_conf.ini ml2 extension_drivers port_security"</f>
        <v>crudini --set /etc/neutron/plugins/ml2/ml2_conf.ini ml2 extension_drivers port_security</v>
      </c>
      <c r="C674" s="45"/>
      <c r="D674" s="45"/>
      <c r="E674" s="45"/>
      <c r="F674" s="45"/>
      <c r="G674" s="45"/>
      <c r="H674" s="45"/>
      <c r="I674" s="45"/>
      <c r="J674" s="45"/>
    </row>
    <row r="675" spans="2:16">
      <c r="B675" s="58" t="s">
        <v>482</v>
      </c>
    </row>
    <row r="676" spans="2:16">
      <c r="B676" s="44" t="str">
        <f>"crudini --set /etc/neutron/plugins/ml2/ml2_conf.ini ml2_type_flat flat_networks provider"</f>
        <v>crudini --set /etc/neutron/plugins/ml2/ml2_conf.ini ml2_type_flat flat_networks provider</v>
      </c>
      <c r="C676" s="45"/>
      <c r="D676" s="45"/>
      <c r="E676" s="45"/>
      <c r="F676" s="45"/>
      <c r="G676" s="45"/>
      <c r="H676" s="45"/>
      <c r="I676" s="45"/>
      <c r="J676" s="45"/>
    </row>
    <row r="677" spans="2:16">
      <c r="B677" s="58" t="s">
        <v>480</v>
      </c>
    </row>
    <row r="678" spans="2:16">
      <c r="B678" s="44" t="str">
        <f>"crudini --set /etc/neutron/plugins/ml2/ml2_conf.ini ml2_type_vxlan vni_ranges 1:1000"</f>
        <v>crudini --set /etc/neutron/plugins/ml2/ml2_conf.ini ml2_type_vxlan vni_ranges 1:1000</v>
      </c>
      <c r="C678" s="45"/>
      <c r="D678" s="45"/>
      <c r="E678" s="45"/>
      <c r="F678" s="45"/>
      <c r="G678" s="45"/>
      <c r="H678" s="45"/>
      <c r="I678" s="45"/>
      <c r="J678" s="45"/>
    </row>
    <row r="679" spans="2:16">
      <c r="B679" s="58" t="s">
        <v>481</v>
      </c>
    </row>
    <row r="680" spans="2:16">
      <c r="B680" s="44" t="str">
        <f>"crudini --set /etc/neutron/plugins/ml2/ml2_conf.ini securitygroup enable_ipset true"</f>
        <v>crudini --set /etc/neutron/plugins/ml2/ml2_conf.ini securitygroup enable_ipset true</v>
      </c>
      <c r="C680" s="45"/>
      <c r="D680" s="45"/>
      <c r="E680" s="45"/>
      <c r="F680" s="45"/>
      <c r="G680" s="45"/>
      <c r="H680" s="45"/>
      <c r="I680" s="45"/>
      <c r="J680" s="45"/>
    </row>
    <row r="682" spans="2:16">
      <c r="B682" s="32" t="s">
        <v>483</v>
      </c>
    </row>
    <row r="683" spans="2:16">
      <c r="B683" t="s">
        <v>224</v>
      </c>
    </row>
    <row r="685" spans="2:16">
      <c r="B685" s="58" t="s">
        <v>486</v>
      </c>
    </row>
    <row r="686" spans="2:16">
      <c r="B686" s="44" t="str">
        <f>"crudini --set /etc/neutron/plugins/ml2/linuxbridge_agent.ini linux_bridge physical_interface_mappings provider:"&amp;PROV_NET_IFACE</f>
        <v>crudini --set /etc/neutron/plugins/ml2/linuxbridge_agent.ini linux_bridge physical_interface_mappings provider:eth1</v>
      </c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</row>
    <row r="687" spans="2:16">
      <c r="B687" s="58" t="s">
        <v>484</v>
      </c>
    </row>
    <row r="688" spans="2:16">
      <c r="B688" s="44" t="str">
        <f>"crudini --set /etc/neutron/plugins/ml2/linuxbridge_agent.ini vxlan enable_vxlan true"</f>
        <v>crudini --set /etc/neutron/plugins/ml2/linuxbridge_agent.ini vxlan enable_vxlan true</v>
      </c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</row>
    <row r="689" spans="2:16">
      <c r="B689" s="44" t="str">
        <f>"crudini --set /etc/neutron/plugins/ml2/linuxbridge_agent.ini vxlan local_ip "&amp;CONTROLLER_IP</f>
        <v>crudini --set /etc/neutron/plugins/ml2/linuxbridge_agent.ini vxlan local_ip 10.0.0.11</v>
      </c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</row>
    <row r="690" spans="2:16">
      <c r="B690" s="44" t="str">
        <f>"crudini --set /etc/neutron/plugins/ml2/linuxbridge_agent.ini vxlan l2_population true"</f>
        <v>crudini --set /etc/neutron/plugins/ml2/linuxbridge_agent.ini vxlan l2_population true</v>
      </c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</row>
    <row r="691" spans="2:16">
      <c r="B691" s="58" t="s">
        <v>485</v>
      </c>
    </row>
    <row r="692" spans="2:16">
      <c r="B692" s="44" t="str">
        <f>"crudini --set /etc/neutron/plugins/ml2/linuxbridge_agent.ini securitygroup enable_security_group true"</f>
        <v>crudini --set /etc/neutron/plugins/ml2/linuxbridge_agent.ini securitygroup enable_security_group true</v>
      </c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</row>
    <row r="693" spans="2:16">
      <c r="B693" s="44" t="str">
        <f>"crudini --set /etc/neutron/plugins/ml2/linuxbridge_agent.ini securitygroup firewall_driver neutron.agent.linux.iptables_firewall.IptablesFirewallDriver"</f>
        <v>crudini --set /etc/neutron/plugins/ml2/linuxbridge_agent.ini securitygroup firewall_driver neutron.agent.linux.iptables_firewall.IptablesFirewallDriver</v>
      </c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</row>
    <row r="695" spans="2:16">
      <c r="B695" s="32" t="s">
        <v>487</v>
      </c>
    </row>
    <row r="696" spans="2:16">
      <c r="B696" t="s">
        <v>414</v>
      </c>
    </row>
    <row r="698" spans="2:16">
      <c r="B698" s="44" t="s">
        <v>490</v>
      </c>
      <c r="C698" s="45"/>
      <c r="D698" s="45"/>
      <c r="E698" s="45"/>
      <c r="F698" s="45"/>
      <c r="G698" s="45"/>
      <c r="H698" s="45"/>
      <c r="I698" s="45"/>
      <c r="J698" s="45"/>
    </row>
    <row r="700" spans="2:16">
      <c r="B700" s="32" t="s">
        <v>488</v>
      </c>
    </row>
    <row r="701" spans="2:16">
      <c r="B701" t="s">
        <v>224</v>
      </c>
    </row>
    <row r="703" spans="2:16">
      <c r="B703" s="44" t="str">
        <f>"crudini --set /etc/neutron/dhcp_agent.ini DEFAULT interface_driver linuxbridge"</f>
        <v>crudini --set /etc/neutron/dhcp_agent.ini DEFAULT interface_driver linuxbridge</v>
      </c>
      <c r="C703" s="45"/>
      <c r="D703" s="45"/>
      <c r="E703" s="45"/>
      <c r="F703" s="45"/>
      <c r="G703" s="45"/>
      <c r="H703" s="45"/>
      <c r="I703" s="45"/>
      <c r="J703" s="45"/>
    </row>
    <row r="704" spans="2:16">
      <c r="B704" s="44" t="str">
        <f>"crudini --set /etc/neutron/dhcp_agent.ini DEFAULT dhcp_driver neutron.agent.linux.dhcp.Dnsmasq"</f>
        <v>crudini --set /etc/neutron/dhcp_agent.ini DEFAULT dhcp_driver neutron.agent.linux.dhcp.Dnsmasq</v>
      </c>
      <c r="C704" s="45"/>
      <c r="D704" s="45"/>
      <c r="E704" s="45"/>
      <c r="F704" s="45"/>
      <c r="G704" s="45"/>
      <c r="H704" s="45"/>
      <c r="I704" s="45"/>
      <c r="J704" s="45"/>
    </row>
    <row r="705" spans="2:10">
      <c r="B705" s="44" t="str">
        <f>"crudini --set /etc/neutron/dhcp_agent.ini DEFAULT enable_isolated_metadata true"</f>
        <v>crudini --set /etc/neutron/dhcp_agent.ini DEFAULT enable_isolated_metadata true</v>
      </c>
      <c r="C705" s="45"/>
      <c r="D705" s="45"/>
      <c r="E705" s="45"/>
      <c r="F705" s="45"/>
      <c r="G705" s="45"/>
      <c r="H705" s="45"/>
      <c r="I705" s="45"/>
      <c r="J705" s="45"/>
    </row>
    <row r="707" spans="2:10">
      <c r="B707" s="32" t="s">
        <v>489</v>
      </c>
    </row>
    <row r="708" spans="2:10">
      <c r="B708" t="s">
        <v>224</v>
      </c>
    </row>
    <row r="710" spans="2:10">
      <c r="B710" s="44" t="str">
        <f>"crudini --set /etc/neutron/metadata_agent.ini DEFAULT nova_metadata_host "&amp;CONTROLLER_NAME</f>
        <v>crudini --set /etc/neutron/metadata_agent.ini DEFAULT nova_metadata_host controller</v>
      </c>
      <c r="C710" s="45"/>
      <c r="D710" s="45"/>
      <c r="E710" s="45"/>
      <c r="F710" s="45"/>
      <c r="G710" s="45"/>
      <c r="H710" s="45"/>
      <c r="I710" s="45"/>
      <c r="J710" s="45"/>
    </row>
    <row r="711" spans="2:10">
      <c r="B711" s="44" t="str">
        <f>"crudini --set /etc/neutron/metadata_agent.ini DEFAULT metadata_proxy_shared_secret "&amp;METADATA_SECRET</f>
        <v>crudini --set /etc/neutron/metadata_agent.ini DEFAULT metadata_proxy_shared_secret openstack</v>
      </c>
      <c r="C711" s="45"/>
      <c r="D711" s="45"/>
      <c r="E711" s="45"/>
      <c r="F711" s="45"/>
      <c r="G711" s="45"/>
      <c r="H711" s="45"/>
      <c r="I711" s="45"/>
      <c r="J711" s="45"/>
    </row>
    <row r="713" spans="2:10">
      <c r="B713" s="32" t="s">
        <v>491</v>
      </c>
    </row>
    <row r="714" spans="2:10">
      <c r="B714" t="s">
        <v>224</v>
      </c>
    </row>
    <row r="716" spans="2:10">
      <c r="B716" s="44" t="str">
        <f>"crudini --set /etc/nova/nova.conf neutron url http://"&amp;CONTROLLER_NAME&amp;":9696"</f>
        <v>crudini --set /etc/nova/nova.conf neutron url http://controller:9696</v>
      </c>
      <c r="C716" s="45"/>
      <c r="D716" s="45"/>
      <c r="E716" s="45"/>
      <c r="F716" s="45"/>
      <c r="G716" s="45"/>
      <c r="H716" s="45"/>
      <c r="I716" s="45"/>
      <c r="J716" s="45"/>
    </row>
    <row r="717" spans="2:10">
      <c r="B717" s="44" t="str">
        <f>"crudini --set /etc/nova/nova.conf neutron auth_url http://"&amp;CONTROLLER_NAME&amp;":35357"</f>
        <v>crudini --set /etc/nova/nova.conf neutron auth_url http://controller:35357</v>
      </c>
      <c r="C717" s="45"/>
      <c r="D717" s="45"/>
      <c r="E717" s="45"/>
      <c r="F717" s="45"/>
      <c r="G717" s="45"/>
      <c r="H717" s="45"/>
      <c r="I717" s="45"/>
      <c r="J717" s="45"/>
    </row>
    <row r="718" spans="2:10">
      <c r="B718" s="44" t="str">
        <f>"crudini --set /etc/nova/nova.conf neutron auth_type password"</f>
        <v>crudini --set /etc/nova/nova.conf neutron auth_type password</v>
      </c>
      <c r="C718" s="45"/>
      <c r="D718" s="45"/>
      <c r="E718" s="45"/>
      <c r="F718" s="45"/>
      <c r="G718" s="45"/>
      <c r="H718" s="45"/>
      <c r="I718" s="45"/>
      <c r="J718" s="45"/>
    </row>
    <row r="719" spans="2:10">
      <c r="B719" s="44" t="str">
        <f>"crudini --set /etc/nova/nova.conf neutron project_domain_name default"</f>
        <v>crudini --set /etc/nova/nova.conf neutron project_domain_name default</v>
      </c>
      <c r="C719" s="45"/>
      <c r="D719" s="45"/>
      <c r="E719" s="45"/>
      <c r="F719" s="45"/>
      <c r="G719" s="45"/>
      <c r="H719" s="45"/>
      <c r="I719" s="45"/>
      <c r="J719" s="45"/>
    </row>
    <row r="720" spans="2:10">
      <c r="B720" s="44" t="str">
        <f>"crudini --set /etc/nova/nova.conf neutron user_domain_name default"</f>
        <v>crudini --set /etc/nova/nova.conf neutron user_domain_name default</v>
      </c>
      <c r="C720" s="45"/>
      <c r="D720" s="45"/>
      <c r="E720" s="45"/>
      <c r="F720" s="45"/>
      <c r="G720" s="45"/>
      <c r="H720" s="45"/>
      <c r="I720" s="45"/>
      <c r="J720" s="45"/>
    </row>
    <row r="721" spans="2:16">
      <c r="B721" s="44" t="str">
        <f>"crudini --set /etc/nova/nova.conf neutron region_name RegionOne"</f>
        <v>crudini --set /etc/nova/nova.conf neutron region_name RegionOne</v>
      </c>
      <c r="C721" s="45"/>
      <c r="D721" s="45"/>
      <c r="E721" s="45"/>
      <c r="F721" s="45"/>
      <c r="G721" s="45"/>
      <c r="H721" s="45"/>
      <c r="I721" s="45"/>
      <c r="J721" s="45"/>
    </row>
    <row r="722" spans="2:16">
      <c r="B722" s="44" t="str">
        <f>"crudini --set /etc/nova/nova.conf neutron project_name service"</f>
        <v>crudini --set /etc/nova/nova.conf neutron project_name service</v>
      </c>
      <c r="C722" s="45"/>
      <c r="D722" s="45"/>
      <c r="E722" s="45"/>
      <c r="F722" s="45"/>
      <c r="G722" s="45"/>
      <c r="H722" s="45"/>
      <c r="I722" s="45"/>
      <c r="J722" s="45"/>
    </row>
    <row r="723" spans="2:16">
      <c r="B723" s="44" t="str">
        <f>"crudini --set /etc/nova/nova.conf neutron username neutron"</f>
        <v>crudini --set /etc/nova/nova.conf neutron username neutron</v>
      </c>
      <c r="C723" s="45"/>
      <c r="D723" s="45"/>
      <c r="E723" s="45"/>
      <c r="F723" s="45"/>
      <c r="G723" s="45"/>
      <c r="H723" s="45"/>
      <c r="I723" s="45"/>
      <c r="J723" s="45"/>
    </row>
    <row r="724" spans="2:16">
      <c r="B724" s="44" t="str">
        <f>"crudini --set /etc/nova/nova.conf neutron password "&amp;NEUTRON_PASS</f>
        <v>crudini --set /etc/nova/nova.conf neutron password openstack</v>
      </c>
      <c r="C724" s="45"/>
      <c r="D724" s="45"/>
      <c r="E724" s="45"/>
      <c r="F724" s="45"/>
      <c r="G724" s="45"/>
      <c r="H724" s="45"/>
      <c r="I724" s="45"/>
      <c r="J724" s="45"/>
    </row>
    <row r="725" spans="2:16">
      <c r="B725" s="44" t="str">
        <f>"crudini --set /etc/nova/nova.conf neutron service_metadata_proxy true"</f>
        <v>crudini --set /etc/nova/nova.conf neutron service_metadata_proxy true</v>
      </c>
      <c r="C725" s="45"/>
      <c r="D725" s="45"/>
      <c r="E725" s="45"/>
      <c r="F725" s="45"/>
      <c r="G725" s="45"/>
      <c r="H725" s="45"/>
      <c r="I725" s="45"/>
      <c r="J725" s="45"/>
    </row>
    <row r="726" spans="2:16">
      <c r="B726" s="44" t="str">
        <f>"crudini --set /etc/nova/nova.conf neutron metadata_proxy_shared_secret "&amp;METADATA_SECRET</f>
        <v>crudini --set /etc/nova/nova.conf neutron metadata_proxy_shared_secret openstack</v>
      </c>
      <c r="C726" s="45"/>
      <c r="D726" s="45"/>
      <c r="E726" s="45"/>
      <c r="F726" s="45"/>
      <c r="G726" s="45"/>
      <c r="H726" s="45"/>
      <c r="I726" s="45"/>
      <c r="J726" s="45"/>
    </row>
    <row r="728" spans="2:16">
      <c r="B728" s="32" t="s">
        <v>492</v>
      </c>
    </row>
    <row r="729" spans="2:16">
      <c r="B729" t="s">
        <v>493</v>
      </c>
    </row>
    <row r="731" spans="2:16">
      <c r="B731" s="44" t="s">
        <v>494</v>
      </c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</row>
    <row r="733" spans="2:16">
      <c r="B733" s="32" t="s">
        <v>495</v>
      </c>
    </row>
    <row r="734" spans="2:16">
      <c r="B734" t="s">
        <v>414</v>
      </c>
    </row>
    <row r="736" spans="2:16">
      <c r="B736" s="44" t="s">
        <v>428</v>
      </c>
      <c r="C736" s="45"/>
      <c r="D736" s="45"/>
      <c r="E736" s="45"/>
      <c r="F736" s="45"/>
      <c r="G736" s="45"/>
      <c r="H736" s="45"/>
      <c r="I736" s="45"/>
      <c r="J736" s="45"/>
    </row>
    <row r="738" spans="2:10">
      <c r="B738" s="32" t="s">
        <v>496</v>
      </c>
    </row>
    <row r="739" spans="2:10">
      <c r="B739" t="s">
        <v>497</v>
      </c>
    </row>
    <row r="741" spans="2:10">
      <c r="B741" s="44" t="s">
        <v>498</v>
      </c>
      <c r="C741" s="45"/>
      <c r="D741" s="45"/>
      <c r="E741" s="45"/>
      <c r="F741" s="45"/>
      <c r="G741" s="45"/>
      <c r="H741" s="45"/>
      <c r="I741" s="45"/>
      <c r="J741" s="45"/>
    </row>
    <row r="742" spans="2:10">
      <c r="B742" s="44" t="s">
        <v>499</v>
      </c>
      <c r="C742" s="45"/>
      <c r="D742" s="45"/>
      <c r="E742" s="45"/>
      <c r="F742" s="45"/>
      <c r="G742" s="45"/>
      <c r="H742" s="45"/>
      <c r="I742" s="45"/>
      <c r="J742" s="45"/>
    </row>
    <row r="743" spans="2:10">
      <c r="B743" s="44" t="s">
        <v>500</v>
      </c>
      <c r="C743" s="45"/>
      <c r="D743" s="45"/>
      <c r="E743" s="45"/>
      <c r="F743" s="45"/>
      <c r="G743" s="45"/>
      <c r="H743" s="45"/>
      <c r="I743" s="45"/>
      <c r="J743" s="45"/>
    </row>
    <row r="744" spans="2:10">
      <c r="B744" s="44" t="s">
        <v>501</v>
      </c>
      <c r="C744" s="45"/>
      <c r="D744" s="45"/>
      <c r="E744" s="45"/>
      <c r="F744" s="45"/>
      <c r="G744" s="45"/>
      <c r="H744" s="45"/>
      <c r="I744" s="45"/>
      <c r="J744" s="45"/>
    </row>
    <row r="745" spans="2:10">
      <c r="B745" s="44" t="s">
        <v>502</v>
      </c>
      <c r="C745" s="45"/>
      <c r="D745" s="45"/>
      <c r="E745" s="45"/>
      <c r="F745" s="45"/>
      <c r="G745" s="45"/>
      <c r="H745" s="45"/>
      <c r="I745" s="45"/>
      <c r="J745" s="45"/>
    </row>
    <row r="747" spans="2:10">
      <c r="B747" s="62" t="s">
        <v>508</v>
      </c>
    </row>
    <row r="749" spans="2:10">
      <c r="B749" s="32" t="s">
        <v>509</v>
      </c>
    </row>
    <row r="750" spans="2:10">
      <c r="B750" t="s">
        <v>224</v>
      </c>
    </row>
    <row r="752" spans="2:10">
      <c r="B752" s="46" t="s">
        <v>344</v>
      </c>
      <c r="C752" s="45"/>
      <c r="D752" s="45"/>
      <c r="E752" s="45"/>
      <c r="F752" s="45"/>
      <c r="G752" s="45"/>
      <c r="H752" s="45"/>
      <c r="I752" s="45"/>
      <c r="J752" s="45"/>
    </row>
    <row r="753" spans="2:10">
      <c r="B753" s="44" t="s">
        <v>510</v>
      </c>
      <c r="C753" s="45"/>
      <c r="D753" s="45"/>
      <c r="E753" s="45"/>
      <c r="F753" s="45"/>
      <c r="G753" s="45"/>
      <c r="H753" s="45"/>
      <c r="I753" s="45"/>
      <c r="J753" s="45"/>
    </row>
    <row r="755" spans="2:10" s="41" customFormat="1"/>
    <row r="756" spans="2:10" ht="21">
      <c r="B756" s="27" t="str">
        <f>"Install Cinder - Block Storage Service on "&amp;BLOCK1_NAME&amp;" Node"</f>
        <v>Install Cinder - Block Storage Service on block1 Node</v>
      </c>
    </row>
    <row r="758" spans="2:10" s="41" customFormat="1"/>
    <row r="759" spans="2:10" ht="23.5">
      <c r="B759" s="15" t="s">
        <v>533</v>
      </c>
    </row>
    <row r="761" spans="2:10">
      <c r="B761" s="32" t="s">
        <v>534</v>
      </c>
    </row>
    <row r="762" spans="2:10">
      <c r="B762" t="s">
        <v>224</v>
      </c>
    </row>
    <row r="764" spans="2:10">
      <c r="B764" s="44" t="s">
        <v>203</v>
      </c>
      <c r="C764" s="45"/>
      <c r="D764" s="45"/>
      <c r="E764" s="45"/>
      <c r="F764" s="45"/>
      <c r="G764" s="45"/>
      <c r="H764" s="45"/>
      <c r="I764" s="45"/>
      <c r="J764" s="45"/>
    </row>
    <row r="765" spans="2:10">
      <c r="B765" s="44" t="s">
        <v>312</v>
      </c>
      <c r="C765" s="45"/>
      <c r="D765" s="45"/>
      <c r="E765" s="45"/>
      <c r="F765" s="45"/>
      <c r="G765" s="45"/>
      <c r="H765" s="45"/>
      <c r="I765" s="45"/>
      <c r="J765" s="45"/>
    </row>
    <row r="766" spans="2:10">
      <c r="B766" s="44" t="s">
        <v>535</v>
      </c>
      <c r="C766" s="45"/>
      <c r="D766" s="45"/>
      <c r="E766" s="45"/>
      <c r="F766" s="45"/>
      <c r="G766" s="45"/>
      <c r="H766" s="45"/>
      <c r="I766" s="45"/>
      <c r="J766" s="45"/>
    </row>
    <row r="767" spans="2:10">
      <c r="B767" s="44" t="str">
        <f>"GRANT ALL PRIVILEGES ON cinder.* TO 'cinder'@'localhost' IDENTIFIED BY '"&amp;CINDER_DBPASS&amp;"';"</f>
        <v>GRANT ALL PRIVILEGES ON cinder.* TO 'cinder'@'localhost' IDENTIFIED BY 'openstack';</v>
      </c>
      <c r="C767" s="45"/>
      <c r="D767" s="45"/>
      <c r="E767" s="45"/>
      <c r="F767" s="45"/>
      <c r="G767" s="45"/>
      <c r="H767" s="45"/>
      <c r="I767" s="45"/>
      <c r="J767" s="45"/>
    </row>
    <row r="768" spans="2:10">
      <c r="B768" s="44" t="str">
        <f>"GRANT ALL PRIVILEGES ON cinder.* TO 'cinder'@'%' IDENTIFIED BY '"&amp;CINDER_DBPASS&amp;"';"</f>
        <v>GRANT ALL PRIVILEGES ON cinder.* TO 'cinder'@'%' IDENTIFIED BY 'openstack';</v>
      </c>
      <c r="C768" s="45"/>
      <c r="D768" s="45"/>
      <c r="E768" s="45"/>
      <c r="F768" s="45"/>
      <c r="G768" s="45"/>
      <c r="H768" s="45"/>
      <c r="I768" s="45"/>
      <c r="J768" s="45"/>
    </row>
    <row r="769" spans="2:11">
      <c r="B769" s="44" t="s">
        <v>314</v>
      </c>
      <c r="C769" s="45"/>
      <c r="D769" s="45"/>
      <c r="E769" s="45"/>
      <c r="F769" s="45"/>
      <c r="G769" s="45"/>
      <c r="H769" s="45"/>
      <c r="I769" s="45"/>
      <c r="J769" s="45"/>
    </row>
    <row r="771" spans="2:11">
      <c r="B771" s="32" t="s">
        <v>536</v>
      </c>
    </row>
    <row r="772" spans="2:11">
      <c r="B772" t="s">
        <v>224</v>
      </c>
    </row>
    <row r="774" spans="2:11">
      <c r="B774" s="46" t="s">
        <v>344</v>
      </c>
      <c r="C774" s="45"/>
      <c r="D774" s="45"/>
      <c r="E774" s="45"/>
      <c r="F774" s="45"/>
      <c r="G774" s="45"/>
      <c r="H774" s="45"/>
      <c r="I774" s="45"/>
      <c r="J774" s="45"/>
    </row>
    <row r="775" spans="2:11">
      <c r="B775" s="44" t="str">
        <f>"openstack user create --domain default --password "&amp;CINDER_PASS&amp;" cinder"</f>
        <v>openstack user create --domain default --password openstack cinder</v>
      </c>
      <c r="C775" s="45"/>
      <c r="D775" s="45"/>
      <c r="E775" s="45"/>
      <c r="F775" s="45"/>
      <c r="G775" s="45"/>
      <c r="H775" s="45"/>
      <c r="I775" s="45"/>
      <c r="J775" s="45"/>
    </row>
    <row r="776" spans="2:11">
      <c r="B776" s="44" t="s">
        <v>537</v>
      </c>
      <c r="C776" s="45"/>
      <c r="D776" s="45"/>
      <c r="E776" s="45"/>
      <c r="F776" s="45"/>
      <c r="G776" s="45"/>
      <c r="H776" s="45"/>
      <c r="I776" s="45"/>
      <c r="J776" s="45"/>
    </row>
    <row r="778" spans="2:11">
      <c r="B778" s="32" t="s">
        <v>538</v>
      </c>
    </row>
    <row r="779" spans="2:11">
      <c r="B779" t="s">
        <v>224</v>
      </c>
    </row>
    <row r="781" spans="2:11">
      <c r="B781" s="44" t="s">
        <v>539</v>
      </c>
      <c r="C781" s="45"/>
      <c r="D781" s="45"/>
      <c r="E781" s="45"/>
      <c r="F781" s="45"/>
      <c r="G781" s="45"/>
      <c r="H781" s="45"/>
      <c r="I781" s="45"/>
      <c r="J781" s="45"/>
      <c r="K781" s="45"/>
    </row>
    <row r="782" spans="2:11">
      <c r="B782" s="44" t="s">
        <v>540</v>
      </c>
      <c r="C782" s="45"/>
      <c r="D782" s="45"/>
      <c r="E782" s="45"/>
      <c r="F782" s="45"/>
      <c r="G782" s="45"/>
      <c r="H782" s="45"/>
      <c r="I782" s="45"/>
      <c r="J782" s="45"/>
      <c r="K782" s="45"/>
    </row>
    <row r="783" spans="2:11">
      <c r="B783" s="44" t="str">
        <f>"openstack endpoint create --region RegionOne volumev2 public http://"&amp;CONTROLLER_NAME&amp;":8776/v2/%\(project_id\)s"</f>
        <v>openstack endpoint create --region RegionOne volumev2 public http://controller:8776/v2/%\(project_id\)s</v>
      </c>
      <c r="C783" s="45"/>
      <c r="D783" s="45"/>
      <c r="E783" s="45"/>
      <c r="F783" s="45"/>
      <c r="G783" s="45"/>
      <c r="H783" s="45"/>
      <c r="I783" s="45"/>
      <c r="J783" s="45"/>
      <c r="K783" s="45"/>
    </row>
    <row r="784" spans="2:11">
      <c r="B784" s="44" t="str">
        <f>"openstack endpoint create --region RegionOne volumev2 internal http://"&amp;CONTROLLER_NAME&amp;":8776/v2/%\(project_id\)s"</f>
        <v>openstack endpoint create --region RegionOne volumev2 internal http://controller:8776/v2/%\(project_id\)s</v>
      </c>
      <c r="C784" s="45"/>
      <c r="D784" s="45"/>
      <c r="E784" s="45"/>
      <c r="F784" s="45"/>
      <c r="G784" s="45"/>
      <c r="H784" s="45"/>
      <c r="I784" s="45"/>
      <c r="J784" s="45"/>
      <c r="K784" s="45"/>
    </row>
    <row r="785" spans="2:11">
      <c r="B785" s="44" t="str">
        <f>"openstack endpoint create --region RegionOne volumev2 admin http://"&amp;CONTROLLER_NAME&amp;":8776/v2/%\(project_id\)s"</f>
        <v>openstack endpoint create --region RegionOne volumev2 admin http://controller:8776/v2/%\(project_id\)s</v>
      </c>
      <c r="C785" s="45"/>
      <c r="D785" s="45"/>
      <c r="E785" s="45"/>
      <c r="F785" s="45"/>
      <c r="G785" s="45"/>
      <c r="H785" s="45"/>
      <c r="I785" s="45"/>
      <c r="J785" s="45"/>
      <c r="K785" s="45"/>
    </row>
    <row r="786" spans="2:11">
      <c r="B786" s="44" t="str">
        <f>"openstack endpoint create --region RegionOne volumev3 public http://"&amp;CONTROLLER_NAME&amp;":8776/v3/%\(project_id\)s"</f>
        <v>openstack endpoint create --region RegionOne volumev3 public http://controller:8776/v3/%\(project_id\)s</v>
      </c>
      <c r="C786" s="45"/>
      <c r="D786" s="45"/>
      <c r="E786" s="45"/>
      <c r="F786" s="45"/>
      <c r="G786" s="45"/>
      <c r="H786" s="45"/>
      <c r="I786" s="45"/>
      <c r="J786" s="45"/>
      <c r="K786" s="45"/>
    </row>
    <row r="787" spans="2:11">
      <c r="B787" s="44" t="str">
        <f>"openstack endpoint create --region RegionOne volumev3 internal http://"&amp;CONTROLLER_NAME&amp;":8776/v3/%\(project_id\)s"</f>
        <v>openstack endpoint create --region RegionOne volumev3 internal http://controller:8776/v3/%\(project_id\)s</v>
      </c>
      <c r="C787" s="45"/>
      <c r="D787" s="45"/>
      <c r="E787" s="45"/>
      <c r="F787" s="45"/>
      <c r="G787" s="45"/>
      <c r="H787" s="45"/>
      <c r="I787" s="45"/>
      <c r="J787" s="45"/>
      <c r="K787" s="45"/>
    </row>
    <row r="788" spans="2:11">
      <c r="B788" s="44" t="str">
        <f>"openstack endpoint create --region RegionOne volumev3 admin http://"&amp;CONTROLLER_NAME&amp;":8776/v3/%\(project_id\)s"</f>
        <v>openstack endpoint create --region RegionOne volumev3 admin http://controller:8776/v3/%\(project_id\)s</v>
      </c>
      <c r="C788" s="45"/>
      <c r="D788" s="45"/>
      <c r="E788" s="45"/>
      <c r="F788" s="45"/>
      <c r="G788" s="45"/>
      <c r="H788" s="45"/>
      <c r="I788" s="45"/>
      <c r="J788" s="45"/>
      <c r="K788" s="45"/>
    </row>
    <row r="790" spans="2:11">
      <c r="B790" s="32" t="s">
        <v>505</v>
      </c>
    </row>
    <row r="791" spans="2:11">
      <c r="B791" t="s">
        <v>414</v>
      </c>
    </row>
    <row r="793" spans="2:11">
      <c r="B793" s="44" t="s">
        <v>541</v>
      </c>
      <c r="C793" s="45"/>
      <c r="D793" s="45"/>
      <c r="E793" s="45"/>
      <c r="F793" s="45"/>
      <c r="G793" s="45"/>
      <c r="H793" s="45"/>
      <c r="I793" s="45"/>
      <c r="J793" s="45"/>
    </row>
    <row r="795" spans="2:11">
      <c r="B795" s="32" t="s">
        <v>525</v>
      </c>
    </row>
    <row r="796" spans="2:11">
      <c r="B796" t="s">
        <v>224</v>
      </c>
    </row>
    <row r="798" spans="2:11">
      <c r="B798" s="44" t="str">
        <f>"crudini --set /etc/cinder/cinder.conf database connection mysql+pymysql://cinder:"&amp;CINDER_DBPASS&amp;"@"&amp;CONTROLLER_NAME&amp;"/cinder"</f>
        <v>crudini --set /etc/cinder/cinder.conf database connection mysql+pymysql://cinder:openstack@controller/cinder</v>
      </c>
      <c r="C798" s="45"/>
      <c r="D798" s="45"/>
      <c r="E798" s="45"/>
      <c r="F798" s="45"/>
      <c r="G798" s="45"/>
      <c r="H798" s="45"/>
      <c r="I798" s="45"/>
      <c r="J798" s="45"/>
      <c r="K798" s="45"/>
    </row>
    <row r="799" spans="2:11">
      <c r="B799" s="44" t="str">
        <f>"crudini --set /etc/cinder/cinder.conf DEFAULT transport_url rabbit://openstack:"&amp;RABBIT_PASS&amp;"@"&amp;CONTROLLER_NAME</f>
        <v>crudini --set /etc/cinder/cinder.conf DEFAULT transport_url rabbit://openstack:openstack@controller</v>
      </c>
      <c r="C799" s="45"/>
      <c r="D799" s="45"/>
      <c r="E799" s="45"/>
      <c r="F799" s="45"/>
      <c r="G799" s="45"/>
      <c r="H799" s="45"/>
      <c r="I799" s="45"/>
      <c r="J799" s="45"/>
      <c r="K799" s="45"/>
    </row>
    <row r="801" spans="2:10">
      <c r="B801" s="32" t="s">
        <v>526</v>
      </c>
    </row>
    <row r="802" spans="2:10">
      <c r="B802" t="s">
        <v>224</v>
      </c>
    </row>
    <row r="804" spans="2:10">
      <c r="B804" s="44" t="str">
        <f>"crudini --set /etc/cinder/cinder.conf DEFAULT auth_strategy keystone"</f>
        <v>crudini --set /etc/cinder/cinder.conf DEFAULT auth_strategy keystone</v>
      </c>
      <c r="C804" s="45"/>
      <c r="D804" s="45"/>
      <c r="E804" s="45"/>
      <c r="F804" s="45"/>
      <c r="G804" s="45"/>
      <c r="H804" s="45"/>
      <c r="I804" s="45"/>
      <c r="J804" s="45"/>
    </row>
    <row r="805" spans="2:10">
      <c r="B805" s="44" t="str">
        <f>"crudini --set /etc/cinder/cinder.conf keystone_authtoken auth_uri http://"&amp;CONTROLLER_NAME&amp;":5000"</f>
        <v>crudini --set /etc/cinder/cinder.conf keystone_authtoken auth_uri http://controller:5000</v>
      </c>
      <c r="C805" s="45"/>
      <c r="D805" s="45"/>
      <c r="E805" s="45"/>
      <c r="F805" s="45"/>
      <c r="G805" s="45"/>
      <c r="H805" s="45"/>
      <c r="I805" s="45"/>
      <c r="J805" s="45"/>
    </row>
    <row r="806" spans="2:10">
      <c r="B806" s="44" t="str">
        <f>"crudini --set /etc/cinder/cinder.conf keystone_authtoken auth_url http://"&amp;CONTROLLER_NAME&amp;":35357"</f>
        <v>crudini --set /etc/cinder/cinder.conf keystone_authtoken auth_url http://controller:35357</v>
      </c>
      <c r="C806" s="45"/>
      <c r="D806" s="45"/>
      <c r="E806" s="45"/>
      <c r="F806" s="45"/>
      <c r="G806" s="45"/>
      <c r="H806" s="45"/>
      <c r="I806" s="45"/>
      <c r="J806" s="45"/>
    </row>
    <row r="807" spans="2:10">
      <c r="B807" s="44" t="str">
        <f>"crudini --set /etc/cinder/cinder.conf keystone_authtoken memcached_servers "&amp;CONTROLLER_NAME&amp;":11211"</f>
        <v>crudini --set /etc/cinder/cinder.conf keystone_authtoken memcached_servers controller:11211</v>
      </c>
      <c r="C807" s="45"/>
      <c r="D807" s="45"/>
      <c r="E807" s="45"/>
      <c r="F807" s="45"/>
      <c r="G807" s="45"/>
      <c r="H807" s="45"/>
      <c r="I807" s="45"/>
      <c r="J807" s="45"/>
    </row>
    <row r="808" spans="2:10">
      <c r="B808" s="44" t="str">
        <f>"crudini --set /etc/cinder/cinder.conf keystone_authtoken auth_type password"</f>
        <v>crudini --set /etc/cinder/cinder.conf keystone_authtoken auth_type password</v>
      </c>
      <c r="C808" s="45"/>
      <c r="D808" s="45"/>
      <c r="E808" s="45"/>
      <c r="F808" s="45"/>
      <c r="G808" s="45"/>
      <c r="H808" s="45"/>
      <c r="I808" s="45"/>
      <c r="J808" s="45"/>
    </row>
    <row r="809" spans="2:10">
      <c r="B809" s="44" t="str">
        <f>"crudini --set /etc/cinder/cinder.conf keystone_authtoken project_domain_name default"</f>
        <v>crudini --set /etc/cinder/cinder.conf keystone_authtoken project_domain_name default</v>
      </c>
      <c r="C809" s="45"/>
      <c r="D809" s="45"/>
      <c r="E809" s="45"/>
      <c r="F809" s="45"/>
      <c r="G809" s="45"/>
      <c r="H809" s="45"/>
      <c r="I809" s="45"/>
      <c r="J809" s="45"/>
    </row>
    <row r="810" spans="2:10">
      <c r="B810" s="44" t="str">
        <f>"crudini --set /etc/cinder/cinder.conf keystone_authtoken user_domain_name default"</f>
        <v>crudini --set /etc/cinder/cinder.conf keystone_authtoken user_domain_name default</v>
      </c>
      <c r="C810" s="45"/>
      <c r="D810" s="45"/>
      <c r="E810" s="45"/>
      <c r="F810" s="45"/>
      <c r="G810" s="45"/>
      <c r="H810" s="45"/>
      <c r="I810" s="45"/>
      <c r="J810" s="45"/>
    </row>
    <row r="811" spans="2:10">
      <c r="B811" s="44" t="str">
        <f>"crudini --set /etc/cinder/cinder.conf keystone_authtoken project_name service"</f>
        <v>crudini --set /etc/cinder/cinder.conf keystone_authtoken project_name service</v>
      </c>
      <c r="C811" s="45"/>
      <c r="D811" s="45"/>
      <c r="E811" s="45"/>
      <c r="F811" s="45"/>
      <c r="G811" s="45"/>
      <c r="H811" s="45"/>
      <c r="I811" s="45"/>
      <c r="J811" s="45"/>
    </row>
    <row r="812" spans="2:10">
      <c r="B812" s="44" t="str">
        <f>"crudini --set /etc/cinder/cinder.conf keystone_authtoken username cinder"</f>
        <v>crudini --set /etc/cinder/cinder.conf keystone_authtoken username cinder</v>
      </c>
      <c r="C812" s="45"/>
      <c r="D812" s="45"/>
      <c r="E812" s="45"/>
      <c r="F812" s="45"/>
      <c r="G812" s="45"/>
      <c r="H812" s="45"/>
      <c r="I812" s="45"/>
      <c r="J812" s="45"/>
    </row>
    <row r="813" spans="2:10">
      <c r="B813" s="44" t="str">
        <f>"crudini --set /etc/cinder/cinder.conf keystone_authtoken password "&amp;CINDER_PASS</f>
        <v>crudini --set /etc/cinder/cinder.conf keystone_authtoken password openstack</v>
      </c>
      <c r="C813" s="45"/>
      <c r="D813" s="45"/>
      <c r="E813" s="45"/>
      <c r="F813" s="45"/>
      <c r="G813" s="45"/>
      <c r="H813" s="45"/>
      <c r="I813" s="45"/>
      <c r="J813" s="45"/>
    </row>
    <row r="815" spans="2:10">
      <c r="B815" s="32" t="s">
        <v>542</v>
      </c>
    </row>
    <row r="816" spans="2:10">
      <c r="B816" t="s">
        <v>224</v>
      </c>
    </row>
    <row r="818" spans="2:10">
      <c r="B818" s="44" t="str">
        <f>"crudini --set /etc/cinder/cinder.conf DEFAULT my_ip "&amp;CONTROLLER_IP</f>
        <v>crudini --set /etc/cinder/cinder.conf DEFAULT my_ip 10.0.0.11</v>
      </c>
      <c r="C818" s="45"/>
      <c r="D818" s="45"/>
      <c r="E818" s="45"/>
      <c r="F818" s="45"/>
      <c r="G818" s="45"/>
      <c r="H818" s="45"/>
      <c r="I818" s="45"/>
      <c r="J818" s="45"/>
    </row>
    <row r="819" spans="2:10">
      <c r="B819" s="44" t="str">
        <f>"crudini --set /etc/cinder/cinder.conf oslo_concurrency lock_path /var/lib/cinder/tmp"</f>
        <v>crudini --set /etc/cinder/cinder.conf oslo_concurrency lock_path /var/lib/cinder/tmp</v>
      </c>
      <c r="C819" s="45"/>
      <c r="D819" s="45"/>
      <c r="E819" s="45"/>
      <c r="F819" s="45"/>
      <c r="G819" s="45"/>
      <c r="H819" s="45"/>
      <c r="I819" s="45"/>
      <c r="J819" s="45"/>
    </row>
    <row r="821" spans="2:10">
      <c r="B821" s="32" t="s">
        <v>543</v>
      </c>
    </row>
    <row r="822" spans="2:10">
      <c r="B822" t="s">
        <v>414</v>
      </c>
    </row>
    <row r="824" spans="2:10">
      <c r="B824" s="44" t="s">
        <v>544</v>
      </c>
      <c r="C824" s="45"/>
      <c r="D824" s="45"/>
      <c r="E824" s="45"/>
      <c r="F824" s="45"/>
      <c r="G824" s="45"/>
      <c r="H824" s="45"/>
      <c r="I824" s="45"/>
      <c r="J824" s="45"/>
    </row>
    <row r="826" spans="2:10">
      <c r="B826" s="32" t="s">
        <v>545</v>
      </c>
    </row>
    <row r="827" spans="2:10">
      <c r="B827" t="s">
        <v>414</v>
      </c>
    </row>
    <row r="829" spans="2:10">
      <c r="B829" s="44" t="str">
        <f>"crudini --set /etc/nova/nova.conf cinder os_region_name RegionOne"</f>
        <v>crudini --set /etc/nova/nova.conf cinder os_region_name RegionOne</v>
      </c>
      <c r="C829" s="45"/>
      <c r="D829" s="45"/>
      <c r="E829" s="45"/>
      <c r="F829" s="45"/>
      <c r="G829" s="45"/>
      <c r="H829" s="45"/>
      <c r="I829" s="45"/>
      <c r="J829" s="45"/>
    </row>
    <row r="831" spans="2:10">
      <c r="B831" s="32" t="s">
        <v>427</v>
      </c>
    </row>
    <row r="832" spans="2:10">
      <c r="B832" t="s">
        <v>224</v>
      </c>
    </row>
    <row r="834" spans="2:10">
      <c r="B834" s="44" t="s">
        <v>428</v>
      </c>
      <c r="C834" s="45"/>
      <c r="D834" s="45"/>
      <c r="E834" s="45"/>
      <c r="F834" s="45"/>
      <c r="G834" s="45"/>
      <c r="H834" s="45"/>
      <c r="I834" s="45"/>
      <c r="J834" s="45"/>
    </row>
    <row r="835" spans="2:10">
      <c r="B835" s="44" t="s">
        <v>546</v>
      </c>
      <c r="C835" s="45"/>
      <c r="D835" s="45"/>
      <c r="E835" s="45"/>
      <c r="F835" s="45"/>
      <c r="G835" s="45"/>
      <c r="H835" s="45"/>
      <c r="I835" s="45"/>
      <c r="J835" s="45"/>
    </row>
    <row r="836" spans="2:10">
      <c r="B836" s="44" t="s">
        <v>330</v>
      </c>
      <c r="C836" s="45"/>
      <c r="D836" s="45"/>
      <c r="E836" s="45"/>
      <c r="F836" s="45"/>
      <c r="G836" s="45"/>
      <c r="H836" s="45"/>
      <c r="I836" s="45"/>
      <c r="J836" s="45"/>
    </row>
    <row r="838" spans="2:10">
      <c r="B838" s="60" t="s">
        <v>547</v>
      </c>
    </row>
    <row r="839" spans="2:10">
      <c r="B839" s="39" t="s">
        <v>224</v>
      </c>
    </row>
    <row r="841" spans="2:10">
      <c r="B841" s="46" t="s">
        <v>344</v>
      </c>
      <c r="C841" s="45"/>
      <c r="D841" s="45"/>
      <c r="E841" s="45"/>
      <c r="F841" s="45"/>
      <c r="G841" s="45"/>
      <c r="H841" s="45"/>
      <c r="I841" s="45"/>
      <c r="J841" s="45"/>
    </row>
    <row r="842" spans="2:10">
      <c r="B842" s="44" t="s">
        <v>548</v>
      </c>
      <c r="C842" s="45"/>
      <c r="D842" s="45"/>
      <c r="E842" s="45"/>
      <c r="F842" s="45"/>
      <c r="G842" s="45"/>
      <c r="H842" s="45"/>
      <c r="I842" s="45"/>
      <c r="J842" s="45"/>
    </row>
    <row r="844" spans="2:10" s="41" customFormat="1"/>
    <row r="845" spans="2:10" ht="23.5">
      <c r="B845" s="15" t="s">
        <v>578</v>
      </c>
    </row>
    <row r="847" spans="2:10">
      <c r="B847" s="32" t="s">
        <v>505</v>
      </c>
    </row>
    <row r="848" spans="2:10">
      <c r="B848" t="s">
        <v>224</v>
      </c>
    </row>
    <row r="850" spans="2:10">
      <c r="B850" s="44" t="s">
        <v>203</v>
      </c>
      <c r="C850" s="45"/>
      <c r="D850" s="45"/>
      <c r="E850" s="45"/>
      <c r="F850" s="45"/>
      <c r="G850" s="45"/>
      <c r="H850" s="45"/>
      <c r="I850" s="45"/>
      <c r="J850" s="45"/>
    </row>
    <row r="851" spans="2:10">
      <c r="B851" s="44" t="s">
        <v>549</v>
      </c>
      <c r="C851" s="45"/>
      <c r="D851" s="45"/>
      <c r="E851" s="45"/>
      <c r="F851" s="45"/>
      <c r="G851" s="45"/>
      <c r="H851" s="45"/>
      <c r="I851" s="45"/>
      <c r="J851" s="45"/>
    </row>
    <row r="853" spans="2:10">
      <c r="B853" s="32" t="s">
        <v>550</v>
      </c>
    </row>
    <row r="855" spans="2:10">
      <c r="B855" s="44" t="s">
        <v>551</v>
      </c>
      <c r="C855" s="45"/>
      <c r="D855" s="45"/>
      <c r="E855" s="45"/>
      <c r="F855" s="45"/>
      <c r="G855" s="45"/>
      <c r="H855" s="45"/>
      <c r="I855" s="45"/>
      <c r="J855" s="45"/>
    </row>
    <row r="857" spans="2:10">
      <c r="B857" s="44" t="s">
        <v>552</v>
      </c>
      <c r="C857" s="45"/>
      <c r="D857" s="45"/>
      <c r="E857" s="45"/>
      <c r="F857" s="45"/>
      <c r="G857" s="45"/>
      <c r="H857" s="45"/>
      <c r="I857" s="45"/>
      <c r="J857" s="45"/>
    </row>
    <row r="859" spans="2:10">
      <c r="B859" s="44" t="s">
        <v>553</v>
      </c>
      <c r="C859" s="45"/>
      <c r="D859" s="45"/>
      <c r="E859" s="45"/>
      <c r="F859" s="45"/>
      <c r="G859" s="45"/>
      <c r="H859" s="45"/>
      <c r="I859" s="45"/>
      <c r="J859" s="45"/>
    </row>
    <row r="860" spans="2:10">
      <c r="B860" s="44" t="s">
        <v>554</v>
      </c>
      <c r="C860" s="45"/>
      <c r="D860" s="45"/>
      <c r="E860" s="45"/>
      <c r="F860" s="45"/>
      <c r="G860" s="45"/>
      <c r="H860" s="45"/>
      <c r="I860" s="45"/>
      <c r="J860" s="45"/>
    </row>
    <row r="861" spans="2:10">
      <c r="B861" s="44" t="s">
        <v>555</v>
      </c>
      <c r="C861" s="45"/>
      <c r="D861" s="45"/>
      <c r="E861" s="45"/>
      <c r="F861" s="45"/>
      <c r="G861" s="45"/>
      <c r="H861" s="45"/>
      <c r="I861" s="45"/>
      <c r="J861" s="45"/>
    </row>
    <row r="862" spans="2:10">
      <c r="B862" s="44" t="s">
        <v>556</v>
      </c>
      <c r="C862" s="45"/>
      <c r="D862" s="45"/>
      <c r="E862" s="45"/>
      <c r="F862" s="45"/>
      <c r="G862" s="45"/>
      <c r="H862" s="45"/>
      <c r="I862" s="45"/>
      <c r="J862" s="45"/>
    </row>
    <row r="863" spans="2:10">
      <c r="B863" s="44" t="s">
        <v>557</v>
      </c>
      <c r="C863" s="45"/>
      <c r="D863" s="45"/>
      <c r="E863" s="45"/>
      <c r="F863" s="45"/>
      <c r="G863" s="45"/>
      <c r="H863" s="45"/>
      <c r="I863" s="45"/>
      <c r="J863" s="45"/>
    </row>
    <row r="864" spans="2:10">
      <c r="B864" s="44" t="s">
        <v>558</v>
      </c>
      <c r="C864" s="45"/>
      <c r="D864" s="45"/>
      <c r="E864" s="45"/>
      <c r="F864" s="45"/>
      <c r="G864" s="45"/>
      <c r="H864" s="45"/>
      <c r="I864" s="45"/>
      <c r="J864" s="45"/>
    </row>
    <row r="866" spans="2:10">
      <c r="B866" s="44" t="s">
        <v>559</v>
      </c>
      <c r="C866" s="45"/>
      <c r="D866" s="45"/>
      <c r="E866" s="45"/>
      <c r="F866" s="45"/>
      <c r="G866" s="45"/>
      <c r="H866" s="45"/>
      <c r="I866" s="45"/>
      <c r="J866" s="45"/>
    </row>
    <row r="868" spans="2:10">
      <c r="B868" s="44" t="s">
        <v>560</v>
      </c>
      <c r="C868" s="45"/>
      <c r="D868" s="45"/>
      <c r="E868" s="45"/>
      <c r="F868" s="45"/>
      <c r="G868" s="45"/>
      <c r="H868" s="45"/>
      <c r="I868" s="45"/>
      <c r="J868" s="45"/>
    </row>
    <row r="870" spans="2:10">
      <c r="B870" s="44" t="s">
        <v>561</v>
      </c>
      <c r="C870" s="45"/>
      <c r="D870" s="45"/>
      <c r="E870" s="45"/>
      <c r="F870" s="45"/>
      <c r="G870" s="45"/>
      <c r="H870" s="45"/>
      <c r="I870" s="45"/>
      <c r="J870" s="45"/>
    </row>
    <row r="871" spans="2:10">
      <c r="B871" s="44" t="s">
        <v>562</v>
      </c>
      <c r="C871" s="45"/>
      <c r="D871" s="45"/>
      <c r="E871" s="45"/>
      <c r="F871" s="45"/>
      <c r="G871" s="45"/>
      <c r="H871" s="45"/>
      <c r="I871" s="45"/>
      <c r="J871" s="45"/>
    </row>
    <row r="872" spans="2:10">
      <c r="B872" s="44" t="s">
        <v>563</v>
      </c>
      <c r="C872" s="45"/>
      <c r="D872" s="45"/>
      <c r="E872" s="45"/>
      <c r="F872" s="45"/>
      <c r="G872" s="45"/>
      <c r="H872" s="45"/>
      <c r="I872" s="45"/>
      <c r="J872" s="45"/>
    </row>
    <row r="873" spans="2:10">
      <c r="B873" s="63" t="s">
        <v>564</v>
      </c>
      <c r="C873" s="45"/>
      <c r="D873" s="45"/>
      <c r="E873" s="45"/>
      <c r="F873" s="45"/>
      <c r="G873" s="45"/>
      <c r="H873" s="45"/>
      <c r="I873" s="45"/>
      <c r="J873" s="45"/>
    </row>
    <row r="874" spans="2:10">
      <c r="B874" s="63" t="s">
        <v>558</v>
      </c>
      <c r="C874" s="45"/>
      <c r="D874" s="45"/>
      <c r="E874" s="45"/>
      <c r="F874" s="45"/>
      <c r="G874" s="45"/>
      <c r="H874" s="45"/>
      <c r="I874" s="45"/>
      <c r="J874" s="45"/>
    </row>
    <row r="876" spans="2:10">
      <c r="B876" s="44" t="s">
        <v>565</v>
      </c>
      <c r="C876" s="45"/>
      <c r="D876" s="45"/>
      <c r="E876" s="45"/>
      <c r="F876" s="45"/>
      <c r="G876" s="45"/>
      <c r="H876" s="45"/>
      <c r="I876" s="45"/>
      <c r="J876" s="45"/>
    </row>
    <row r="878" spans="2:10">
      <c r="B878" s="44" t="s">
        <v>566</v>
      </c>
      <c r="C878" s="45"/>
      <c r="D878" s="45"/>
      <c r="E878" s="45"/>
      <c r="F878" s="45"/>
      <c r="G878" s="45"/>
      <c r="H878" s="45"/>
      <c r="I878" s="45"/>
      <c r="J878" s="45"/>
    </row>
    <row r="880" spans="2:10">
      <c r="B880" s="32" t="s">
        <v>567</v>
      </c>
    </row>
    <row r="882" spans="2:10">
      <c r="B882" s="44" t="s">
        <v>568</v>
      </c>
      <c r="C882" s="45"/>
      <c r="D882" s="45"/>
      <c r="E882" s="45"/>
      <c r="F882" s="45"/>
      <c r="G882" s="45"/>
      <c r="H882" s="45"/>
      <c r="I882" s="45"/>
      <c r="J882" s="45"/>
    </row>
    <row r="884" spans="2:10">
      <c r="B884" s="32" t="s">
        <v>569</v>
      </c>
    </row>
    <row r="885" spans="2:10">
      <c r="B885" t="s">
        <v>414</v>
      </c>
    </row>
    <row r="887" spans="2:10">
      <c r="B887" s="44" t="s">
        <v>570</v>
      </c>
      <c r="C887" s="45"/>
      <c r="D887" s="45"/>
      <c r="E887" s="45"/>
      <c r="F887" s="45"/>
      <c r="G887" s="45"/>
      <c r="H887" s="45"/>
      <c r="I887" s="45"/>
      <c r="J887" s="45"/>
    </row>
    <row r="889" spans="2:10">
      <c r="B889" s="32" t="s">
        <v>571</v>
      </c>
    </row>
    <row r="891" spans="2:10">
      <c r="B891" s="29" t="str">
        <f>"http://"&amp;CONTROLLER_IP&amp;"/horizon"</f>
        <v>http://10.0.0.11/horizon</v>
      </c>
    </row>
  </sheetData>
  <hyperlinks>
    <hyperlink ref="D414" r:id="rId1" xr:uid="{98DBE669-B665-E74D-9C10-D1ACA01BF7C0}"/>
  </hyperlinks>
  <pageMargins left="0.7" right="0.7" top="0.75" bottom="0.75" header="0.3" footer="0.3"/>
  <pageSetup paperSize="9" orientation="portrait" r:id="rId2"/>
  <ignoredErrors>
    <ignoredError sqref="B6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7512-A910-284C-B2A4-82CFB59BE689}">
  <dimension ref="A2:N321"/>
  <sheetViews>
    <sheetView topLeftCell="A174" zoomScale="140" zoomScaleNormal="140" workbookViewId="0">
      <selection activeCell="G54" sqref="G54"/>
    </sheetView>
  </sheetViews>
  <sheetFormatPr defaultColWidth="10.5" defaultRowHeight="15.5"/>
  <cols>
    <col min="2" max="2" width="12" customWidth="1"/>
    <col min="3" max="3" width="12.5" customWidth="1"/>
    <col min="5" max="5" width="15.33203125" customWidth="1"/>
    <col min="6" max="6" width="12.83203125" customWidth="1"/>
    <col min="7" max="7" width="29.5" customWidth="1"/>
    <col min="9" max="9" width="11" customWidth="1"/>
    <col min="11" max="11" width="21" customWidth="1"/>
  </cols>
  <sheetData>
    <row r="2" spans="2:12" ht="26">
      <c r="B2" s="16" t="s">
        <v>386</v>
      </c>
    </row>
    <row r="4" spans="2:12" ht="18.5">
      <c r="B4" s="3" t="s">
        <v>109</v>
      </c>
      <c r="J4" s="3" t="s">
        <v>110</v>
      </c>
    </row>
    <row r="6" spans="2:12" ht="18.5">
      <c r="B6" s="3" t="s">
        <v>111</v>
      </c>
    </row>
    <row r="7" spans="2:12" ht="18.5">
      <c r="B7" s="3"/>
    </row>
    <row r="8" spans="2:12">
      <c r="B8" s="6" t="s">
        <v>112</v>
      </c>
      <c r="C8" s="4" t="s">
        <v>113</v>
      </c>
      <c r="D8" s="4" t="s">
        <v>114</v>
      </c>
      <c r="J8" s="6" t="s">
        <v>115</v>
      </c>
      <c r="K8" s="4" t="s">
        <v>113</v>
      </c>
      <c r="L8" s="4" t="s">
        <v>114</v>
      </c>
    </row>
    <row r="9" spans="2:12">
      <c r="B9" s="14" t="s">
        <v>116</v>
      </c>
      <c r="C9" s="4" t="s">
        <v>117</v>
      </c>
      <c r="D9" s="12">
        <v>1</v>
      </c>
      <c r="J9" s="14" t="s">
        <v>118</v>
      </c>
      <c r="K9" s="4" t="s">
        <v>119</v>
      </c>
      <c r="L9" s="12">
        <v>8</v>
      </c>
    </row>
    <row r="10" spans="2:12">
      <c r="B10" s="14" t="s">
        <v>120</v>
      </c>
      <c r="C10" s="4" t="s">
        <v>121</v>
      </c>
      <c r="D10" s="12">
        <v>4</v>
      </c>
      <c r="J10" s="14" t="s">
        <v>120</v>
      </c>
      <c r="K10" s="4" t="s">
        <v>122</v>
      </c>
      <c r="L10" s="12">
        <v>32</v>
      </c>
    </row>
    <row r="11" spans="2:12">
      <c r="B11" s="14" t="s">
        <v>123</v>
      </c>
      <c r="C11" s="4" t="s">
        <v>124</v>
      </c>
      <c r="D11" s="12">
        <v>10</v>
      </c>
      <c r="J11" s="14" t="s">
        <v>123</v>
      </c>
      <c r="K11" s="4" t="s">
        <v>125</v>
      </c>
      <c r="L11" s="12">
        <v>512</v>
      </c>
    </row>
    <row r="13" spans="2:12">
      <c r="B13" s="2" t="s">
        <v>126</v>
      </c>
    </row>
    <row r="14" spans="2:12">
      <c r="B14" t="s">
        <v>127</v>
      </c>
      <c r="D14" t="s">
        <v>128</v>
      </c>
      <c r="E14" t="str">
        <f>MGMT_NET_GW</f>
        <v>10.0.0.1</v>
      </c>
      <c r="F14" t="s">
        <v>129</v>
      </c>
      <c r="G14" t="str">
        <f>CONTROLLER_NETMASK</f>
        <v>255.255.255.0</v>
      </c>
      <c r="H14" t="s">
        <v>130</v>
      </c>
    </row>
    <row r="16" spans="2:12">
      <c r="B16" s="2" t="s">
        <v>131</v>
      </c>
    </row>
    <row r="17" spans="2:12">
      <c r="B17" t="s">
        <v>5</v>
      </c>
      <c r="C17" t="str">
        <f>PROV_NET_CIDR</f>
        <v>203.0.113.0/24</v>
      </c>
      <c r="E17" t="s">
        <v>130</v>
      </c>
    </row>
    <row r="19" spans="2:12">
      <c r="B19" s="2" t="s">
        <v>132</v>
      </c>
    </row>
    <row r="20" spans="2:12">
      <c r="B20" t="s">
        <v>5</v>
      </c>
      <c r="C20" s="22" t="s">
        <v>133</v>
      </c>
      <c r="E20" t="s">
        <v>134</v>
      </c>
    </row>
    <row r="22" spans="2:12" ht="18.5">
      <c r="B22" s="3" t="s">
        <v>135</v>
      </c>
    </row>
    <row r="24" spans="2:12">
      <c r="B24" s="10" t="s">
        <v>136</v>
      </c>
      <c r="C24" s="10" t="s">
        <v>137</v>
      </c>
      <c r="D24" s="10" t="s">
        <v>138</v>
      </c>
      <c r="E24" s="10" t="s">
        <v>139</v>
      </c>
      <c r="F24" s="10" t="s">
        <v>140</v>
      </c>
      <c r="G24" s="10" t="s">
        <v>26</v>
      </c>
      <c r="H24" s="10" t="s">
        <v>6</v>
      </c>
      <c r="I24" s="10" t="s">
        <v>141</v>
      </c>
      <c r="J24" t="s">
        <v>142</v>
      </c>
    </row>
    <row r="25" spans="2:12">
      <c r="B25" s="4" t="s">
        <v>143</v>
      </c>
      <c r="C25" s="4" t="s">
        <v>144</v>
      </c>
      <c r="D25" s="4" t="str">
        <f>MGMT_NET_IFACE</f>
        <v>eth0</v>
      </c>
      <c r="E25" s="4" t="s">
        <v>145</v>
      </c>
      <c r="F25" s="4" t="str">
        <f>COMPUTE1_IP</f>
        <v>10.0.0.31</v>
      </c>
      <c r="G25" s="4" t="str">
        <f>COMPUTE1_NETMASK</f>
        <v>255.255.255.0</v>
      </c>
      <c r="H25" s="4" t="str">
        <f>MGMT_NET_GW</f>
        <v>10.0.0.1</v>
      </c>
      <c r="I25" s="4" t="str">
        <f>COMPUTE1_DNS</f>
        <v>8.8.8.8</v>
      </c>
      <c r="J25" t="s">
        <v>146</v>
      </c>
    </row>
    <row r="26" spans="2:12">
      <c r="B26" s="4" t="s">
        <v>147</v>
      </c>
      <c r="C26" s="4" t="s">
        <v>148</v>
      </c>
      <c r="D26" s="4" t="str">
        <f>PROV_NET_IFACE</f>
        <v>eth1</v>
      </c>
      <c r="E26" s="4" t="s">
        <v>149</v>
      </c>
      <c r="F26" s="5" t="s">
        <v>150</v>
      </c>
      <c r="G26" s="5" t="s">
        <v>150</v>
      </c>
      <c r="H26" s="5" t="s">
        <v>150</v>
      </c>
      <c r="I26" s="5" t="s">
        <v>150</v>
      </c>
      <c r="J26" t="s">
        <v>131</v>
      </c>
      <c r="L26" s="21" t="s">
        <v>151</v>
      </c>
    </row>
    <row r="27" spans="2:12">
      <c r="B27" s="4" t="s">
        <v>152</v>
      </c>
      <c r="C27" s="4" t="s">
        <v>153</v>
      </c>
      <c r="D27" s="12" t="s">
        <v>154</v>
      </c>
      <c r="E27" s="12" t="s">
        <v>155</v>
      </c>
      <c r="F27" s="12" t="s">
        <v>156</v>
      </c>
      <c r="G27" s="12" t="s">
        <v>156</v>
      </c>
      <c r="H27" s="12" t="s">
        <v>156</v>
      </c>
      <c r="I27" s="12" t="s">
        <v>156</v>
      </c>
      <c r="J27" t="s">
        <v>132</v>
      </c>
    </row>
    <row r="30" spans="2:12" ht="18.5">
      <c r="B30" s="3" t="s">
        <v>157</v>
      </c>
    </row>
    <row r="32" spans="2:12">
      <c r="B32" s="9" t="s">
        <v>12</v>
      </c>
      <c r="C32" t="str">
        <f>HOST_OS_NAME</f>
        <v>Ubuntu Server 16.04 LTS</v>
      </c>
    </row>
    <row r="33" spans="2:7">
      <c r="B33" s="9" t="s">
        <v>158</v>
      </c>
      <c r="C33" t="str">
        <f>HOST_OS_LINK</f>
        <v>https://www.ubuntu.com/download/server</v>
      </c>
    </row>
    <row r="36" spans="2:7">
      <c r="B36" s="2" t="s">
        <v>159</v>
      </c>
    </row>
    <row r="37" spans="2:7">
      <c r="E37" t="s">
        <v>113</v>
      </c>
      <c r="G37" s="23" t="s">
        <v>114</v>
      </c>
    </row>
    <row r="38" spans="2:7">
      <c r="B38" t="s">
        <v>160</v>
      </c>
      <c r="E38" t="s">
        <v>161</v>
      </c>
      <c r="G38" s="12" t="s">
        <v>161</v>
      </c>
    </row>
    <row r="39" spans="2:7">
      <c r="B39" t="s">
        <v>162</v>
      </c>
      <c r="E39" t="s">
        <v>163</v>
      </c>
      <c r="G39" s="12" t="s">
        <v>163</v>
      </c>
    </row>
    <row r="40" spans="2:7">
      <c r="B40" t="s">
        <v>164</v>
      </c>
      <c r="G40" s="12"/>
    </row>
    <row r="41" spans="2:7">
      <c r="B41" t="s">
        <v>165</v>
      </c>
      <c r="E41" t="s">
        <v>166</v>
      </c>
      <c r="G41" s="12" t="s">
        <v>166</v>
      </c>
    </row>
    <row r="42" spans="2:7">
      <c r="B42" t="s">
        <v>167</v>
      </c>
      <c r="E42" t="s">
        <v>168</v>
      </c>
      <c r="G42" s="12" t="s">
        <v>168</v>
      </c>
    </row>
    <row r="43" spans="2:7">
      <c r="B43" t="s">
        <v>169</v>
      </c>
      <c r="E43" t="s">
        <v>170</v>
      </c>
      <c r="G43" s="12" t="s">
        <v>170</v>
      </c>
    </row>
    <row r="44" spans="2:7">
      <c r="B44" t="s">
        <v>171</v>
      </c>
      <c r="E44" t="s">
        <v>172</v>
      </c>
      <c r="G44" s="12" t="s">
        <v>172</v>
      </c>
    </row>
    <row r="45" spans="2:7">
      <c r="B45" t="s">
        <v>173</v>
      </c>
      <c r="E45" t="s">
        <v>174</v>
      </c>
      <c r="G45" s="12" t="s">
        <v>174</v>
      </c>
    </row>
    <row r="46" spans="2:7">
      <c r="B46" t="s">
        <v>175</v>
      </c>
      <c r="E46" t="s">
        <v>176</v>
      </c>
      <c r="G46" s="12" t="s">
        <v>177</v>
      </c>
    </row>
    <row r="47" spans="2:7">
      <c r="B47" t="s">
        <v>178</v>
      </c>
      <c r="E47" t="str">
        <f>COMPUTE1_IP</f>
        <v>10.0.0.31</v>
      </c>
      <c r="G47" s="12" t="s">
        <v>38</v>
      </c>
    </row>
    <row r="48" spans="2:7">
      <c r="B48" t="s">
        <v>179</v>
      </c>
      <c r="E48" t="str">
        <f>CONTROLLER_NETMASK</f>
        <v>255.255.255.0</v>
      </c>
      <c r="G48" s="12" t="s">
        <v>33</v>
      </c>
    </row>
    <row r="49" spans="2:7">
      <c r="B49" t="s">
        <v>180</v>
      </c>
      <c r="E49" t="str">
        <f>MGMT_NET_GW</f>
        <v>10.0.0.1</v>
      </c>
      <c r="G49" s="12" t="s">
        <v>10</v>
      </c>
    </row>
    <row r="50" spans="2:7">
      <c r="B50" t="s">
        <v>181</v>
      </c>
      <c r="E50" t="str">
        <f>COMPUTE1_DNS</f>
        <v>8.8.8.8</v>
      </c>
      <c r="G50" s="12" t="s">
        <v>10</v>
      </c>
    </row>
    <row r="51" spans="2:7">
      <c r="B51" t="s">
        <v>182</v>
      </c>
      <c r="E51" t="str">
        <f>COMPUTE1_NAME</f>
        <v>compute1</v>
      </c>
      <c r="G51" s="12" t="s">
        <v>37</v>
      </c>
    </row>
    <row r="52" spans="2:7">
      <c r="B52" t="s">
        <v>183</v>
      </c>
      <c r="E52" s="1"/>
      <c r="G52" s="12"/>
    </row>
    <row r="53" spans="2:7">
      <c r="B53" t="s">
        <v>184</v>
      </c>
      <c r="G53" s="12" t="s">
        <v>30</v>
      </c>
    </row>
    <row r="54" spans="2:7">
      <c r="B54" t="s">
        <v>185</v>
      </c>
      <c r="G54" s="12" t="s">
        <v>30</v>
      </c>
    </row>
    <row r="55" spans="2:7">
      <c r="B55" t="s">
        <v>186</v>
      </c>
      <c r="G55" s="12" t="s">
        <v>30</v>
      </c>
    </row>
    <row r="56" spans="2:7">
      <c r="B56" t="s">
        <v>187</v>
      </c>
      <c r="G56" s="12" t="s">
        <v>188</v>
      </c>
    </row>
    <row r="57" spans="2:7">
      <c r="B57" t="s">
        <v>189</v>
      </c>
      <c r="G57" s="12" t="s">
        <v>190</v>
      </c>
    </row>
    <row r="58" spans="2:7">
      <c r="B58" t="s">
        <v>191</v>
      </c>
      <c r="E58" t="s">
        <v>192</v>
      </c>
      <c r="G58" s="12" t="s">
        <v>192</v>
      </c>
    </row>
    <row r="59" spans="2:7">
      <c r="B59" t="s">
        <v>193</v>
      </c>
      <c r="G59" s="12" t="s">
        <v>194</v>
      </c>
    </row>
    <row r="60" spans="2:7">
      <c r="B60" t="s">
        <v>195</v>
      </c>
      <c r="E60" t="s">
        <v>196</v>
      </c>
      <c r="G60" s="12" t="s">
        <v>196</v>
      </c>
    </row>
    <row r="61" spans="2:7">
      <c r="B61" t="s">
        <v>197</v>
      </c>
      <c r="E61" t="s">
        <v>198</v>
      </c>
      <c r="G61" s="12" t="s">
        <v>198</v>
      </c>
    </row>
    <row r="62" spans="2:7">
      <c r="B62" t="s">
        <v>199</v>
      </c>
      <c r="E62" t="s">
        <v>200</v>
      </c>
      <c r="G62" s="12" t="s">
        <v>200</v>
      </c>
    </row>
    <row r="64" spans="2:7" ht="21">
      <c r="B64" s="27" t="s">
        <v>201</v>
      </c>
    </row>
    <row r="66" spans="2:4">
      <c r="B66" s="2" t="s">
        <v>202</v>
      </c>
      <c r="D66" s="2" t="str">
        <f>COMPUTE1_SSH_USER</f>
        <v>openstack</v>
      </c>
    </row>
    <row r="67" spans="2:4">
      <c r="B67" s="29" t="s">
        <v>203</v>
      </c>
    </row>
    <row r="68" spans="2:4">
      <c r="B68" s="29" t="s">
        <v>204</v>
      </c>
    </row>
    <row r="69" spans="2:4">
      <c r="B69" t="s">
        <v>205</v>
      </c>
    </row>
    <row r="70" spans="2:4">
      <c r="B70" s="29" t="str">
        <f>COMPUTE1_SSH_USER&amp;" ALL=(ALL) NOPASSWD:ALL"</f>
        <v>openstack ALL=(ALL) NOPASSWD:ALL</v>
      </c>
    </row>
    <row r="71" spans="2:4">
      <c r="B71" s="24" t="s">
        <v>206</v>
      </c>
    </row>
    <row r="73" spans="2:4">
      <c r="B73" s="2" t="s">
        <v>207</v>
      </c>
    </row>
    <row r="74" spans="2:4">
      <c r="B74" t="str">
        <f>"Remove 127.0.1.1 "&amp;COMPUTE1_NAME&amp;", if present"</f>
        <v>Remove 127.0.1.1 compute1, if present</v>
      </c>
    </row>
    <row r="75" spans="2:4">
      <c r="B75" t="s">
        <v>208</v>
      </c>
    </row>
    <row r="76" spans="2:4">
      <c r="B76" s="29" t="str">
        <f>CONTROLLER_IP&amp;" "&amp;CONTROLLER_NAME</f>
        <v>10.0.0.11 controller</v>
      </c>
    </row>
    <row r="77" spans="2:4">
      <c r="B77" s="29" t="str">
        <f>COMPUTE1_IP&amp;" "&amp;COMPUTE1_NAME</f>
        <v>10.0.0.31 compute1</v>
      </c>
    </row>
    <row r="78" spans="2:4">
      <c r="B78" s="29" t="str">
        <f>BLOCK1_IP&amp;" "&amp;BLOCK1_NAME</f>
        <v>10.0.0.41 block1</v>
      </c>
    </row>
    <row r="80" spans="2:4">
      <c r="B80" t="s">
        <v>209</v>
      </c>
    </row>
    <row r="81" spans="2:2" ht="16.5">
      <c r="B81" s="31" t="s">
        <v>210</v>
      </c>
    </row>
    <row r="82" spans="2:2" ht="17">
      <c r="B82" s="28" t="s">
        <v>211</v>
      </c>
    </row>
    <row r="83" spans="2:2" ht="16.5">
      <c r="B83" s="31" t="s">
        <v>212</v>
      </c>
    </row>
    <row r="84" spans="2:2">
      <c r="B84" s="29" t="s">
        <v>213</v>
      </c>
    </row>
    <row r="86" spans="2:2">
      <c r="B86" s="2" t="s">
        <v>214</v>
      </c>
    </row>
    <row r="87" spans="2:2">
      <c r="B87" s="29" t="s">
        <v>203</v>
      </c>
    </row>
    <row r="88" spans="2:2">
      <c r="B88" t="s">
        <v>387</v>
      </c>
    </row>
    <row r="89" spans="2:2">
      <c r="B89" t="s">
        <v>216</v>
      </c>
    </row>
    <row r="91" spans="2:2">
      <c r="B91" s="29" t="str">
        <f>"auto "&amp;MGMT_NET_IFACE</f>
        <v>auto eth0</v>
      </c>
    </row>
    <row r="92" spans="2:2">
      <c r="B92" s="29" t="str">
        <f>"iface "&amp;MGMT_NET_IFACE&amp;" inet static"</f>
        <v>iface eth0 inet static</v>
      </c>
    </row>
    <row r="93" spans="2:2">
      <c r="B93" s="29" t="str">
        <f>"  address "&amp;COMPUTE1_IP</f>
        <v xml:space="preserve">  address 10.0.0.31</v>
      </c>
    </row>
    <row r="94" spans="2:2">
      <c r="B94" s="29" t="str">
        <f>"  netmask "&amp;COMPUTE1_NETMASK</f>
        <v xml:space="preserve">  netmask 255.255.255.0</v>
      </c>
    </row>
    <row r="95" spans="2:2">
      <c r="B95" s="29" t="str">
        <f>"  dns-nameservers "&amp;COMPUTE1_DNS</f>
        <v xml:space="preserve">  dns-nameservers 8.8.8.8</v>
      </c>
    </row>
    <row r="96" spans="2:2">
      <c r="B96" s="29" t="str">
        <f>"auto "&amp;PROV_NET_IFACE</f>
        <v>auto eth1</v>
      </c>
    </row>
    <row r="97" spans="2:2">
      <c r="B97" s="29" t="str">
        <f>"iface "&amp;PROV_NET_IFACE&amp;" inet manual"</f>
        <v>iface eth1 inet manual</v>
      </c>
    </row>
    <row r="98" spans="2:2">
      <c r="B98" s="29" t="str">
        <f>"  up ip link set dev "&amp;PROV_NET_IFACE&amp;" up"</f>
        <v xml:space="preserve">  up ip link set dev eth1 up</v>
      </c>
    </row>
    <row r="99" spans="2:2">
      <c r="B99" s="29" t="str">
        <f>"  down ip link set dev "&amp;PROV_NET_IFACE&amp;" down"</f>
        <v xml:space="preserve">  down ip link set dev eth1 down</v>
      </c>
    </row>
    <row r="100" spans="2:2">
      <c r="B100" s="29" t="s">
        <v>217</v>
      </c>
    </row>
    <row r="101" spans="2:2">
      <c r="B101" s="29" t="s">
        <v>218</v>
      </c>
    </row>
    <row r="103" spans="2:2">
      <c r="B103" t="s">
        <v>219</v>
      </c>
    </row>
    <row r="104" spans="2:2">
      <c r="B104" t="s">
        <v>220</v>
      </c>
    </row>
    <row r="105" spans="2:2">
      <c r="B105" t="s">
        <v>221</v>
      </c>
    </row>
    <row r="106" spans="2:2">
      <c r="B106" s="29" t="s">
        <v>222</v>
      </c>
    </row>
    <row r="107" spans="2:2">
      <c r="B107" s="29" t="str">
        <f>"ping -c 3 "&amp;CONTROLLER_NAME</f>
        <v>ping -c 3 controller</v>
      </c>
    </row>
    <row r="108" spans="2:2">
      <c r="B108" s="29" t="str">
        <f>"ping -c 3 "&amp;BLOCK1_NAME</f>
        <v>ping -c 3 block1</v>
      </c>
    </row>
    <row r="110" spans="2:2">
      <c r="B110" s="2" t="s">
        <v>223</v>
      </c>
    </row>
    <row r="111" spans="2:2">
      <c r="B111" t="s">
        <v>224</v>
      </c>
    </row>
    <row r="112" spans="2:2">
      <c r="B112" s="29" t="s">
        <v>203</v>
      </c>
    </row>
    <row r="113" spans="2:2">
      <c r="B113" s="29" t="s">
        <v>225</v>
      </c>
    </row>
    <row r="114" spans="2:2">
      <c r="B114" s="29" t="s">
        <v>226</v>
      </c>
    </row>
    <row r="115" spans="2:2">
      <c r="B115" s="29" t="s">
        <v>227</v>
      </c>
    </row>
    <row r="117" spans="2:2" ht="21">
      <c r="B117" s="33" t="s">
        <v>228</v>
      </c>
    </row>
    <row r="119" spans="2:2">
      <c r="B119" t="s">
        <v>229</v>
      </c>
    </row>
    <row r="121" spans="2:2">
      <c r="B121" s="29" t="s">
        <v>203</v>
      </c>
    </row>
    <row r="122" spans="2:2">
      <c r="B122" s="29" t="s">
        <v>230</v>
      </c>
    </row>
    <row r="124" spans="2:2">
      <c r="B124" t="s">
        <v>231</v>
      </c>
    </row>
    <row r="125" spans="2:2">
      <c r="B125" t="s">
        <v>388</v>
      </c>
    </row>
    <row r="126" spans="2:2">
      <c r="B126" s="29" t="s">
        <v>389</v>
      </c>
    </row>
    <row r="127" spans="2:2">
      <c r="B127" s="2" t="s">
        <v>390</v>
      </c>
    </row>
    <row r="128" spans="2:2">
      <c r="B128" t="s">
        <v>234</v>
      </c>
    </row>
    <row r="129" spans="2:2">
      <c r="B129" t="s">
        <v>235</v>
      </c>
    </row>
    <row r="130" spans="2:2">
      <c r="B130" s="29" t="s">
        <v>236</v>
      </c>
    </row>
    <row r="132" spans="2:2">
      <c r="B132" t="s">
        <v>237</v>
      </c>
    </row>
    <row r="133" spans="2:2">
      <c r="B133" s="29" t="s">
        <v>238</v>
      </c>
    </row>
    <row r="135" spans="2:2" ht="21">
      <c r="B135" s="33" t="s">
        <v>239</v>
      </c>
    </row>
    <row r="137" spans="2:2">
      <c r="B137" s="29" t="s">
        <v>203</v>
      </c>
    </row>
    <row r="138" spans="2:2">
      <c r="B138" s="29" t="s">
        <v>240</v>
      </c>
    </row>
    <row r="139" spans="2:2">
      <c r="B139" s="29" t="s">
        <v>241</v>
      </c>
    </row>
    <row r="140" spans="2:2">
      <c r="B140" s="29" t="s">
        <v>242</v>
      </c>
    </row>
    <row r="141" spans="2:2">
      <c r="B141" s="29" t="s">
        <v>213</v>
      </c>
    </row>
    <row r="142" spans="2:2">
      <c r="B142" s="29" t="s">
        <v>243</v>
      </c>
    </row>
    <row r="144" spans="2:2" s="41" customFormat="1"/>
    <row r="145" spans="2:8" ht="18.5">
      <c r="B145" s="49" t="s">
        <v>434</v>
      </c>
    </row>
    <row r="147" spans="2:8" s="41" customFormat="1"/>
    <row r="148" spans="2:8" ht="18.5">
      <c r="B148" s="49" t="s">
        <v>435</v>
      </c>
    </row>
    <row r="150" spans="2:8" s="41" customFormat="1"/>
    <row r="151" spans="2:8" ht="21">
      <c r="B151" s="33" t="s">
        <v>436</v>
      </c>
    </row>
    <row r="153" spans="2:8">
      <c r="B153" s="32" t="s">
        <v>437</v>
      </c>
    </row>
    <row r="154" spans="2:8">
      <c r="B154" t="s">
        <v>224</v>
      </c>
    </row>
    <row r="156" spans="2:8" ht="16">
      <c r="B156" s="50" t="s">
        <v>203</v>
      </c>
      <c r="C156" s="45"/>
      <c r="D156" s="45"/>
      <c r="E156" s="45"/>
      <c r="F156" s="45"/>
      <c r="G156" s="45"/>
      <c r="H156" s="45"/>
    </row>
    <row r="157" spans="2:8" ht="16">
      <c r="B157" s="50" t="s">
        <v>225</v>
      </c>
      <c r="C157" s="45"/>
      <c r="D157" s="45"/>
      <c r="E157" s="45"/>
      <c r="F157" s="45"/>
      <c r="G157" s="45"/>
      <c r="H157" s="45"/>
    </row>
    <row r="158" spans="2:8" ht="16">
      <c r="B158" s="50" t="s">
        <v>470</v>
      </c>
      <c r="C158" s="45"/>
      <c r="D158" s="45"/>
      <c r="E158" s="45"/>
      <c r="F158" s="45"/>
      <c r="G158" s="45"/>
      <c r="H158" s="45"/>
    </row>
    <row r="160" spans="2:8">
      <c r="B160" s="32" t="s">
        <v>438</v>
      </c>
    </row>
    <row r="161" spans="2:9">
      <c r="B161" t="s">
        <v>414</v>
      </c>
    </row>
    <row r="163" spans="2:9" ht="16">
      <c r="B163" s="50" t="str">
        <f>"crudini --set /etc/nova/nova.conf DEFAULT transport_url rabbit://openstack:"&amp;RABBIT_PASS&amp;"@"&amp;CONTROLLER_NAME</f>
        <v>crudini --set /etc/nova/nova.conf DEFAULT transport_url rabbit://openstack:openstack@controller</v>
      </c>
      <c r="C163" s="45"/>
      <c r="D163" s="45"/>
      <c r="E163" s="45"/>
      <c r="F163" s="45"/>
      <c r="G163" s="45"/>
      <c r="H163" s="45"/>
      <c r="I163" s="45"/>
    </row>
    <row r="165" spans="2:9">
      <c r="B165" s="32" t="s">
        <v>410</v>
      </c>
    </row>
    <row r="166" spans="2:9">
      <c r="B166" t="s">
        <v>224</v>
      </c>
    </row>
    <row r="168" spans="2:9" ht="16">
      <c r="B168" s="50" t="str">
        <f>"crudini --set /etc/nova/nova.conf api auth_strategy keystone"</f>
        <v>crudini --set /etc/nova/nova.conf api auth_strategy keystone</v>
      </c>
      <c r="C168" s="45"/>
      <c r="D168" s="45"/>
      <c r="E168" s="45"/>
      <c r="F168" s="45"/>
      <c r="G168" s="45"/>
      <c r="H168" s="45"/>
    </row>
    <row r="169" spans="2:9" ht="16">
      <c r="B169" s="50" t="str">
        <f>"crudini --set /etc/nova/nova.conf keystone_auth auth_uri http://"&amp;CONTROLLER_NAME&amp;":5000"</f>
        <v>crudini --set /etc/nova/nova.conf keystone_auth auth_uri http://controller:5000</v>
      </c>
      <c r="C169" s="45"/>
      <c r="D169" s="45"/>
      <c r="E169" s="45"/>
      <c r="F169" s="45"/>
      <c r="G169" s="45"/>
      <c r="H169" s="45"/>
    </row>
    <row r="170" spans="2:9" ht="16">
      <c r="B170" s="50" t="str">
        <f>"crudini --set /etc/nova/nova.conf keystone_auth auth_url http://"&amp;CONTROLLER_NAME&amp;":35357"</f>
        <v>crudini --set /etc/nova/nova.conf keystone_auth auth_url http://controller:35357</v>
      </c>
      <c r="C170" s="45"/>
      <c r="D170" s="45"/>
      <c r="E170" s="45"/>
      <c r="F170" s="45"/>
      <c r="G170" s="45"/>
      <c r="H170" s="45"/>
    </row>
    <row r="171" spans="2:9" ht="16">
      <c r="B171" s="50" t="str">
        <f>"crudini --set /etc/nova/nova.conf keystone_auth memcached_servers "&amp;CONTROLLER_NAME&amp;":11211"</f>
        <v>crudini --set /etc/nova/nova.conf keystone_auth memcached_servers controller:11211</v>
      </c>
      <c r="C171" s="45"/>
      <c r="D171" s="45"/>
      <c r="E171" s="45"/>
      <c r="F171" s="45"/>
      <c r="G171" s="45"/>
      <c r="H171" s="45"/>
    </row>
    <row r="172" spans="2:9" ht="16">
      <c r="B172" s="50" t="str">
        <f>"crudini --set /etc/nova/nova.conf keystone_auth auth_type password"</f>
        <v>crudini --set /etc/nova/nova.conf keystone_auth auth_type password</v>
      </c>
      <c r="C172" s="45"/>
      <c r="D172" s="45"/>
      <c r="E172" s="45"/>
      <c r="F172" s="45"/>
      <c r="G172" s="45"/>
      <c r="H172" s="45"/>
    </row>
    <row r="173" spans="2:9" ht="16">
      <c r="B173" s="50" t="str">
        <f>"crudini --set /etc/nova/nova.conf keystone_auth project_domain_name default"</f>
        <v>crudini --set /etc/nova/nova.conf keystone_auth project_domain_name default</v>
      </c>
      <c r="C173" s="45"/>
      <c r="D173" s="45"/>
      <c r="E173" s="45"/>
      <c r="F173" s="45"/>
      <c r="G173" s="45"/>
      <c r="H173" s="45"/>
    </row>
    <row r="174" spans="2:9" ht="16">
      <c r="B174" s="50" t="str">
        <f>"crudini --set /etc/nova/nova.conf keystone_auth user_domain_name default"</f>
        <v>crudini --set /etc/nova/nova.conf keystone_auth user_domain_name default</v>
      </c>
      <c r="C174" s="45"/>
      <c r="D174" s="45"/>
      <c r="E174" s="45"/>
      <c r="F174" s="45"/>
      <c r="G174" s="45"/>
      <c r="H174" s="45"/>
    </row>
    <row r="175" spans="2:9" ht="16">
      <c r="B175" s="50" t="str">
        <f>"crudini --set /etc/nova/nova.conf keystone_auth project_name service"</f>
        <v>crudini --set /etc/nova/nova.conf keystone_auth project_name service</v>
      </c>
      <c r="C175" s="45"/>
      <c r="D175" s="45"/>
      <c r="E175" s="45"/>
      <c r="F175" s="45"/>
      <c r="G175" s="45"/>
      <c r="H175" s="45"/>
    </row>
    <row r="176" spans="2:9" ht="16">
      <c r="B176" s="50" t="str">
        <f>"crudini --set /etc/nova/nova.conf keystone_auth username nova"</f>
        <v>crudini --set /etc/nova/nova.conf keystone_auth username nova</v>
      </c>
      <c r="C176" s="45"/>
      <c r="D176" s="45"/>
      <c r="E176" s="45"/>
      <c r="F176" s="45"/>
      <c r="G176" s="45"/>
      <c r="H176" s="45"/>
    </row>
    <row r="177" spans="2:9" ht="16">
      <c r="B177" s="50" t="str">
        <f>"crudini --set /etc/nova/nova.conf keystone_auth password "&amp;NOVA_PASS</f>
        <v>crudini --set /etc/nova/nova.conf keystone_auth password openstack</v>
      </c>
      <c r="C177" s="45"/>
      <c r="D177" s="45"/>
      <c r="E177" s="45"/>
      <c r="F177" s="45"/>
      <c r="G177" s="45"/>
      <c r="H177" s="45"/>
    </row>
    <row r="179" spans="2:9">
      <c r="B179" s="32" t="s">
        <v>411</v>
      </c>
    </row>
    <row r="180" spans="2:9">
      <c r="B180" t="s">
        <v>224</v>
      </c>
    </row>
    <row r="182" spans="2:9" ht="16">
      <c r="B182" s="50" t="str">
        <f>"crudini --set /etc/nova/nova.conf DEFAULT my_ip "&amp;COMPUTE1_IP</f>
        <v>crudini --set /etc/nova/nova.conf DEFAULT my_ip 10.0.0.31</v>
      </c>
      <c r="C182" s="45"/>
      <c r="D182" s="45"/>
      <c r="E182" s="45"/>
      <c r="F182" s="45"/>
      <c r="G182" s="45"/>
      <c r="H182" s="45"/>
      <c r="I182" s="45"/>
    </row>
    <row r="183" spans="2:9" ht="16">
      <c r="B183" s="50" t="str">
        <f>"crudini --set /etc/nova/nova.conf DEFAULT use_neutron True"</f>
        <v>crudini --set /etc/nova/nova.conf DEFAULT use_neutron True</v>
      </c>
      <c r="C183" s="45"/>
      <c r="D183" s="45"/>
      <c r="E183" s="45"/>
      <c r="F183" s="45"/>
      <c r="G183" s="45"/>
      <c r="H183" s="45"/>
      <c r="I183" s="45"/>
    </row>
    <row r="184" spans="2:9" ht="16">
      <c r="B184" s="50" t="str">
        <f>"crudini --set /etc/nova/nova.conf DEFAULT firewall_driver nova.virt.firewall.NoopFirewallDriver"</f>
        <v>crudini --set /etc/nova/nova.conf DEFAULT firewall_driver nova.virt.firewall.NoopFirewallDriver</v>
      </c>
      <c r="C184" s="45"/>
      <c r="D184" s="45"/>
      <c r="E184" s="45"/>
      <c r="F184" s="45"/>
      <c r="G184" s="45"/>
      <c r="H184" s="45"/>
      <c r="I184" s="45"/>
    </row>
    <row r="186" spans="2:9">
      <c r="B186" s="32" t="s">
        <v>439</v>
      </c>
    </row>
    <row r="187" spans="2:9">
      <c r="B187" t="s">
        <v>224</v>
      </c>
    </row>
    <row r="189" spans="2:9" ht="16">
      <c r="B189" s="50" t="str">
        <f>"crudini --set /etc/nova/nova.conf vnc enabled True"</f>
        <v>crudini --set /etc/nova/nova.conf vnc enabled True</v>
      </c>
      <c r="C189" s="45"/>
      <c r="D189" s="45"/>
      <c r="E189" s="45"/>
      <c r="F189" s="45"/>
      <c r="G189" s="45"/>
      <c r="H189" s="45"/>
      <c r="I189" s="45"/>
    </row>
    <row r="190" spans="2:9" ht="16">
      <c r="B190" s="50" t="str">
        <f>"crudini --set /etc/nova/nova.conf vnc vncserver_listen 0.0.0.0"</f>
        <v>crudini --set /etc/nova/nova.conf vnc vncserver_listen 0.0.0.0</v>
      </c>
      <c r="C190" s="45"/>
      <c r="D190" s="45"/>
      <c r="E190" s="45"/>
      <c r="F190" s="45"/>
      <c r="G190" s="45"/>
      <c r="H190" s="45"/>
      <c r="I190" s="45"/>
    </row>
    <row r="191" spans="2:9" ht="16">
      <c r="B191" s="50" t="str">
        <f>"crudini --set /etc/nova/nova.conf vnc vncserver_proxyclient_address "&amp;COMPUTE1_IP</f>
        <v>crudini --set /etc/nova/nova.conf vnc vncserver_proxyclient_address 10.0.0.31</v>
      </c>
      <c r="C191" s="45"/>
      <c r="D191" s="45"/>
      <c r="E191" s="45"/>
      <c r="F191" s="45"/>
      <c r="G191" s="45"/>
      <c r="H191" s="45"/>
      <c r="I191" s="45"/>
    </row>
    <row r="192" spans="2:9" ht="16">
      <c r="B192" s="50" t="str">
        <f>"crudini --set /etc/nova/nova.conf vnc novncproxy_base_url http://"&amp;CONTROLLER_IP&amp;":6080/vnc_auto.html"</f>
        <v>crudini --set /etc/nova/nova.conf vnc novncproxy_base_url http://10.0.0.11:6080/vnc_auto.html</v>
      </c>
      <c r="C192" s="45"/>
      <c r="D192" s="45"/>
      <c r="E192" s="45"/>
      <c r="F192" s="45"/>
      <c r="G192" s="45"/>
      <c r="H192" s="45"/>
      <c r="I192" s="45"/>
    </row>
    <row r="194" spans="2:8">
      <c r="B194" s="32" t="s">
        <v>413</v>
      </c>
    </row>
    <row r="195" spans="2:8">
      <c r="B195" t="s">
        <v>414</v>
      </c>
    </row>
    <row r="197" spans="2:8" ht="16">
      <c r="B197" s="50" t="str">
        <f>"crudini --set /etc/nova/nova.conf glance api_servers http://"&amp;CONTROLLER_NAME&amp;":9292"</f>
        <v>crudini --set /etc/nova/nova.conf glance api_servers http://controller:9292</v>
      </c>
      <c r="C197" s="45"/>
      <c r="D197" s="45"/>
      <c r="E197" s="45"/>
      <c r="F197" s="45"/>
      <c r="G197" s="45"/>
      <c r="H197" s="45"/>
    </row>
    <row r="199" spans="2:8">
      <c r="B199" s="32" t="s">
        <v>415</v>
      </c>
    </row>
    <row r="200" spans="2:8">
      <c r="B200" t="s">
        <v>414</v>
      </c>
    </row>
    <row r="202" spans="2:8" ht="16">
      <c r="B202" s="50" t="str">
        <f>"crudini --set /etc/nova/nova.conf oslo_concurrency lock_path /var/lib/nova/tmp"</f>
        <v>crudini --set /etc/nova/nova.conf oslo_concurrency lock_path /var/lib/nova/tmp</v>
      </c>
      <c r="C202" s="45"/>
      <c r="D202" s="45"/>
      <c r="E202" s="45"/>
      <c r="F202" s="45"/>
      <c r="G202" s="45"/>
      <c r="H202" s="45"/>
    </row>
    <row r="204" spans="2:8">
      <c r="B204" s="32" t="s">
        <v>416</v>
      </c>
    </row>
    <row r="205" spans="2:8">
      <c r="B205" t="s">
        <v>224</v>
      </c>
    </row>
    <row r="207" spans="2:8" ht="16">
      <c r="B207" s="50" t="str">
        <f>"crudini --set /etc/nova/nova.conf placement os_region_name RegionOne"</f>
        <v>crudini --set /etc/nova/nova.conf placement os_region_name RegionOne</v>
      </c>
      <c r="C207" s="45"/>
      <c r="D207" s="45"/>
      <c r="E207" s="45"/>
      <c r="F207" s="45"/>
      <c r="G207" s="45"/>
      <c r="H207" s="45"/>
    </row>
    <row r="208" spans="2:8" ht="16">
      <c r="B208" s="50" t="str">
        <f>"crudini --set /etc/nova/nova.conf placement project_domain_name Default"</f>
        <v>crudini --set /etc/nova/nova.conf placement project_domain_name Default</v>
      </c>
      <c r="C208" s="45"/>
      <c r="D208" s="45"/>
      <c r="E208" s="45"/>
      <c r="F208" s="45"/>
      <c r="G208" s="45"/>
      <c r="H208" s="45"/>
    </row>
    <row r="209" spans="1:8" ht="16">
      <c r="B209" s="50" t="str">
        <f>"crudini --set /etc/nova/nova.conf placement project_name service"</f>
        <v>crudini --set /etc/nova/nova.conf placement project_name service</v>
      </c>
      <c r="C209" s="45"/>
      <c r="D209" s="45"/>
      <c r="E209" s="45"/>
      <c r="F209" s="45"/>
      <c r="G209" s="45"/>
      <c r="H209" s="45"/>
    </row>
    <row r="210" spans="1:8" ht="16">
      <c r="B210" s="50" t="str">
        <f>"crudini --set /etc/nova/nova.conf placement auth_type password"</f>
        <v>crudini --set /etc/nova/nova.conf placement auth_type password</v>
      </c>
      <c r="C210" s="45"/>
      <c r="D210" s="45"/>
      <c r="E210" s="45"/>
      <c r="F210" s="45"/>
      <c r="G210" s="45"/>
      <c r="H210" s="45"/>
    </row>
    <row r="211" spans="1:8" ht="16">
      <c r="B211" s="50" t="str">
        <f>"crudini --set /etc/nova/nova.conf placement user_domain_name Default"</f>
        <v>crudini --set /etc/nova/nova.conf placement user_domain_name Default</v>
      </c>
      <c r="C211" s="45"/>
      <c r="D211" s="45"/>
      <c r="E211" s="45"/>
      <c r="F211" s="45"/>
      <c r="G211" s="45"/>
      <c r="H211" s="45"/>
    </row>
    <row r="212" spans="1:8" ht="16">
      <c r="B212" s="50" t="str">
        <f>"crudini --set /etc/nova/nova.conf placement auth_url http://"&amp;CONTROLLER_NAME&amp;":35357/v3"</f>
        <v>crudini --set /etc/nova/nova.conf placement auth_url http://controller:35357/v3</v>
      </c>
      <c r="C212" s="45"/>
      <c r="D212" s="45"/>
      <c r="E212" s="45"/>
      <c r="F212" s="45"/>
      <c r="G212" s="45"/>
      <c r="H212" s="45"/>
    </row>
    <row r="213" spans="1:8" ht="16">
      <c r="B213" s="50" t="str">
        <f>"crudini --set /etc/nova/nova.conf placement username placement"</f>
        <v>crudini --set /etc/nova/nova.conf placement username placement</v>
      </c>
      <c r="C213" s="45"/>
      <c r="D213" s="45"/>
      <c r="E213" s="45"/>
      <c r="F213" s="45"/>
      <c r="G213" s="45"/>
      <c r="H213" s="45"/>
    </row>
    <row r="214" spans="1:8" ht="16">
      <c r="B214" s="50" t="str">
        <f>"crudini --set /etc/nova/nova.conf placement password "&amp;PLACEMENT_PASS</f>
        <v>crudini --set /etc/nova/nova.conf placement password openstack</v>
      </c>
      <c r="C214" s="45"/>
      <c r="D214" s="45"/>
      <c r="E214" s="45"/>
      <c r="F214" s="45"/>
      <c r="G214" s="45"/>
      <c r="H214" s="45"/>
    </row>
    <row r="216" spans="1:8">
      <c r="B216" s="32" t="s">
        <v>433</v>
      </c>
    </row>
    <row r="217" spans="1:8">
      <c r="B217" t="s">
        <v>414</v>
      </c>
    </row>
    <row r="219" spans="1:8" ht="16">
      <c r="B219" s="50" t="str">
        <f>"crudini --del /etc/nova/nova.conf DEFAULT log_dir"</f>
        <v>crudini --del /etc/nova/nova.conf DEFAULT log_dir</v>
      </c>
      <c r="C219" s="45"/>
      <c r="D219" s="45"/>
      <c r="E219" s="45"/>
      <c r="F219" s="45"/>
      <c r="G219" s="45"/>
      <c r="H219" s="45"/>
    </row>
    <row r="221" spans="1:8" ht="18.5">
      <c r="A221" t="s">
        <v>449</v>
      </c>
      <c r="B221" s="53" t="s">
        <v>440</v>
      </c>
    </row>
    <row r="223" spans="1:8">
      <c r="C223" t="s">
        <v>414</v>
      </c>
    </row>
    <row r="225" spans="2:9" ht="16">
      <c r="C225" s="50" t="str">
        <f>"crudini --set /etc/nova/nova-compute.conf libvirt virt_type qemu"</f>
        <v>crudini --set /etc/nova/nova-compute.conf libvirt virt_type qemu</v>
      </c>
      <c r="D225" s="45"/>
      <c r="E225" s="45"/>
      <c r="F225" s="45"/>
      <c r="G225" s="45"/>
      <c r="H225" s="45"/>
      <c r="I225" s="45"/>
    </row>
    <row r="227" spans="2:9" ht="18.5">
      <c r="B227" s="53" t="s">
        <v>441</v>
      </c>
    </row>
    <row r="229" spans="2:9">
      <c r="C229" s="32" t="s">
        <v>443</v>
      </c>
    </row>
    <row r="230" spans="2:9">
      <c r="C230" t="s">
        <v>224</v>
      </c>
    </row>
    <row r="232" spans="2:9" ht="16">
      <c r="C232" s="50" t="s">
        <v>203</v>
      </c>
      <c r="D232" s="45"/>
      <c r="E232" s="45"/>
      <c r="F232" s="45"/>
      <c r="G232" s="45"/>
      <c r="H232" s="45"/>
      <c r="I232" s="45"/>
    </row>
    <row r="233" spans="2:9" ht="16">
      <c r="C233" s="50" t="s">
        <v>444</v>
      </c>
      <c r="D233" s="45"/>
      <c r="E233" s="45"/>
      <c r="F233" s="45"/>
      <c r="G233" s="45"/>
      <c r="H233" s="45"/>
      <c r="I233" s="45"/>
    </row>
    <row r="234" spans="2:9" ht="16">
      <c r="C234" s="50" t="s">
        <v>445</v>
      </c>
      <c r="D234" s="45"/>
      <c r="E234" s="45"/>
      <c r="F234" s="45"/>
      <c r="G234" s="45"/>
      <c r="H234" s="45"/>
      <c r="I234" s="45"/>
    </row>
    <row r="236" spans="2:9">
      <c r="C236" s="32" t="s">
        <v>442</v>
      </c>
    </row>
    <row r="237" spans="2:9">
      <c r="C237" t="s">
        <v>414</v>
      </c>
    </row>
    <row r="239" spans="2:9" ht="16">
      <c r="C239" s="50" t="s">
        <v>446</v>
      </c>
      <c r="D239" s="45"/>
      <c r="E239" s="45"/>
      <c r="F239" s="45"/>
      <c r="G239" s="45"/>
      <c r="H239" s="45"/>
      <c r="I239" s="45"/>
    </row>
    <row r="241" spans="2:9">
      <c r="C241" s="32" t="s">
        <v>447</v>
      </c>
    </row>
    <row r="242" spans="2:9">
      <c r="C242" t="s">
        <v>414</v>
      </c>
    </row>
    <row r="244" spans="2:9" ht="16">
      <c r="C244" s="50" t="s">
        <v>448</v>
      </c>
      <c r="D244" s="45"/>
      <c r="E244" s="45"/>
      <c r="F244" s="45"/>
      <c r="G244" s="45"/>
      <c r="H244" s="45"/>
      <c r="I244" s="45"/>
    </row>
    <row r="246" spans="2:9">
      <c r="C246" t="s">
        <v>414</v>
      </c>
    </row>
    <row r="248" spans="2:9" ht="16">
      <c r="C248" s="50" t="str">
        <f>"crudini --set /etc/nova/nova-compute.conf libvirt virt_type kvm"</f>
        <v>crudini --set /etc/nova/nova-compute.conf libvirt virt_type kvm</v>
      </c>
      <c r="D248" s="45"/>
      <c r="E248" s="45"/>
      <c r="F248" s="45"/>
      <c r="G248" s="45"/>
      <c r="H248" s="45"/>
      <c r="I248" s="45"/>
    </row>
    <row r="249" spans="2:9" ht="16">
      <c r="C249" s="56"/>
      <c r="D249" s="40"/>
      <c r="E249" s="40"/>
      <c r="F249" s="40"/>
      <c r="G249" s="40"/>
      <c r="H249" s="40"/>
      <c r="I249" s="40"/>
    </row>
    <row r="250" spans="2:9" ht="16">
      <c r="B250" s="32" t="s">
        <v>471</v>
      </c>
      <c r="C250" s="56"/>
      <c r="D250" s="40"/>
      <c r="E250" s="40"/>
      <c r="F250" s="40"/>
      <c r="G250" s="40"/>
      <c r="H250" s="40"/>
      <c r="I250" s="40"/>
    </row>
    <row r="251" spans="2:9" ht="16">
      <c r="B251" t="s">
        <v>414</v>
      </c>
      <c r="C251" s="56"/>
      <c r="D251" s="40"/>
      <c r="E251" s="40"/>
      <c r="F251" s="40"/>
      <c r="G251" s="40"/>
      <c r="H251" s="40"/>
      <c r="I251" s="40"/>
    </row>
    <row r="252" spans="2:9" ht="16">
      <c r="C252" s="56"/>
      <c r="D252" s="40"/>
      <c r="E252" s="40"/>
      <c r="F252" s="40"/>
      <c r="G252" s="40"/>
      <c r="H252" s="40"/>
      <c r="I252" s="40"/>
    </row>
    <row r="253" spans="2:9" ht="16">
      <c r="B253" s="50" t="s">
        <v>472</v>
      </c>
      <c r="C253" s="50"/>
      <c r="D253" s="45"/>
      <c r="E253" s="45"/>
      <c r="F253" s="45"/>
      <c r="G253" s="45"/>
      <c r="H253" s="40"/>
      <c r="I253" s="40"/>
    </row>
    <row r="255" spans="2:9">
      <c r="B255" s="52" t="s">
        <v>450</v>
      </c>
    </row>
    <row r="257" spans="2:10" s="41" customFormat="1"/>
    <row r="258" spans="2:10" ht="21">
      <c r="B258" s="27" t="s">
        <v>503</v>
      </c>
    </row>
    <row r="260" spans="2:10" s="41" customFormat="1">
      <c r="C260" s="59"/>
      <c r="D260" s="59"/>
      <c r="E260" s="59"/>
      <c r="F260" s="59"/>
      <c r="G260" s="59"/>
      <c r="H260" s="59"/>
    </row>
    <row r="261" spans="2:10" ht="23.5">
      <c r="B261" s="15" t="s">
        <v>504</v>
      </c>
      <c r="C261" s="40"/>
      <c r="D261" s="40"/>
      <c r="E261" s="40"/>
      <c r="F261" s="40"/>
      <c r="G261" s="40"/>
      <c r="H261" s="40"/>
    </row>
    <row r="262" spans="2:10">
      <c r="C262" s="40"/>
      <c r="D262" s="40"/>
      <c r="E262" s="40"/>
      <c r="F262" s="40"/>
      <c r="G262" s="40"/>
      <c r="H262" s="40"/>
    </row>
    <row r="263" spans="2:10">
      <c r="B263" s="32" t="s">
        <v>505</v>
      </c>
      <c r="C263" s="40"/>
      <c r="D263" s="40"/>
      <c r="E263" s="40"/>
      <c r="F263" s="40"/>
      <c r="G263" s="40"/>
      <c r="H263" s="40"/>
    </row>
    <row r="264" spans="2:10">
      <c r="B264" t="s">
        <v>224</v>
      </c>
      <c r="C264" s="40"/>
      <c r="D264" s="40"/>
      <c r="E264" s="40"/>
      <c r="F264" s="40"/>
      <c r="G264" s="40"/>
      <c r="H264" s="40"/>
    </row>
    <row r="266" spans="2:10">
      <c r="B266" s="44" t="s">
        <v>203</v>
      </c>
      <c r="C266" s="45"/>
      <c r="D266" s="45"/>
      <c r="E266" s="45"/>
      <c r="F266" s="45"/>
      <c r="G266" s="45"/>
      <c r="H266" s="45"/>
      <c r="I266" s="45"/>
      <c r="J266" s="45"/>
    </row>
    <row r="267" spans="2:10">
      <c r="B267" s="44" t="s">
        <v>225</v>
      </c>
      <c r="C267" s="45"/>
      <c r="D267" s="45"/>
      <c r="E267" s="45"/>
      <c r="F267" s="45"/>
      <c r="G267" s="45"/>
      <c r="H267" s="45"/>
      <c r="I267" s="45"/>
      <c r="J267" s="45"/>
    </row>
    <row r="268" spans="2:10">
      <c r="B268" s="44" t="s">
        <v>506</v>
      </c>
      <c r="C268" s="45"/>
      <c r="D268" s="45"/>
      <c r="E268" s="45"/>
      <c r="F268" s="45"/>
      <c r="G268" s="45"/>
      <c r="H268" s="45"/>
      <c r="I268" s="45"/>
      <c r="J268" s="45"/>
    </row>
    <row r="270" spans="2:10">
      <c r="B270" s="60" t="s">
        <v>438</v>
      </c>
    </row>
    <row r="271" spans="2:10">
      <c r="B271" s="39" t="s">
        <v>414</v>
      </c>
    </row>
    <row r="273" spans="2:10">
      <c r="B273" s="44" t="str">
        <f>"crudini --set /etc/neutron/neutron.conf DEFAULT transport_url rabbit://openstack:"&amp;RABBIT_PASS&amp;"@"&amp;CONTROLLER_NAME</f>
        <v>crudini --set /etc/neutron/neutron.conf DEFAULT transport_url rabbit://openstack:openstack@controller</v>
      </c>
      <c r="C273" s="45"/>
      <c r="D273" s="45"/>
      <c r="E273" s="45"/>
      <c r="F273" s="45"/>
      <c r="G273" s="45"/>
      <c r="H273" s="45"/>
      <c r="I273" s="45"/>
      <c r="J273" s="45"/>
    </row>
    <row r="275" spans="2:10">
      <c r="B275" s="32" t="s">
        <v>507</v>
      </c>
    </row>
    <row r="276" spans="2:10">
      <c r="B276" t="s">
        <v>224</v>
      </c>
    </row>
    <row r="278" spans="2:10">
      <c r="B278" s="44" t="str">
        <f>"crudini --set /etc/neutron/neutron.conf DEFAULT auth_strategy keystone"</f>
        <v>crudini --set /etc/neutron/neutron.conf DEFAULT auth_strategy keystone</v>
      </c>
      <c r="C278" s="45"/>
      <c r="D278" s="45"/>
      <c r="E278" s="45"/>
      <c r="F278" s="45"/>
      <c r="G278" s="45"/>
      <c r="H278" s="45"/>
      <c r="I278" s="45"/>
      <c r="J278" s="45"/>
    </row>
    <row r="279" spans="2:10">
      <c r="B279" s="44" t="str">
        <f>"crudini --set /etc/neutron/neutron.conf keystone_authtoken auth_uri http://"&amp;CONTROLLER_NAME&amp;":5000"</f>
        <v>crudini --set /etc/neutron/neutron.conf keystone_authtoken auth_uri http://controller:5000</v>
      </c>
      <c r="C279" s="45"/>
      <c r="D279" s="45"/>
      <c r="E279" s="45"/>
      <c r="F279" s="45"/>
      <c r="G279" s="45"/>
      <c r="H279" s="45"/>
      <c r="I279" s="45"/>
      <c r="J279" s="45"/>
    </row>
    <row r="280" spans="2:10">
      <c r="B280" s="44" t="str">
        <f>"crudini --set /etc/neutron/neutron.conf keystone_authtoken auth_url http://"&amp;CONTROLLER_NAME&amp;":35357"</f>
        <v>crudini --set /etc/neutron/neutron.conf keystone_authtoken auth_url http://controller:35357</v>
      </c>
      <c r="C280" s="45"/>
      <c r="D280" s="45"/>
      <c r="E280" s="45"/>
      <c r="F280" s="45"/>
      <c r="G280" s="45"/>
      <c r="H280" s="45"/>
      <c r="I280" s="45"/>
      <c r="J280" s="45"/>
    </row>
    <row r="281" spans="2:10">
      <c r="B281" s="44" t="str">
        <f>"crudini --set /etc/neutron/neutron.conf keystone_authtoken memcached_servers "&amp;CONTROLLER_NAME&amp;":11211"</f>
        <v>crudini --set /etc/neutron/neutron.conf keystone_authtoken memcached_servers controller:11211</v>
      </c>
      <c r="C281" s="45"/>
      <c r="D281" s="45"/>
      <c r="E281" s="45"/>
      <c r="F281" s="45"/>
      <c r="G281" s="45"/>
      <c r="H281" s="45"/>
      <c r="I281" s="45"/>
      <c r="J281" s="45"/>
    </row>
    <row r="282" spans="2:10">
      <c r="B282" s="44" t="str">
        <f>"crudini --set /etc/neutron/neutron.conf keystone_authtoken auth_type password"</f>
        <v>crudini --set /etc/neutron/neutron.conf keystone_authtoken auth_type password</v>
      </c>
      <c r="C282" s="45"/>
      <c r="D282" s="45"/>
      <c r="E282" s="45"/>
      <c r="F282" s="45"/>
      <c r="G282" s="45"/>
      <c r="H282" s="45"/>
      <c r="I282" s="45"/>
      <c r="J282" s="45"/>
    </row>
    <row r="283" spans="2:10">
      <c r="B283" s="44" t="str">
        <f>"crudini --set /etc/neutron/neutron.conf keystone_authtoken project_domain_name default"</f>
        <v>crudini --set /etc/neutron/neutron.conf keystone_authtoken project_domain_name default</v>
      </c>
      <c r="C283" s="45"/>
      <c r="D283" s="45"/>
      <c r="E283" s="45"/>
      <c r="F283" s="45"/>
      <c r="G283" s="45"/>
      <c r="H283" s="45"/>
      <c r="I283" s="45"/>
      <c r="J283" s="45"/>
    </row>
    <row r="284" spans="2:10">
      <c r="B284" s="44" t="str">
        <f>"crudini --set /etc/neutron/neutron.conf keystone_authtoken user_domain_name default"</f>
        <v>crudini --set /etc/neutron/neutron.conf keystone_authtoken user_domain_name default</v>
      </c>
      <c r="C284" s="45"/>
      <c r="D284" s="45"/>
      <c r="E284" s="45"/>
      <c r="F284" s="45"/>
      <c r="G284" s="45"/>
      <c r="H284" s="45"/>
      <c r="I284" s="45"/>
      <c r="J284" s="45"/>
    </row>
    <row r="285" spans="2:10">
      <c r="B285" s="44" t="str">
        <f>"crudini --set /etc/neutron/neutron.conf keystone_authtoken project_name service"</f>
        <v>crudini --set /etc/neutron/neutron.conf keystone_authtoken project_name service</v>
      </c>
      <c r="C285" s="45"/>
      <c r="D285" s="45"/>
      <c r="E285" s="45"/>
      <c r="F285" s="45"/>
      <c r="G285" s="45"/>
      <c r="H285" s="45"/>
      <c r="I285" s="45"/>
      <c r="J285" s="45"/>
    </row>
    <row r="286" spans="2:10">
      <c r="B286" s="44" t="str">
        <f>"crudini --set /etc/neutron/neutron.conf keystone_authtoken username neutron"</f>
        <v>crudini --set /etc/neutron/neutron.conf keystone_authtoken username neutron</v>
      </c>
      <c r="C286" s="45"/>
      <c r="D286" s="45"/>
      <c r="E286" s="45"/>
      <c r="F286" s="45"/>
      <c r="G286" s="45"/>
      <c r="H286" s="45"/>
      <c r="I286" s="45"/>
      <c r="J286" s="45"/>
    </row>
    <row r="287" spans="2:10">
      <c r="B287" s="44" t="str">
        <f>"crudini --set /etc/neutron/neutron.conf keystone_authtoken password "&amp;NEUTRON_PASS</f>
        <v>crudini --set /etc/neutron/neutron.conf keystone_authtoken password openstack</v>
      </c>
      <c r="C287" s="45"/>
      <c r="D287" s="45"/>
      <c r="E287" s="45"/>
      <c r="F287" s="45"/>
      <c r="G287" s="45"/>
      <c r="H287" s="45"/>
      <c r="I287" s="45"/>
      <c r="J287" s="45"/>
    </row>
    <row r="289" spans="2:14">
      <c r="B289" s="32" t="s">
        <v>483</v>
      </c>
    </row>
    <row r="290" spans="2:14">
      <c r="B290" t="s">
        <v>224</v>
      </c>
    </row>
    <row r="292" spans="2:14">
      <c r="B292" s="58" t="s">
        <v>486</v>
      </c>
    </row>
    <row r="293" spans="2:14">
      <c r="B293" s="44" t="str">
        <f>"crudini --set /etc/neutron/plugins/ml2/linuxbridge_agent.ini linux_bridge physical_interface_mappings provider:"&amp;PROV_NET_IFACE</f>
        <v>crudini --set /etc/neutron/plugins/ml2/linuxbridge_agent.ini linux_bridge physical_interface_mappings provider:eth1</v>
      </c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</row>
    <row r="294" spans="2:14">
      <c r="B294" s="58" t="s">
        <v>484</v>
      </c>
    </row>
    <row r="295" spans="2:14">
      <c r="B295" s="44" t="str">
        <f>"crudini --set /etc/neutron/plugins/ml2/linuxbridge_agent.ini vxlan enable_vxlan true"</f>
        <v>crudini --set /etc/neutron/plugins/ml2/linuxbridge_agent.ini vxlan enable_vxlan true</v>
      </c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</row>
    <row r="296" spans="2:14">
      <c r="B296" s="44" t="str">
        <f>"crudini --set /etc/neutron/plugins/ml2/linuxbridge_agent.ini vxlan local_ip "&amp;COMPUTE1_IP</f>
        <v>crudini --set /etc/neutron/plugins/ml2/linuxbridge_agent.ini vxlan local_ip 10.0.0.31</v>
      </c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</row>
    <row r="297" spans="2:14">
      <c r="B297" s="44" t="str">
        <f>"crudini --set /etc/neutron/plugins/ml2/linuxbridge_agent.ini vxlan l2_population true"</f>
        <v>crudini --set /etc/neutron/plugins/ml2/linuxbridge_agent.ini vxlan l2_population true</v>
      </c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</row>
    <row r="298" spans="2:14">
      <c r="B298" s="58" t="s">
        <v>485</v>
      </c>
    </row>
    <row r="299" spans="2:14">
      <c r="B299" s="44" t="str">
        <f>"crudini --set /etc/neutron/plugins/ml2/linuxbridge_agent.ini securitygroup enable_security_group true"</f>
        <v>crudini --set /etc/neutron/plugins/ml2/linuxbridge_agent.ini securitygroup enable_security_group true</v>
      </c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</row>
    <row r="300" spans="2:14">
      <c r="B300" s="44" t="str">
        <f>"crudini --set /etc/neutron/plugins/ml2/linuxbridge_agent.ini securitygroup firewall_driver neutron.agent.linux.iptables_firewall.IptablesFirewallDriver"</f>
        <v>crudini --set /etc/neutron/plugins/ml2/linuxbridge_agent.ini securitygroup firewall_driver neutron.agent.linux.iptables_firewall.IptablesFirewallDriver</v>
      </c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</row>
    <row r="302" spans="2:14">
      <c r="B302" s="32" t="s">
        <v>491</v>
      </c>
    </row>
    <row r="303" spans="2:14">
      <c r="B303" t="s">
        <v>224</v>
      </c>
    </row>
    <row r="305" spans="2:10">
      <c r="B305" s="44" t="str">
        <f>"crudini --set /etc/nova/nova.conf neutron url http://"&amp;CONTROLLER_NAME&amp;":9696"</f>
        <v>crudini --set /etc/nova/nova.conf neutron url http://controller:9696</v>
      </c>
      <c r="C305" s="45"/>
      <c r="D305" s="45"/>
      <c r="E305" s="45"/>
      <c r="F305" s="45"/>
      <c r="G305" s="45"/>
      <c r="H305" s="45"/>
      <c r="I305" s="45"/>
      <c r="J305" s="45"/>
    </row>
    <row r="306" spans="2:10">
      <c r="B306" s="44" t="str">
        <f>"crudini --set /etc/nova/nova.conf neutron auth_url http://"&amp;CONTROLLER_NAME&amp;":35357"</f>
        <v>crudini --set /etc/nova/nova.conf neutron auth_url http://controller:35357</v>
      </c>
      <c r="C306" s="45"/>
      <c r="D306" s="45"/>
      <c r="E306" s="45"/>
      <c r="F306" s="45"/>
      <c r="G306" s="45"/>
      <c r="H306" s="45"/>
      <c r="I306" s="45"/>
      <c r="J306" s="45"/>
    </row>
    <row r="307" spans="2:10">
      <c r="B307" s="44" t="str">
        <f>"crudini --set /etc/nova/nova.conf neutron auth_type password"</f>
        <v>crudini --set /etc/nova/nova.conf neutron auth_type password</v>
      </c>
      <c r="C307" s="45"/>
      <c r="D307" s="45"/>
      <c r="E307" s="45"/>
      <c r="F307" s="45"/>
      <c r="G307" s="45"/>
      <c r="H307" s="45"/>
      <c r="I307" s="45"/>
      <c r="J307" s="45"/>
    </row>
    <row r="308" spans="2:10">
      <c r="B308" s="44" t="str">
        <f>"crudini --set /etc/nova/nova.conf neutron project_domain_name default"</f>
        <v>crudini --set /etc/nova/nova.conf neutron project_domain_name default</v>
      </c>
      <c r="C308" s="45"/>
      <c r="D308" s="45"/>
      <c r="E308" s="45"/>
      <c r="F308" s="45"/>
      <c r="G308" s="45"/>
      <c r="H308" s="45"/>
      <c r="I308" s="45"/>
      <c r="J308" s="45"/>
    </row>
    <row r="309" spans="2:10">
      <c r="B309" s="44" t="str">
        <f>"crudini --set /etc/nova/nova.conf neutron user_domain_name default"</f>
        <v>crudini --set /etc/nova/nova.conf neutron user_domain_name default</v>
      </c>
      <c r="C309" s="45"/>
      <c r="D309" s="45"/>
      <c r="E309" s="45"/>
      <c r="F309" s="45"/>
      <c r="G309" s="45"/>
      <c r="H309" s="45"/>
      <c r="I309" s="45"/>
      <c r="J309" s="45"/>
    </row>
    <row r="310" spans="2:10">
      <c r="B310" s="44" t="str">
        <f>"crudini --set /etc/nova/nova.conf neutron region_name RegionOne"</f>
        <v>crudini --set /etc/nova/nova.conf neutron region_name RegionOne</v>
      </c>
      <c r="C310" s="45"/>
      <c r="D310" s="45"/>
      <c r="E310" s="45"/>
      <c r="F310" s="45"/>
      <c r="G310" s="45"/>
      <c r="H310" s="45"/>
      <c r="I310" s="45"/>
      <c r="J310" s="45"/>
    </row>
    <row r="311" spans="2:10">
      <c r="B311" s="44" t="str">
        <f>"crudini --set /etc/nova/nova.conf neutron project_name service"</f>
        <v>crudini --set /etc/nova/nova.conf neutron project_name service</v>
      </c>
      <c r="C311" s="45"/>
      <c r="D311" s="45"/>
      <c r="E311" s="45"/>
      <c r="F311" s="45"/>
      <c r="G311" s="45"/>
      <c r="H311" s="45"/>
      <c r="I311" s="45"/>
      <c r="J311" s="45"/>
    </row>
    <row r="312" spans="2:10">
      <c r="B312" s="44" t="str">
        <f>"crudini --set /etc/nova/nova.conf neutron username neutron"</f>
        <v>crudini --set /etc/nova/nova.conf neutron username neutron</v>
      </c>
      <c r="C312" s="45"/>
      <c r="D312" s="45"/>
      <c r="E312" s="45"/>
      <c r="F312" s="45"/>
      <c r="G312" s="45"/>
      <c r="H312" s="45"/>
      <c r="I312" s="45"/>
      <c r="J312" s="45"/>
    </row>
    <row r="313" spans="2:10">
      <c r="B313" s="44" t="str">
        <f>"crudini --set /etc/nova/nova.conf neutron password "&amp;NEUTRON_PASS</f>
        <v>crudini --set /etc/nova/nova.conf neutron password openstack</v>
      </c>
      <c r="C313" s="45"/>
      <c r="D313" s="45"/>
      <c r="E313" s="45"/>
      <c r="F313" s="45"/>
      <c r="G313" s="45"/>
      <c r="H313" s="45"/>
      <c r="I313" s="45"/>
      <c r="J313" s="45"/>
    </row>
    <row r="315" spans="2:10">
      <c r="B315" s="32" t="s">
        <v>427</v>
      </c>
    </row>
    <row r="316" spans="2:10">
      <c r="B316" t="s">
        <v>224</v>
      </c>
    </row>
    <row r="318" spans="2:10">
      <c r="B318" s="44" t="s">
        <v>472</v>
      </c>
      <c r="C318" s="45"/>
      <c r="D318" s="45"/>
      <c r="E318" s="45"/>
      <c r="F318" s="45"/>
      <c r="G318" s="45"/>
      <c r="H318" s="45"/>
      <c r="I318" s="45"/>
      <c r="J318" s="45"/>
    </row>
    <row r="319" spans="2:10">
      <c r="B319" s="44" t="s">
        <v>499</v>
      </c>
      <c r="C319" s="45"/>
      <c r="D319" s="45"/>
      <c r="E319" s="45"/>
      <c r="F319" s="45"/>
      <c r="G319" s="45"/>
      <c r="H319" s="45"/>
      <c r="I319" s="45"/>
      <c r="J319" s="45"/>
    </row>
    <row r="321" s="41" customFormat="1"/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6143-972C-7747-A6F8-870D42451966}">
  <dimension ref="B2:L241"/>
  <sheetViews>
    <sheetView tabSelected="1" topLeftCell="A4" zoomScale="140" zoomScaleNormal="140" workbookViewId="0">
      <selection activeCell="E7" sqref="E7"/>
    </sheetView>
  </sheetViews>
  <sheetFormatPr defaultColWidth="10.5" defaultRowHeight="15.5"/>
  <cols>
    <col min="2" max="2" width="12" customWidth="1"/>
    <col min="3" max="3" width="12.5" customWidth="1"/>
    <col min="5" max="5" width="15.33203125" customWidth="1"/>
    <col min="6" max="6" width="12.83203125" customWidth="1"/>
    <col min="7" max="7" width="29.5" customWidth="1"/>
    <col min="9" max="9" width="11" customWidth="1"/>
    <col min="11" max="11" width="21" customWidth="1"/>
  </cols>
  <sheetData>
    <row r="2" spans="2:12" ht="26">
      <c r="B2" s="16" t="s">
        <v>391</v>
      </c>
    </row>
    <row r="4" spans="2:12" ht="18.5">
      <c r="B4" s="3" t="s">
        <v>109</v>
      </c>
      <c r="J4" s="3" t="s">
        <v>110</v>
      </c>
    </row>
    <row r="6" spans="2:12" ht="18.5">
      <c r="B6" s="3" t="s">
        <v>111</v>
      </c>
    </row>
    <row r="7" spans="2:12" ht="18.5">
      <c r="B7" s="3"/>
    </row>
    <row r="8" spans="2:12">
      <c r="B8" s="6" t="s">
        <v>112</v>
      </c>
      <c r="C8" s="4" t="s">
        <v>113</v>
      </c>
      <c r="D8" s="4" t="s">
        <v>114</v>
      </c>
      <c r="J8" s="6" t="s">
        <v>115</v>
      </c>
      <c r="K8" s="4" t="s">
        <v>113</v>
      </c>
      <c r="L8" s="4" t="s">
        <v>114</v>
      </c>
    </row>
    <row r="9" spans="2:12">
      <c r="B9" s="14" t="s">
        <v>116</v>
      </c>
      <c r="C9" s="4" t="s">
        <v>117</v>
      </c>
      <c r="D9" s="12">
        <v>1</v>
      </c>
      <c r="J9" s="14" t="s">
        <v>118</v>
      </c>
      <c r="K9" s="4" t="s">
        <v>119</v>
      </c>
      <c r="L9" s="12">
        <v>4</v>
      </c>
    </row>
    <row r="10" spans="2:12">
      <c r="B10" s="14" t="s">
        <v>120</v>
      </c>
      <c r="C10" s="4" t="s">
        <v>121</v>
      </c>
      <c r="D10" s="12">
        <v>4</v>
      </c>
      <c r="J10" s="14" t="s">
        <v>120</v>
      </c>
      <c r="K10" s="4" t="s">
        <v>122</v>
      </c>
      <c r="L10" s="12">
        <v>24</v>
      </c>
    </row>
    <row r="11" spans="2:12">
      <c r="B11" s="14" t="s">
        <v>123</v>
      </c>
      <c r="C11" s="4" t="s">
        <v>124</v>
      </c>
      <c r="D11" s="12">
        <v>20</v>
      </c>
      <c r="J11" s="14" t="s">
        <v>123</v>
      </c>
      <c r="K11" s="4" t="s">
        <v>125</v>
      </c>
      <c r="L11" s="12" t="s">
        <v>580</v>
      </c>
    </row>
    <row r="13" spans="2:12">
      <c r="B13" s="2" t="s">
        <v>126</v>
      </c>
    </row>
    <row r="14" spans="2:12">
      <c r="B14" t="s">
        <v>127</v>
      </c>
      <c r="D14" t="s">
        <v>128</v>
      </c>
      <c r="E14" t="str">
        <f>MGMT_NET_GW</f>
        <v>10.0.0.1</v>
      </c>
      <c r="F14" t="s">
        <v>129</v>
      </c>
      <c r="G14" t="str">
        <f>CONTROLLER_NETMASK</f>
        <v>255.255.255.0</v>
      </c>
      <c r="H14" t="s">
        <v>130</v>
      </c>
    </row>
    <row r="16" spans="2:12">
      <c r="B16" s="2" t="s">
        <v>131</v>
      </c>
    </row>
    <row r="17" spans="2:12">
      <c r="B17" t="s">
        <v>5</v>
      </c>
      <c r="C17" t="str">
        <f>PROV_NET_CIDR</f>
        <v>203.0.113.0/24</v>
      </c>
      <c r="E17" t="s">
        <v>130</v>
      </c>
    </row>
    <row r="19" spans="2:12">
      <c r="B19" s="2" t="s">
        <v>132</v>
      </c>
    </row>
    <row r="20" spans="2:12">
      <c r="B20" t="s">
        <v>5</v>
      </c>
      <c r="C20" s="22" t="s">
        <v>133</v>
      </c>
      <c r="E20" t="s">
        <v>134</v>
      </c>
    </row>
    <row r="22" spans="2:12" ht="18.5">
      <c r="B22" s="3" t="s">
        <v>135</v>
      </c>
    </row>
    <row r="24" spans="2:12">
      <c r="B24" s="10" t="s">
        <v>136</v>
      </c>
      <c r="C24" s="10" t="s">
        <v>137</v>
      </c>
      <c r="D24" s="10" t="s">
        <v>138</v>
      </c>
      <c r="E24" s="10" t="s">
        <v>139</v>
      </c>
      <c r="F24" s="10" t="s">
        <v>140</v>
      </c>
      <c r="G24" s="10" t="s">
        <v>26</v>
      </c>
      <c r="H24" s="10" t="s">
        <v>6</v>
      </c>
      <c r="I24" s="10" t="s">
        <v>141</v>
      </c>
      <c r="J24" t="s">
        <v>142</v>
      </c>
    </row>
    <row r="25" spans="2:12">
      <c r="B25" s="4" t="s">
        <v>143</v>
      </c>
      <c r="C25" s="4" t="s">
        <v>144</v>
      </c>
      <c r="D25" s="4" t="str">
        <f>MGMT_NET_IFACE</f>
        <v>eth0</v>
      </c>
      <c r="E25" s="4" t="s">
        <v>145</v>
      </c>
      <c r="F25" s="4" t="str">
        <f>BLOCK1_IP</f>
        <v>10.0.0.41</v>
      </c>
      <c r="G25" s="4" t="str">
        <f>BLOCK1_NETMASK</f>
        <v>255.255.255.0</v>
      </c>
      <c r="H25" s="4" t="str">
        <f>MGMT_NET_GW</f>
        <v>10.0.0.1</v>
      </c>
      <c r="I25" s="4" t="str">
        <f>BLOCK1_DNS</f>
        <v>8.8.8.8</v>
      </c>
      <c r="J25" t="s">
        <v>146</v>
      </c>
    </row>
    <row r="26" spans="2:12">
      <c r="B26" s="4" t="s">
        <v>147</v>
      </c>
      <c r="C26" s="4" t="s">
        <v>148</v>
      </c>
      <c r="D26" s="4" t="str">
        <f>PROV_NET_IFACE</f>
        <v>eth1</v>
      </c>
      <c r="E26" s="4" t="s">
        <v>149</v>
      </c>
      <c r="F26" s="5" t="s">
        <v>150</v>
      </c>
      <c r="G26" s="5" t="s">
        <v>150</v>
      </c>
      <c r="H26" s="5" t="s">
        <v>150</v>
      </c>
      <c r="I26" s="5" t="s">
        <v>150</v>
      </c>
      <c r="J26" t="s">
        <v>131</v>
      </c>
      <c r="L26" s="21" t="s">
        <v>151</v>
      </c>
    </row>
    <row r="27" spans="2:12">
      <c r="B27" s="4" t="s">
        <v>152</v>
      </c>
      <c r="C27" s="4" t="s">
        <v>153</v>
      </c>
      <c r="D27" s="12" t="s">
        <v>154</v>
      </c>
      <c r="E27" s="12" t="s">
        <v>155</v>
      </c>
      <c r="F27" s="12" t="s">
        <v>156</v>
      </c>
      <c r="G27" s="12" t="s">
        <v>156</v>
      </c>
      <c r="H27" s="12" t="s">
        <v>156</v>
      </c>
      <c r="I27" s="12" t="s">
        <v>156</v>
      </c>
      <c r="J27" t="s">
        <v>132</v>
      </c>
    </row>
    <row r="30" spans="2:12" ht="18.5">
      <c r="B30" s="3" t="s">
        <v>157</v>
      </c>
    </row>
    <row r="32" spans="2:12">
      <c r="B32" s="9" t="s">
        <v>12</v>
      </c>
      <c r="C32" t="str">
        <f>HOST_OS_NAME</f>
        <v>Ubuntu Server 16.04 LTS</v>
      </c>
    </row>
    <row r="33" spans="2:7">
      <c r="B33" s="9" t="s">
        <v>158</v>
      </c>
      <c r="C33" t="str">
        <f>HOST_OS_LINK</f>
        <v>https://www.ubuntu.com/download/server</v>
      </c>
    </row>
    <row r="36" spans="2:7">
      <c r="B36" s="2" t="s">
        <v>159</v>
      </c>
    </row>
    <row r="37" spans="2:7">
      <c r="E37" s="2" t="s">
        <v>113</v>
      </c>
      <c r="G37" s="10" t="s">
        <v>114</v>
      </c>
    </row>
    <row r="38" spans="2:7">
      <c r="B38" t="s">
        <v>160</v>
      </c>
      <c r="E38" t="s">
        <v>161</v>
      </c>
      <c r="G38" s="12" t="s">
        <v>161</v>
      </c>
    </row>
    <row r="39" spans="2:7">
      <c r="B39" t="s">
        <v>162</v>
      </c>
      <c r="E39" t="s">
        <v>163</v>
      </c>
      <c r="G39" s="12" t="s">
        <v>163</v>
      </c>
    </row>
    <row r="40" spans="2:7">
      <c r="B40" t="s">
        <v>164</v>
      </c>
      <c r="G40" s="12"/>
    </row>
    <row r="41" spans="2:7">
      <c r="B41" t="s">
        <v>165</v>
      </c>
      <c r="E41" t="s">
        <v>166</v>
      </c>
      <c r="G41" s="12" t="s">
        <v>166</v>
      </c>
    </row>
    <row r="42" spans="2:7">
      <c r="B42" t="s">
        <v>167</v>
      </c>
      <c r="E42" t="s">
        <v>168</v>
      </c>
      <c r="G42" s="12" t="s">
        <v>168</v>
      </c>
    </row>
    <row r="43" spans="2:7">
      <c r="B43" t="s">
        <v>169</v>
      </c>
      <c r="E43" t="s">
        <v>170</v>
      </c>
      <c r="G43" s="12" t="s">
        <v>170</v>
      </c>
    </row>
    <row r="44" spans="2:7">
      <c r="B44" t="s">
        <v>171</v>
      </c>
      <c r="E44" t="s">
        <v>172</v>
      </c>
      <c r="G44" s="12" t="s">
        <v>172</v>
      </c>
    </row>
    <row r="45" spans="2:7">
      <c r="B45" t="s">
        <v>173</v>
      </c>
      <c r="E45" t="s">
        <v>174</v>
      </c>
      <c r="G45" s="12" t="s">
        <v>174</v>
      </c>
    </row>
    <row r="46" spans="2:7">
      <c r="B46" t="s">
        <v>175</v>
      </c>
      <c r="E46" t="s">
        <v>176</v>
      </c>
      <c r="G46" s="12" t="s">
        <v>177</v>
      </c>
    </row>
    <row r="47" spans="2:7">
      <c r="B47" t="s">
        <v>178</v>
      </c>
      <c r="E47" t="str">
        <f>BLOCK1_IP</f>
        <v>10.0.0.41</v>
      </c>
      <c r="G47" s="12" t="s">
        <v>46</v>
      </c>
    </row>
    <row r="48" spans="2:7">
      <c r="B48" t="s">
        <v>179</v>
      </c>
      <c r="E48" t="str">
        <f>BLOCK1_NETMASK</f>
        <v>255.255.255.0</v>
      </c>
      <c r="G48" s="12" t="s">
        <v>33</v>
      </c>
    </row>
    <row r="49" spans="2:7">
      <c r="B49" t="s">
        <v>180</v>
      </c>
      <c r="E49" t="str">
        <f>MGMT_NET_GW</f>
        <v>10.0.0.1</v>
      </c>
      <c r="G49" s="12" t="s">
        <v>10</v>
      </c>
    </row>
    <row r="50" spans="2:7">
      <c r="B50" t="s">
        <v>181</v>
      </c>
      <c r="E50" t="str">
        <f>BLOCK1_DNS</f>
        <v>8.8.8.8</v>
      </c>
      <c r="G50" s="12" t="s">
        <v>10</v>
      </c>
    </row>
    <row r="51" spans="2:7">
      <c r="B51" t="s">
        <v>182</v>
      </c>
      <c r="E51" t="str">
        <f>BLOCK1_NAME</f>
        <v>block1</v>
      </c>
      <c r="G51" s="12" t="s">
        <v>37</v>
      </c>
    </row>
    <row r="52" spans="2:7">
      <c r="B52" t="s">
        <v>183</v>
      </c>
      <c r="E52" s="1"/>
      <c r="G52" s="12"/>
    </row>
    <row r="53" spans="2:7">
      <c r="B53" t="s">
        <v>184</v>
      </c>
      <c r="G53" s="12" t="s">
        <v>30</v>
      </c>
    </row>
    <row r="54" spans="2:7">
      <c r="B54" t="s">
        <v>185</v>
      </c>
      <c r="G54" s="12" t="s">
        <v>30</v>
      </c>
    </row>
    <row r="55" spans="2:7">
      <c r="B55" t="s">
        <v>186</v>
      </c>
      <c r="G55" s="12" t="s">
        <v>30</v>
      </c>
    </row>
    <row r="56" spans="2:7">
      <c r="B56" t="s">
        <v>187</v>
      </c>
      <c r="G56" s="12" t="s">
        <v>188</v>
      </c>
    </row>
    <row r="57" spans="2:7">
      <c r="B57" t="s">
        <v>189</v>
      </c>
      <c r="G57" s="12" t="s">
        <v>190</v>
      </c>
    </row>
    <row r="58" spans="2:7">
      <c r="B58" t="s">
        <v>191</v>
      </c>
      <c r="E58" t="s">
        <v>192</v>
      </c>
      <c r="G58" s="12" t="s">
        <v>192</v>
      </c>
    </row>
    <row r="59" spans="2:7">
      <c r="B59" t="s">
        <v>193</v>
      </c>
      <c r="G59" s="12" t="s">
        <v>194</v>
      </c>
    </row>
    <row r="60" spans="2:7">
      <c r="B60" t="s">
        <v>195</v>
      </c>
      <c r="E60" t="s">
        <v>196</v>
      </c>
      <c r="G60" s="12" t="s">
        <v>196</v>
      </c>
    </row>
    <row r="61" spans="2:7">
      <c r="B61" t="s">
        <v>197</v>
      </c>
      <c r="E61" t="s">
        <v>198</v>
      </c>
      <c r="G61" s="12" t="s">
        <v>198</v>
      </c>
    </row>
    <row r="62" spans="2:7">
      <c r="B62" t="s">
        <v>199</v>
      </c>
      <c r="E62" t="s">
        <v>200</v>
      </c>
      <c r="G62" s="12" t="s">
        <v>200</v>
      </c>
    </row>
    <row r="64" spans="2:7" ht="21">
      <c r="B64" s="27" t="s">
        <v>201</v>
      </c>
    </row>
    <row r="66" spans="2:4">
      <c r="B66" s="2" t="s">
        <v>202</v>
      </c>
      <c r="D66" s="2" t="str">
        <f>BLOCK1_SSH_USER</f>
        <v>openstack</v>
      </c>
    </row>
    <row r="67" spans="2:4">
      <c r="B67" s="29" t="s">
        <v>203</v>
      </c>
    </row>
    <row r="68" spans="2:4">
      <c r="B68" s="29" t="s">
        <v>204</v>
      </c>
    </row>
    <row r="69" spans="2:4">
      <c r="B69" t="s">
        <v>205</v>
      </c>
    </row>
    <row r="70" spans="2:4">
      <c r="B70" s="29" t="str">
        <f>BLOCK1_SSH_USER&amp;" ALL=(ALL) NOPASSWD:ALL"</f>
        <v>openstack ALL=(ALL) NOPASSWD:ALL</v>
      </c>
    </row>
    <row r="71" spans="2:4">
      <c r="B71" s="24" t="s">
        <v>206</v>
      </c>
    </row>
    <row r="73" spans="2:4">
      <c r="B73" s="2" t="s">
        <v>207</v>
      </c>
    </row>
    <row r="74" spans="2:4">
      <c r="B74" t="str">
        <f>"Remove 127.0.1.1 "&amp;BLOCK1_NAME&amp;", if present"</f>
        <v>Remove 127.0.1.1 block1, if present</v>
      </c>
    </row>
    <row r="75" spans="2:4">
      <c r="B75" t="s">
        <v>208</v>
      </c>
    </row>
    <row r="76" spans="2:4">
      <c r="B76" s="29" t="str">
        <f>CONTROLLER_IP&amp;" "&amp;CONTROLLER_NAME</f>
        <v>10.0.0.11 controller</v>
      </c>
    </row>
    <row r="77" spans="2:4">
      <c r="B77" s="29" t="str">
        <f>COMPUTE1_IP&amp;" "&amp;COMPUTE1_NAME</f>
        <v>10.0.0.31 compute1</v>
      </c>
    </row>
    <row r="78" spans="2:4">
      <c r="B78" s="29" t="str">
        <f>BLOCK1_IP&amp;" "&amp;BLOCK1_NAME</f>
        <v>10.0.0.41 block1</v>
      </c>
    </row>
    <row r="80" spans="2:4">
      <c r="B80" t="s">
        <v>209</v>
      </c>
    </row>
    <row r="81" spans="2:2" ht="16.5">
      <c r="B81" s="31" t="s">
        <v>210</v>
      </c>
    </row>
    <row r="82" spans="2:2" ht="17">
      <c r="B82" s="28" t="s">
        <v>211</v>
      </c>
    </row>
    <row r="83" spans="2:2" ht="16.5">
      <c r="B83" s="31" t="s">
        <v>212</v>
      </c>
    </row>
    <row r="84" spans="2:2">
      <c r="B84" s="30" t="s">
        <v>213</v>
      </c>
    </row>
    <row r="86" spans="2:2">
      <c r="B86" s="2" t="s">
        <v>214</v>
      </c>
    </row>
    <row r="87" spans="2:2">
      <c r="B87" s="29" t="s">
        <v>203</v>
      </c>
    </row>
    <row r="88" spans="2:2">
      <c r="B88" t="s">
        <v>387</v>
      </c>
    </row>
    <row r="89" spans="2:2">
      <c r="B89" t="s">
        <v>216</v>
      </c>
    </row>
    <row r="91" spans="2:2">
      <c r="B91" s="29" t="str">
        <f>"auto "&amp;MGMT_NET_IFACE</f>
        <v>auto eth0</v>
      </c>
    </row>
    <row r="92" spans="2:2">
      <c r="B92" s="29" t="str">
        <f>"iface "&amp;MGMT_NET_IFACE&amp;" inet static"</f>
        <v>iface eth0 inet static</v>
      </c>
    </row>
    <row r="93" spans="2:2">
      <c r="B93" s="29" t="str">
        <f>"  address "&amp;BLOCK1_IP</f>
        <v xml:space="preserve">  address 10.0.0.41</v>
      </c>
    </row>
    <row r="94" spans="2:2">
      <c r="B94" s="29" t="str">
        <f>"  netmask "&amp;BLOCK1_NETMASK</f>
        <v xml:space="preserve">  netmask 255.255.255.0</v>
      </c>
    </row>
    <row r="95" spans="2:2">
      <c r="B95" s="29" t="str">
        <f>"  dns-nameservers "&amp;BLOCK1_DNS</f>
        <v xml:space="preserve">  dns-nameservers 8.8.8.8</v>
      </c>
    </row>
    <row r="96" spans="2:2">
      <c r="B96" s="29" t="s">
        <v>217</v>
      </c>
    </row>
    <row r="97" spans="2:2">
      <c r="B97" s="29" t="s">
        <v>218</v>
      </c>
    </row>
    <row r="99" spans="2:2">
      <c r="B99" t="s">
        <v>219</v>
      </c>
    </row>
    <row r="100" spans="2:2">
      <c r="B100" t="s">
        <v>220</v>
      </c>
    </row>
    <row r="101" spans="2:2">
      <c r="B101" t="s">
        <v>392</v>
      </c>
    </row>
    <row r="102" spans="2:2">
      <c r="B102" s="29" t="s">
        <v>222</v>
      </c>
    </row>
    <row r="103" spans="2:2">
      <c r="B103" s="29" t="str">
        <f>"ping -c 3 "&amp;CONTROLLER_NAME</f>
        <v>ping -c 3 controller</v>
      </c>
    </row>
    <row r="104" spans="2:2">
      <c r="B104" s="29" t="str">
        <f>"ping -c 3 "&amp;COMPUTE1_NAME</f>
        <v>ping -c 3 compute1</v>
      </c>
    </row>
    <row r="106" spans="2:2">
      <c r="B106" s="2" t="s">
        <v>223</v>
      </c>
    </row>
    <row r="107" spans="2:2">
      <c r="B107" t="s">
        <v>224</v>
      </c>
    </row>
    <row r="108" spans="2:2">
      <c r="B108" s="29" t="s">
        <v>203</v>
      </c>
    </row>
    <row r="109" spans="2:2">
      <c r="B109" s="29" t="s">
        <v>225</v>
      </c>
    </row>
    <row r="110" spans="2:2">
      <c r="B110" s="29" t="s">
        <v>226</v>
      </c>
    </row>
    <row r="111" spans="2:2">
      <c r="B111" s="29" t="s">
        <v>227</v>
      </c>
    </row>
    <row r="112" spans="2:2">
      <c r="B112" s="29" t="s">
        <v>213</v>
      </c>
    </row>
    <row r="114" spans="2:2" ht="21">
      <c r="B114" s="33" t="s">
        <v>228</v>
      </c>
    </row>
    <row r="116" spans="2:2">
      <c r="B116" t="s">
        <v>229</v>
      </c>
    </row>
    <row r="118" spans="2:2">
      <c r="B118" s="29" t="s">
        <v>203</v>
      </c>
    </row>
    <row r="119" spans="2:2">
      <c r="B119" s="29" t="s">
        <v>230</v>
      </c>
    </row>
    <row r="121" spans="2:2">
      <c r="B121" t="s">
        <v>231</v>
      </c>
    </row>
    <row r="122" spans="2:2">
      <c r="B122" t="s">
        <v>388</v>
      </c>
    </row>
    <row r="123" spans="2:2">
      <c r="B123" s="29" t="s">
        <v>389</v>
      </c>
    </row>
    <row r="124" spans="2:2">
      <c r="B124" s="32" t="s">
        <v>390</v>
      </c>
    </row>
    <row r="125" spans="2:2">
      <c r="B125" t="s">
        <v>234</v>
      </c>
    </row>
    <row r="126" spans="2:2">
      <c r="B126" t="s">
        <v>235</v>
      </c>
    </row>
    <row r="127" spans="2:2">
      <c r="B127" s="29" t="s">
        <v>236</v>
      </c>
    </row>
    <row r="129" spans="2:2">
      <c r="B129" t="s">
        <v>237</v>
      </c>
    </row>
    <row r="130" spans="2:2">
      <c r="B130" s="29" t="s">
        <v>238</v>
      </c>
    </row>
    <row r="132" spans="2:2" ht="21">
      <c r="B132" s="33" t="s">
        <v>239</v>
      </c>
    </row>
    <row r="134" spans="2:2">
      <c r="B134" s="29" t="s">
        <v>203</v>
      </c>
    </row>
    <row r="135" spans="2:2">
      <c r="B135" s="29" t="s">
        <v>240</v>
      </c>
    </row>
    <row r="136" spans="2:2">
      <c r="B136" s="29" t="s">
        <v>241</v>
      </c>
    </row>
    <row r="137" spans="2:2">
      <c r="B137" s="29" t="s">
        <v>242</v>
      </c>
    </row>
    <row r="138" spans="2:2">
      <c r="B138" s="29" t="s">
        <v>213</v>
      </c>
    </row>
    <row r="139" spans="2:2">
      <c r="B139" s="29" t="s">
        <v>243</v>
      </c>
    </row>
    <row r="141" spans="2:2" s="41" customFormat="1"/>
    <row r="142" spans="2:2" ht="18.5">
      <c r="B142" s="49" t="s">
        <v>434</v>
      </c>
    </row>
    <row r="144" spans="2:2" s="41" customFormat="1"/>
    <row r="145" spans="2:2" ht="18.5">
      <c r="B145" s="49" t="s">
        <v>435</v>
      </c>
    </row>
    <row r="147" spans="2:2" s="41" customFormat="1"/>
    <row r="148" spans="2:2" ht="18.5">
      <c r="B148" s="49" t="s">
        <v>511</v>
      </c>
    </row>
    <row r="150" spans="2:2" s="41" customFormat="1"/>
    <row r="151" spans="2:2" ht="18.5">
      <c r="B151" s="49" t="s">
        <v>436</v>
      </c>
    </row>
    <row r="153" spans="2:2" s="41" customFormat="1"/>
    <row r="154" spans="2:2" ht="18.5">
      <c r="B154" s="49" t="s">
        <v>512</v>
      </c>
    </row>
    <row r="156" spans="2:2" s="41" customFormat="1"/>
    <row r="157" spans="2:2" ht="18.5">
      <c r="B157" s="49" t="s">
        <v>513</v>
      </c>
    </row>
    <row r="159" spans="2:2" s="41" customFormat="1"/>
    <row r="160" spans="2:2" ht="23.5">
      <c r="B160" s="15" t="s">
        <v>514</v>
      </c>
    </row>
    <row r="162" spans="2:10">
      <c r="B162" s="32" t="s">
        <v>516</v>
      </c>
    </row>
    <row r="163" spans="2:10">
      <c r="B163" t="s">
        <v>224</v>
      </c>
    </row>
    <row r="165" spans="2:10">
      <c r="B165" s="44" t="s">
        <v>203</v>
      </c>
      <c r="C165" s="45"/>
      <c r="D165" s="45"/>
      <c r="E165" s="45"/>
      <c r="F165" s="45"/>
      <c r="G165" s="45"/>
      <c r="H165" s="45"/>
      <c r="I165" s="45"/>
      <c r="J165" s="45"/>
    </row>
    <row r="166" spans="2:10">
      <c r="B166" s="44" t="s">
        <v>225</v>
      </c>
      <c r="C166" s="45"/>
      <c r="D166" s="45"/>
      <c r="E166" s="45"/>
      <c r="F166" s="45"/>
      <c r="G166" s="45"/>
      <c r="H166" s="45"/>
      <c r="I166" s="45"/>
      <c r="J166" s="45"/>
    </row>
    <row r="167" spans="2:10">
      <c r="B167" s="44" t="s">
        <v>515</v>
      </c>
      <c r="C167" s="45"/>
      <c r="D167" s="45"/>
      <c r="E167" s="45"/>
      <c r="F167" s="45"/>
      <c r="G167" s="45"/>
      <c r="H167" s="45"/>
      <c r="I167" s="45"/>
      <c r="J167" s="45"/>
    </row>
    <row r="168" spans="2:10">
      <c r="B168" s="61"/>
      <c r="C168" s="40"/>
      <c r="D168" s="40"/>
      <c r="E168" s="40"/>
      <c r="F168" s="40"/>
      <c r="G168" s="40"/>
      <c r="H168" s="40"/>
      <c r="I168" s="40"/>
      <c r="J168" s="40"/>
    </row>
    <row r="169" spans="2:10">
      <c r="B169" s="64" t="s">
        <v>572</v>
      </c>
      <c r="C169" s="40"/>
      <c r="D169" s="40"/>
      <c r="E169" s="40"/>
      <c r="F169" s="40"/>
      <c r="G169" s="40"/>
      <c r="H169" s="40"/>
      <c r="I169" s="40"/>
      <c r="J169" s="40"/>
    </row>
    <row r="170" spans="2:10">
      <c r="B170" s="65" t="s">
        <v>414</v>
      </c>
      <c r="C170" s="40"/>
      <c r="D170" s="40"/>
      <c r="E170" s="40"/>
      <c r="F170" s="40"/>
      <c r="G170" s="40"/>
      <c r="H170" s="40"/>
      <c r="I170" s="40"/>
      <c r="J170" s="40"/>
    </row>
    <row r="171" spans="2:10">
      <c r="B171" s="64"/>
      <c r="C171" s="40"/>
      <c r="D171" s="40"/>
      <c r="E171" s="40"/>
      <c r="F171" s="40"/>
      <c r="G171" s="40"/>
      <c r="H171" s="40"/>
      <c r="I171" s="40"/>
      <c r="J171" s="40"/>
    </row>
    <row r="172" spans="2:10">
      <c r="B172" s="44" t="s">
        <v>573</v>
      </c>
      <c r="C172" s="45"/>
      <c r="D172" s="45"/>
      <c r="E172" s="45"/>
      <c r="F172" s="45"/>
      <c r="G172" s="45"/>
      <c r="H172" s="45"/>
      <c r="I172" s="45"/>
      <c r="J172" s="45"/>
    </row>
    <row r="174" spans="2:10">
      <c r="B174" s="60" t="s">
        <v>517</v>
      </c>
    </row>
    <row r="175" spans="2:10">
      <c r="B175" s="39" t="s">
        <v>414</v>
      </c>
    </row>
    <row r="177" spans="2:10">
      <c r="B177" s="44" t="s">
        <v>518</v>
      </c>
      <c r="C177" s="45"/>
      <c r="D177" s="45"/>
      <c r="E177" s="45"/>
      <c r="F177" s="45"/>
      <c r="G177" s="45"/>
      <c r="H177" s="45"/>
      <c r="I177" s="45"/>
      <c r="J177" s="45"/>
    </row>
    <row r="179" spans="2:10">
      <c r="B179" s="32" t="s">
        <v>519</v>
      </c>
    </row>
    <row r="180" spans="2:10">
      <c r="B180" t="s">
        <v>414</v>
      </c>
    </row>
    <row r="182" spans="2:10">
      <c r="B182" s="44" t="s">
        <v>520</v>
      </c>
      <c r="C182" s="45"/>
      <c r="D182" s="45"/>
      <c r="E182" s="45"/>
      <c r="F182" s="45"/>
      <c r="G182" s="45"/>
      <c r="H182" s="45"/>
      <c r="I182" s="45"/>
      <c r="J182" s="45"/>
    </row>
    <row r="184" spans="2:10">
      <c r="B184" s="32" t="s">
        <v>521</v>
      </c>
    </row>
    <row r="186" spans="2:10">
      <c r="B186" s="46" t="s">
        <v>522</v>
      </c>
      <c r="C186" s="45"/>
      <c r="D186" s="45"/>
      <c r="E186" s="45"/>
      <c r="F186" s="45"/>
      <c r="G186" s="45"/>
      <c r="H186" s="45"/>
      <c r="I186" s="45"/>
      <c r="J186" s="45"/>
    </row>
    <row r="188" spans="2:10">
      <c r="B188" s="32" t="s">
        <v>523</v>
      </c>
    </row>
    <row r="189" spans="2:10">
      <c r="B189" t="s">
        <v>414</v>
      </c>
    </row>
    <row r="191" spans="2:10">
      <c r="B191" s="44" t="s">
        <v>524</v>
      </c>
      <c r="C191" s="45"/>
      <c r="D191" s="45"/>
      <c r="E191" s="45"/>
      <c r="F191" s="45"/>
      <c r="G191" s="45"/>
      <c r="H191" s="45"/>
      <c r="I191" s="45"/>
      <c r="J191" s="45"/>
    </row>
    <row r="193" spans="2:10">
      <c r="B193" s="32" t="s">
        <v>525</v>
      </c>
    </row>
    <row r="194" spans="2:10">
      <c r="B194" t="s">
        <v>224</v>
      </c>
    </row>
    <row r="196" spans="2:10">
      <c r="B196" s="44" t="str">
        <f>"crudini --set /etc/cinder/cinder.conf database connection mysql+pymysql://cinder:"&amp;CINDER_DBPASS&amp;"@"&amp;CONTROLLER_NAME&amp;"/cinder"</f>
        <v>crudini --set /etc/cinder/cinder.conf database connection mysql+pymysql://cinder:openstack@controller/cinder</v>
      </c>
      <c r="C196" s="45"/>
      <c r="D196" s="45"/>
      <c r="E196" s="45"/>
      <c r="F196" s="45"/>
      <c r="G196" s="45"/>
      <c r="H196" s="45"/>
      <c r="I196" s="45"/>
      <c r="J196" s="45"/>
    </row>
    <row r="197" spans="2:10">
      <c r="B197" s="44" t="str">
        <f>"crudini --set /etc/cinder/cinder.conf DEFAULT transport_url rabbit://openstack:"&amp;RABBIT_PASS&amp;"@"&amp;CONTROLLER_NAME</f>
        <v>crudini --set /etc/cinder/cinder.conf DEFAULT transport_url rabbit://openstack:openstack@controller</v>
      </c>
      <c r="C197" s="45"/>
      <c r="D197" s="45"/>
      <c r="E197" s="45"/>
      <c r="F197" s="45"/>
      <c r="G197" s="45"/>
      <c r="H197" s="45"/>
      <c r="I197" s="45"/>
      <c r="J197" s="45"/>
    </row>
    <row r="199" spans="2:10">
      <c r="B199" s="32" t="s">
        <v>526</v>
      </c>
    </row>
    <row r="200" spans="2:10">
      <c r="B200" t="s">
        <v>224</v>
      </c>
    </row>
    <row r="202" spans="2:10">
      <c r="B202" s="44" t="str">
        <f>"crudini --set /etc/cinder/cinder.conf DEFAULT auth_strategy keystone"</f>
        <v>crudini --set /etc/cinder/cinder.conf DEFAULT auth_strategy keystone</v>
      </c>
      <c r="C202" s="45"/>
      <c r="D202" s="45"/>
      <c r="E202" s="45"/>
      <c r="F202" s="45"/>
      <c r="G202" s="45"/>
      <c r="H202" s="45"/>
      <c r="I202" s="45"/>
      <c r="J202" s="45"/>
    </row>
    <row r="203" spans="2:10">
      <c r="B203" s="44" t="str">
        <f>"crudini --set /etc/cinder/cinder.conf keystone_authtoken auth_uri = http://"&amp;CONTROLLER_NAME&amp;":5000"</f>
        <v>crudini --set /etc/cinder/cinder.conf keystone_authtoken auth_uri = http://controller:5000</v>
      </c>
      <c r="C203" s="45"/>
      <c r="D203" s="45"/>
      <c r="E203" s="45"/>
      <c r="F203" s="45"/>
      <c r="G203" s="45"/>
      <c r="H203" s="45"/>
      <c r="I203" s="45"/>
      <c r="J203" s="45"/>
    </row>
    <row r="204" spans="2:10">
      <c r="B204" s="44" t="str">
        <f>"crudini --set /etc/cinder/cinder.conf keystone_authtoken auth_url http://"&amp;CONTROLLER_NAME&amp;":35357"</f>
        <v>crudini --set /etc/cinder/cinder.conf keystone_authtoken auth_url http://controller:35357</v>
      </c>
      <c r="C204" s="45"/>
      <c r="D204" s="45"/>
      <c r="E204" s="45"/>
      <c r="F204" s="45"/>
      <c r="G204" s="45"/>
      <c r="H204" s="45"/>
      <c r="I204" s="45"/>
      <c r="J204" s="45"/>
    </row>
    <row r="205" spans="2:10">
      <c r="B205" s="44" t="str">
        <f>"crudini --set /etc/cinder/cinder.conf keystone_authtoken memcached_servers "&amp;CONTROLLER_NAME&amp;":11211"</f>
        <v>crudini --set /etc/cinder/cinder.conf keystone_authtoken memcached_servers controller:11211</v>
      </c>
      <c r="C205" s="45"/>
      <c r="D205" s="45"/>
      <c r="E205" s="45"/>
      <c r="F205" s="45"/>
      <c r="G205" s="45"/>
      <c r="H205" s="45"/>
      <c r="I205" s="45"/>
      <c r="J205" s="45"/>
    </row>
    <row r="206" spans="2:10">
      <c r="B206" s="44" t="str">
        <f>"crudini --set /etc/cinder/cinder.conf keystone_authtoken auth_type password"</f>
        <v>crudini --set /etc/cinder/cinder.conf keystone_authtoken auth_type password</v>
      </c>
      <c r="C206" s="45"/>
      <c r="D206" s="45"/>
      <c r="E206" s="45"/>
      <c r="F206" s="45"/>
      <c r="G206" s="45"/>
      <c r="H206" s="45"/>
      <c r="I206" s="45"/>
      <c r="J206" s="45"/>
    </row>
    <row r="207" spans="2:10">
      <c r="B207" s="44" t="str">
        <f>"crudini --set /etc/cinder/cinder.conf keystone_authtoken project_domain_name default"</f>
        <v>crudini --set /etc/cinder/cinder.conf keystone_authtoken project_domain_name default</v>
      </c>
      <c r="C207" s="45"/>
      <c r="D207" s="45"/>
      <c r="E207" s="45"/>
      <c r="F207" s="45"/>
      <c r="G207" s="45"/>
      <c r="H207" s="45"/>
      <c r="I207" s="45"/>
      <c r="J207" s="45"/>
    </row>
    <row r="208" spans="2:10">
      <c r="B208" s="44" t="str">
        <f>"crudini --set /etc/cinder/cinder.conf keystone_authtoken user_domain_name default"</f>
        <v>crudini --set /etc/cinder/cinder.conf keystone_authtoken user_domain_name default</v>
      </c>
      <c r="C208" s="45"/>
      <c r="D208" s="45"/>
      <c r="E208" s="45"/>
      <c r="F208" s="45"/>
      <c r="G208" s="45"/>
      <c r="H208" s="45"/>
      <c r="I208" s="45"/>
      <c r="J208" s="45"/>
    </row>
    <row r="209" spans="2:10">
      <c r="B209" s="44" t="str">
        <f>"crudini --set /etc/cinder/cinder.conf keystone_authtoken project_name service"</f>
        <v>crudini --set /etc/cinder/cinder.conf keystone_authtoken project_name service</v>
      </c>
      <c r="C209" s="45"/>
      <c r="D209" s="45"/>
      <c r="E209" s="45"/>
      <c r="F209" s="45"/>
      <c r="G209" s="45"/>
      <c r="H209" s="45"/>
      <c r="I209" s="45"/>
      <c r="J209" s="45"/>
    </row>
    <row r="210" spans="2:10">
      <c r="B210" s="44" t="str">
        <f>"crudini --set /etc/cinder/cinder.conf keystone_authtoken username cinder"</f>
        <v>crudini --set /etc/cinder/cinder.conf keystone_authtoken username cinder</v>
      </c>
      <c r="C210" s="45"/>
      <c r="D210" s="45"/>
      <c r="E210" s="45"/>
      <c r="F210" s="45"/>
      <c r="G210" s="45"/>
      <c r="H210" s="45"/>
      <c r="I210" s="45"/>
      <c r="J210" s="45"/>
    </row>
    <row r="211" spans="2:10">
      <c r="B211" s="44" t="str">
        <f>"crudini --set /etc/cinder/cinder.conf keystone_authtoken password "&amp;CINDER_PASS</f>
        <v>crudini --set /etc/cinder/cinder.conf keystone_authtoken password openstack</v>
      </c>
      <c r="C211" s="45"/>
      <c r="D211" s="45"/>
      <c r="E211" s="45"/>
      <c r="F211" s="45"/>
      <c r="G211" s="45"/>
      <c r="H211" s="45"/>
      <c r="I211" s="45"/>
      <c r="J211" s="45"/>
    </row>
    <row r="213" spans="2:10">
      <c r="B213" s="32" t="s">
        <v>527</v>
      </c>
    </row>
    <row r="214" spans="2:10">
      <c r="B214" t="s">
        <v>414</v>
      </c>
    </row>
    <row r="216" spans="2:10">
      <c r="B216" s="44" t="str">
        <f>"crudini --set /etc/cinder/cinder.conf DEFAULT my_ip "&amp;BLOCK1_IP</f>
        <v>crudini --set /etc/cinder/cinder.conf DEFAULT my_ip 10.0.0.41</v>
      </c>
      <c r="C216" s="45"/>
      <c r="D216" s="45"/>
      <c r="E216" s="45"/>
      <c r="F216" s="45"/>
      <c r="G216" s="45"/>
      <c r="H216" s="45"/>
      <c r="I216" s="45"/>
      <c r="J216" s="45"/>
    </row>
    <row r="218" spans="2:10">
      <c r="B218" s="32" t="s">
        <v>529</v>
      </c>
    </row>
    <row r="219" spans="2:10">
      <c r="B219" t="s">
        <v>224</v>
      </c>
    </row>
    <row r="221" spans="2:10">
      <c r="B221" s="44" t="str">
        <f>"crudini --set /etc/cinder/cinder.conf lvm volume_driver cinder.volume.drivers.lvm.LVMVolumeDriver"</f>
        <v>crudini --set /etc/cinder/cinder.conf lvm volume_driver cinder.volume.drivers.lvm.LVMVolumeDriver</v>
      </c>
      <c r="C221" s="45"/>
      <c r="D221" s="45"/>
      <c r="E221" s="45"/>
      <c r="F221" s="45"/>
      <c r="G221" s="45"/>
      <c r="H221" s="45"/>
      <c r="I221" s="45"/>
      <c r="J221" s="45"/>
    </row>
    <row r="222" spans="2:10">
      <c r="B222" s="44" t="str">
        <f>"crudini --set /etc/cinder/cinder.conf lvm volume_group cinder-volumes"</f>
        <v>crudini --set /etc/cinder/cinder.conf lvm volume_group cinder-volumes</v>
      </c>
      <c r="C222" s="45"/>
      <c r="D222" s="45"/>
      <c r="E222" s="45"/>
      <c r="F222" s="45"/>
      <c r="G222" s="45"/>
      <c r="H222" s="45"/>
      <c r="I222" s="45"/>
      <c r="J222" s="45"/>
    </row>
    <row r="223" spans="2:10">
      <c r="B223" s="44" t="str">
        <f>"crudini --set /etc/cinder/cinder.conf lvm iscsi_protocol iscsi"</f>
        <v>crudini --set /etc/cinder/cinder.conf lvm iscsi_protocol iscsi</v>
      </c>
      <c r="C223" s="45"/>
      <c r="D223" s="45"/>
      <c r="E223" s="45"/>
      <c r="F223" s="45"/>
      <c r="G223" s="45"/>
      <c r="H223" s="45"/>
      <c r="I223" s="45"/>
      <c r="J223" s="45"/>
    </row>
    <row r="224" spans="2:10">
      <c r="B224" s="44" t="str">
        <f>"crudini --set /etc/cinder/cinder.conf lvm iscsi_helper tgtadm"</f>
        <v>crudini --set /etc/cinder/cinder.conf lvm iscsi_helper tgtadm</v>
      </c>
      <c r="C224" s="45"/>
      <c r="D224" s="45"/>
      <c r="E224" s="45"/>
      <c r="F224" s="45"/>
      <c r="G224" s="45"/>
      <c r="H224" s="45"/>
      <c r="I224" s="45"/>
      <c r="J224" s="45"/>
    </row>
    <row r="226" spans="2:10">
      <c r="B226" s="32" t="s">
        <v>528</v>
      </c>
    </row>
    <row r="227" spans="2:10">
      <c r="B227" t="s">
        <v>414</v>
      </c>
    </row>
    <row r="229" spans="2:10">
      <c r="B229" s="44" t="str">
        <f>"crudini --set /etc/cinder/cinder.conf DEFAULT enabled_backends lvm"</f>
        <v>crudini --set /etc/cinder/cinder.conf DEFAULT enabled_backends lvm</v>
      </c>
      <c r="C229" s="45"/>
      <c r="D229" s="45"/>
      <c r="E229" s="45"/>
      <c r="F229" s="45"/>
      <c r="G229" s="45"/>
      <c r="H229" s="45"/>
      <c r="I229" s="45"/>
      <c r="J229" s="45"/>
    </row>
    <row r="231" spans="2:10">
      <c r="B231" s="32" t="s">
        <v>530</v>
      </c>
    </row>
    <row r="232" spans="2:10">
      <c r="B232" t="s">
        <v>224</v>
      </c>
    </row>
    <row r="234" spans="2:10">
      <c r="B234" s="44" t="str">
        <f>"crudini --set /etc/cinder/cinder.conf DEFAULT glance_api_servers http://"&amp;CONTROLLER_NAME&amp;":9292"</f>
        <v>crudini --set /etc/cinder/cinder.conf DEFAULT glance_api_servers http://controller:9292</v>
      </c>
      <c r="C234" s="45"/>
      <c r="D234" s="45"/>
      <c r="E234" s="45"/>
      <c r="F234" s="45"/>
      <c r="G234" s="45"/>
      <c r="H234" s="45"/>
      <c r="I234" s="45"/>
      <c r="J234" s="45"/>
    </row>
    <row r="235" spans="2:10">
      <c r="B235" s="44" t="str">
        <f>"crudini --set /etc/cinder/cinder.conf oslo_concurrency lock_path /var/lib/cinder/tmp"</f>
        <v>crudini --set /etc/cinder/cinder.conf oslo_concurrency lock_path /var/lib/cinder/tmp</v>
      </c>
      <c r="C235" s="45"/>
      <c r="D235" s="45"/>
      <c r="E235" s="45"/>
      <c r="F235" s="45"/>
      <c r="G235" s="45"/>
      <c r="H235" s="45"/>
      <c r="I235" s="45"/>
      <c r="J235" s="45"/>
    </row>
    <row r="237" spans="2:10">
      <c r="B237" t="s">
        <v>427</v>
      </c>
    </row>
    <row r="238" spans="2:10">
      <c r="B238" t="s">
        <v>224</v>
      </c>
    </row>
    <row r="240" spans="2:10">
      <c r="B240" s="44" t="s">
        <v>531</v>
      </c>
      <c r="C240" s="45"/>
      <c r="D240" s="45"/>
      <c r="E240" s="45"/>
      <c r="F240" s="45"/>
      <c r="G240" s="45"/>
      <c r="H240" s="45"/>
      <c r="I240" s="45"/>
      <c r="J240" s="45"/>
    </row>
    <row r="241" spans="2:10">
      <c r="B241" s="44" t="s">
        <v>532</v>
      </c>
      <c r="C241" s="45"/>
      <c r="D241" s="45"/>
      <c r="E241" s="45"/>
      <c r="F241" s="45"/>
      <c r="G241" s="45"/>
      <c r="H241" s="45"/>
      <c r="I241" s="45"/>
      <c r="J241" s="4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48</vt:i4>
      </vt:variant>
    </vt:vector>
  </HeadingPairs>
  <TitlesOfParts>
    <vt:vector size="52" baseType="lpstr">
      <vt:lpstr>General</vt:lpstr>
      <vt:lpstr>controller</vt:lpstr>
      <vt:lpstr>compute1</vt:lpstr>
      <vt:lpstr>block1</vt:lpstr>
      <vt:lpstr>ADMIN_PASS</vt:lpstr>
      <vt:lpstr>BLOCK1_DNS</vt:lpstr>
      <vt:lpstr>BLOCK1_IP</vt:lpstr>
      <vt:lpstr>BLOCK1_NAME</vt:lpstr>
      <vt:lpstr>BLOCK1_NETMASK</vt:lpstr>
      <vt:lpstr>BLOCK1_SSH_PASS</vt:lpstr>
      <vt:lpstr>BLOCK1_SSH_USER</vt:lpstr>
      <vt:lpstr>CINDER_DBPASS</vt:lpstr>
      <vt:lpstr>CINDER_PASS</vt:lpstr>
      <vt:lpstr>COMPUTE1_DNS</vt:lpstr>
      <vt:lpstr>COMPUTE1_IP</vt:lpstr>
      <vt:lpstr>COMPUTE1_NAME</vt:lpstr>
      <vt:lpstr>COMPUTE1_NETMASK</vt:lpstr>
      <vt:lpstr>COMPUTE1_SSH_PASS</vt:lpstr>
      <vt:lpstr>COMPUTE1_SSH_USER</vt:lpstr>
      <vt:lpstr>COMPUTE2_DNS</vt:lpstr>
      <vt:lpstr>COMPUTE2_IP</vt:lpstr>
      <vt:lpstr>COMPUTE2_NAME</vt:lpstr>
      <vt:lpstr>COMPUTE2_NETMASK</vt:lpstr>
      <vt:lpstr>COMPUTE2_SSH_PASS</vt:lpstr>
      <vt:lpstr>COMPUTE2_SSH_USER</vt:lpstr>
      <vt:lpstr>CONTROLLER_DNS</vt:lpstr>
      <vt:lpstr>CONTROLLER_IP</vt:lpstr>
      <vt:lpstr>CONTROLLER_NAME</vt:lpstr>
      <vt:lpstr>CONTROLLER_NETMASK</vt:lpstr>
      <vt:lpstr>CONTROLLER_SSH_PASS</vt:lpstr>
      <vt:lpstr>CONTROLLER_SSH_USER</vt:lpstr>
      <vt:lpstr>DASH_DBPASS</vt:lpstr>
      <vt:lpstr>DEMO_PASS</vt:lpstr>
      <vt:lpstr>GLANCE_DBPASS</vt:lpstr>
      <vt:lpstr>GLANCE_PASS</vt:lpstr>
      <vt:lpstr>HOST_OS_LINK</vt:lpstr>
      <vt:lpstr>HOST_OS_NAME</vt:lpstr>
      <vt:lpstr>KEYSTONE_DBPASS</vt:lpstr>
      <vt:lpstr>METADATA_SECRET</vt:lpstr>
      <vt:lpstr>MGMT_NET_CIDR</vt:lpstr>
      <vt:lpstr>MGMT_NET_GW</vt:lpstr>
      <vt:lpstr>MGMT_NET_IFACE</vt:lpstr>
      <vt:lpstr>MySQL_root</vt:lpstr>
      <vt:lpstr>NEUTRON_DBPASS</vt:lpstr>
      <vt:lpstr>NEUTRON_PASS</vt:lpstr>
      <vt:lpstr>NOVA_DBPASS</vt:lpstr>
      <vt:lpstr>NOVA_PASS</vt:lpstr>
      <vt:lpstr>PLACEMENT_PASS</vt:lpstr>
      <vt:lpstr>PROV_NET_CIDR</vt:lpstr>
      <vt:lpstr>PROV_NET_GW</vt:lpstr>
      <vt:lpstr>PROV_NET_IFACE</vt:lpstr>
      <vt:lpstr>RABBIT_PASS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Celmer</dc:creator>
  <cp:keywords/>
  <dc:description/>
  <cp:lastModifiedBy>Sudhanshu Satyam</cp:lastModifiedBy>
  <cp:revision/>
  <dcterms:created xsi:type="dcterms:W3CDTF">2018-04-24T07:20:52Z</dcterms:created>
  <dcterms:modified xsi:type="dcterms:W3CDTF">2021-02-23T10:39:32Z</dcterms:modified>
  <cp:category/>
  <cp:contentStatus/>
</cp:coreProperties>
</file>