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d5N8dibjBe43UUtJmJEDNtrawbQ=="/>
    </ext>
  </extLst>
</workbook>
</file>

<file path=xl/sharedStrings.xml><?xml version="1.0" encoding="utf-8"?>
<sst xmlns="http://schemas.openxmlformats.org/spreadsheetml/2006/main" count="6" uniqueCount="6">
  <si>
    <t>enter stock ticker</t>
  </si>
  <si>
    <t>frequency</t>
  </si>
  <si>
    <t>indigo</t>
  </si>
  <si>
    <t>daily</t>
  </si>
  <si>
    <t>start and end date</t>
  </si>
  <si>
    <t>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</si>
</sst>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m/d/yyyy h:mm:ss"/>
  </numFmts>
  <fonts count="4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sz val="11.0"/>
      <color rgb="FFA61D4C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1" numFmtId="164" xfId="0" applyFont="1" applyNumberFormat="1"/>
    <xf borderId="0" fillId="2" fontId="3" numFmtId="0" xfId="0" applyAlignment="1" applyFill="1" applyFont="1">
      <alignment horizontal="left"/>
    </xf>
    <xf borderId="0" fillId="0" fontId="1" numFmtId="165" xfId="0" applyFont="1" applyNumberFormat="1"/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+mn-lt"/>
              </a:defRPr>
            </a:pPr>
            <a:r>
              <a:rPr b="0" i="0" sz="1600">
                <a:solidFill>
                  <a:srgbClr val="757575"/>
                </a:solidFill>
                <a:latin typeface="+mn-lt"/>
              </a:rPr>
              <a:t>Open, High, Low, Close and Avg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Sheet1!$B$6:$B$72</c:f>
            </c:strRef>
          </c:cat>
          <c:val>
            <c:numRef>
              <c:f>Sheet1!$C$6:$C$72</c:f>
              <c:numCache/>
            </c:numRef>
          </c:val>
          <c:smooth val="0"/>
        </c:ser>
        <c:ser>
          <c:idx val="1"/>
          <c:order val="1"/>
          <c:tx>
            <c:strRef>
              <c:f>Sheet1!$D$5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Sheet1!$B$6:$B$72</c:f>
            </c:strRef>
          </c:cat>
          <c:val>
            <c:numRef>
              <c:f>Sheet1!$D$6:$D$72</c:f>
              <c:numCache/>
            </c:numRef>
          </c:val>
          <c:smooth val="0"/>
        </c:ser>
        <c:ser>
          <c:idx val="2"/>
          <c:order val="2"/>
          <c:tx>
            <c:strRef>
              <c:f>Sheet1!$E$5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Sheet1!$B$6:$B$72</c:f>
            </c:strRef>
          </c:cat>
          <c:val>
            <c:numRef>
              <c:f>Sheet1!$E$6:$E$72</c:f>
              <c:numCache/>
            </c:numRef>
          </c:val>
          <c:smooth val="0"/>
        </c:ser>
        <c:ser>
          <c:idx val="3"/>
          <c:order val="3"/>
          <c:tx>
            <c:strRef>
              <c:f>Sheet1!$F$5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Sheet1!$B$6:$B$72</c:f>
            </c:strRef>
          </c:cat>
          <c:val>
            <c:numRef>
              <c:f>Sheet1!$F$6:$F$72</c:f>
              <c:numCache/>
            </c:numRef>
          </c:val>
          <c:smooth val="0"/>
        </c:ser>
        <c:ser>
          <c:idx val="4"/>
          <c:order val="4"/>
          <c:tx>
            <c:strRef>
              <c:f>Sheet1!$H$5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Sheet1!$B$6:$B$72</c:f>
            </c:strRef>
          </c:cat>
          <c:val>
            <c:numRef>
              <c:f>Sheet1!$H$6:$H$72</c:f>
              <c:numCache/>
            </c:numRef>
          </c:val>
          <c:smooth val="0"/>
        </c:ser>
        <c:axId val="1164107657"/>
        <c:axId val="692174832"/>
      </c:lineChart>
      <c:catAx>
        <c:axId val="1164107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92174832"/>
      </c:catAx>
      <c:valAx>
        <c:axId val="692174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6410765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+mn-lt"/>
              </a:defRPr>
            </a:pPr>
            <a:r>
              <a:rPr b="0" i="0" sz="1600">
                <a:solidFill>
                  <a:srgbClr val="757575"/>
                </a:solidFill>
                <a:latin typeface="+mn-lt"/>
              </a:rPr>
              <a:t>Open, High, Low, Close and Avg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Sheet1!$C$5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Sheet1!$B$6:$B$72</c:f>
            </c:strRef>
          </c:cat>
          <c:val>
            <c:numRef>
              <c:f>Sheet1!$C$6:$C$72</c:f>
              <c:numCache/>
            </c:numRef>
          </c:val>
        </c:ser>
        <c:ser>
          <c:idx val="1"/>
          <c:order val="1"/>
          <c:tx>
            <c:strRef>
              <c:f>Sheet1!$D$5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Sheet1!$B$6:$B$72</c:f>
            </c:strRef>
          </c:cat>
          <c:val>
            <c:numRef>
              <c:f>Sheet1!$D$6:$D$72</c:f>
              <c:numCache/>
            </c:numRef>
          </c:val>
        </c:ser>
        <c:ser>
          <c:idx val="2"/>
          <c:order val="2"/>
          <c:tx>
            <c:strRef>
              <c:f>Sheet1!$E$5</c:f>
            </c:strRef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Sheet1!$B$6:$B$72</c:f>
            </c:strRef>
          </c:cat>
          <c:val>
            <c:numRef>
              <c:f>Sheet1!$E$6:$E$72</c:f>
              <c:numCache/>
            </c:numRef>
          </c:val>
        </c:ser>
        <c:ser>
          <c:idx val="3"/>
          <c:order val="3"/>
          <c:tx>
            <c:strRef>
              <c:f>Sheet1!$F$5</c:f>
            </c:strRef>
          </c:tx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Sheet1!$B$6:$B$72</c:f>
            </c:strRef>
          </c:cat>
          <c:val>
            <c:numRef>
              <c:f>Sheet1!$F$6:$F$72</c:f>
              <c:numCache/>
            </c:numRef>
          </c:val>
        </c:ser>
        <c:ser>
          <c:idx val="4"/>
          <c:order val="4"/>
          <c:tx>
            <c:strRef>
              <c:f>Sheet1!$H$5</c:f>
            </c:strRef>
          </c:tx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Sheet1!$B$6:$B$72</c:f>
            </c:strRef>
          </c:cat>
          <c:val>
            <c:numRef>
              <c:f>Sheet1!$H$6:$H$72</c:f>
              <c:numCache/>
            </c:numRef>
          </c:val>
        </c:ser>
        <c:axId val="39509067"/>
        <c:axId val="443895280"/>
      </c:areaChart>
      <c:catAx>
        <c:axId val="39509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43895280"/>
      </c:catAx>
      <c:valAx>
        <c:axId val="443895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950906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638175</xdr:colOff>
      <xdr:row>3</xdr:row>
      <xdr:rowOff>190500</xdr:rowOff>
    </xdr:from>
    <xdr:ext cx="5715000" cy="3533775"/>
    <xdr:graphicFrame>
      <xdr:nvGraphicFramePr>
        <xdr:cNvPr id="116413304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638175</xdr:colOff>
      <xdr:row>22</xdr:row>
      <xdr:rowOff>123825</xdr:rowOff>
    </xdr:from>
    <xdr:ext cx="5715000" cy="3533775"/>
    <xdr:graphicFrame>
      <xdr:nvGraphicFramePr>
        <xdr:cNvPr id="1618448301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9.13"/>
    <col customWidth="1" min="3" max="6" width="12.63"/>
  </cols>
  <sheetData>
    <row r="1" ht="15.75" customHeight="1">
      <c r="B1" s="1" t="s">
        <v>0</v>
      </c>
      <c r="C1" s="1" t="s">
        <v>1</v>
      </c>
    </row>
    <row r="2" ht="15.75" customHeight="1">
      <c r="B2" s="2" t="s">
        <v>2</v>
      </c>
      <c r="C2" s="1" t="s">
        <v>3</v>
      </c>
    </row>
    <row r="3" ht="15.75" customHeight="1">
      <c r="A3" s="1" t="s">
        <v>4</v>
      </c>
      <c r="B3" s="3">
        <f>DATE(2019,1,1)</f>
        <v>43466</v>
      </c>
      <c r="C3" s="4">
        <f>DATE(2021,1,1)</f>
        <v>44197</v>
      </c>
    </row>
    <row r="4" ht="15.75" customHeight="1"/>
    <row r="5" ht="15.75" customHeight="1">
      <c r="B5" s="1" t="str">
        <f>IFERROR(__xludf.DUMMYFUNCTION("GOOGLEFINANCE(B2,""all"",B3,C3,C2)"),"Date")</f>
        <v>Date</v>
      </c>
      <c r="C5" s="1" t="str">
        <f>IFERROR(__xludf.DUMMYFUNCTION("""COMPUTED_VALUE"""),"Open")</f>
        <v>Open</v>
      </c>
      <c r="D5" s="1" t="str">
        <f>IFERROR(__xludf.DUMMYFUNCTION("""COMPUTED_VALUE"""),"High")</f>
        <v>High</v>
      </c>
      <c r="E5" s="1" t="str">
        <f>IFERROR(__xludf.DUMMYFUNCTION("""COMPUTED_VALUE"""),"Low")</f>
        <v>Low</v>
      </c>
      <c r="F5" s="1" t="str">
        <f>IFERROR(__xludf.DUMMYFUNCTION("""COMPUTED_VALUE"""),"Close")</f>
        <v>Close</v>
      </c>
      <c r="G5" s="1" t="str">
        <f>IFERROR(__xludf.DUMMYFUNCTION("""COMPUTED_VALUE"""),"Volume")</f>
        <v>Volume</v>
      </c>
      <c r="H5" s="1" t="s">
        <v>5</v>
      </c>
      <c r="I5" s="5"/>
    </row>
    <row r="6" ht="15.75" customHeight="1">
      <c r="B6" s="6">
        <f>IFERROR(__xludf.DUMMYFUNCTION("""COMPUTED_VALUE"""),43467.64583333333)</f>
        <v>43467.64583</v>
      </c>
      <c r="C6" s="1">
        <f>IFERROR(__xludf.DUMMYFUNCTION("""COMPUTED_VALUE"""),1170.0)</f>
        <v>1170</v>
      </c>
      <c r="D6" s="1">
        <f>IFERROR(__xludf.DUMMYFUNCTION("""COMPUTED_VALUE"""),1179.1)</f>
        <v>1179.1</v>
      </c>
      <c r="E6" s="1">
        <f>IFERROR(__xludf.DUMMYFUNCTION("""COMPUTED_VALUE"""),1154.2)</f>
        <v>1154.2</v>
      </c>
      <c r="F6" s="1">
        <f>IFERROR(__xludf.DUMMYFUNCTION("""COMPUTED_VALUE"""),1161.0)</f>
        <v>1161</v>
      </c>
      <c r="G6" s="1">
        <f>IFERROR(__xludf.DUMMYFUNCTION("""COMPUTED_VALUE"""),644385.0)</f>
        <v>644385</v>
      </c>
      <c r="H6" s="7">
        <f t="shared" ref="H6:H72" si="1">AVERAGE(D6,E6)</f>
        <v>1166.65</v>
      </c>
    </row>
    <row r="7" ht="15.75" customHeight="1">
      <c r="B7" s="6">
        <f>IFERROR(__xludf.DUMMYFUNCTION("""COMPUTED_VALUE"""),43468.64583333333)</f>
        <v>43468.64583</v>
      </c>
      <c r="C7" s="1">
        <f>IFERROR(__xludf.DUMMYFUNCTION("""COMPUTED_VALUE"""),1162.65)</f>
        <v>1162.65</v>
      </c>
      <c r="D7" s="1">
        <f>IFERROR(__xludf.DUMMYFUNCTION("""COMPUTED_VALUE"""),1171.95)</f>
        <v>1171.95</v>
      </c>
      <c r="E7" s="1">
        <f>IFERROR(__xludf.DUMMYFUNCTION("""COMPUTED_VALUE"""),1145.55)</f>
        <v>1145.55</v>
      </c>
      <c r="F7" s="1">
        <f>IFERROR(__xludf.DUMMYFUNCTION("""COMPUTED_VALUE"""),1156.55)</f>
        <v>1156.55</v>
      </c>
      <c r="G7" s="1">
        <f>IFERROR(__xludf.DUMMYFUNCTION("""COMPUTED_VALUE"""),394040.0)</f>
        <v>394040</v>
      </c>
      <c r="H7" s="7">
        <f t="shared" si="1"/>
        <v>1158.75</v>
      </c>
    </row>
    <row r="8" ht="15.75" customHeight="1">
      <c r="B8" s="6">
        <f>IFERROR(__xludf.DUMMYFUNCTION("""COMPUTED_VALUE"""),43469.64583333333)</f>
        <v>43469.64583</v>
      </c>
      <c r="C8" s="1">
        <f>IFERROR(__xludf.DUMMYFUNCTION("""COMPUTED_VALUE"""),1156.2)</f>
        <v>1156.2</v>
      </c>
      <c r="D8" s="1">
        <f>IFERROR(__xludf.DUMMYFUNCTION("""COMPUTED_VALUE"""),1156.55)</f>
        <v>1156.55</v>
      </c>
      <c r="E8" s="1">
        <f>IFERROR(__xludf.DUMMYFUNCTION("""COMPUTED_VALUE"""),1133.4)</f>
        <v>1133.4</v>
      </c>
      <c r="F8" s="1">
        <f>IFERROR(__xludf.DUMMYFUNCTION("""COMPUTED_VALUE"""),1143.2)</f>
        <v>1143.2</v>
      </c>
      <c r="G8" s="1">
        <f>IFERROR(__xludf.DUMMYFUNCTION("""COMPUTED_VALUE"""),994803.0)</f>
        <v>994803</v>
      </c>
      <c r="H8" s="7">
        <f t="shared" si="1"/>
        <v>1144.975</v>
      </c>
    </row>
    <row r="9" ht="15.75" customHeight="1">
      <c r="B9" s="6">
        <f>IFERROR(__xludf.DUMMYFUNCTION("""COMPUTED_VALUE"""),43472.64583333333)</f>
        <v>43472.64583</v>
      </c>
      <c r="C9" s="1">
        <f>IFERROR(__xludf.DUMMYFUNCTION("""COMPUTED_VALUE"""),1125.05)</f>
        <v>1125.05</v>
      </c>
      <c r="D9" s="1">
        <f>IFERROR(__xludf.DUMMYFUNCTION("""COMPUTED_VALUE"""),1150.1)</f>
        <v>1150.1</v>
      </c>
      <c r="E9" s="1">
        <f>IFERROR(__xludf.DUMMYFUNCTION("""COMPUTED_VALUE"""),1105.6)</f>
        <v>1105.6</v>
      </c>
      <c r="F9" s="1">
        <f>IFERROR(__xludf.DUMMYFUNCTION("""COMPUTED_VALUE"""),1113.75)</f>
        <v>1113.75</v>
      </c>
      <c r="G9" s="1">
        <f>IFERROR(__xludf.DUMMYFUNCTION("""COMPUTED_VALUE"""),1022333.0)</f>
        <v>1022333</v>
      </c>
      <c r="H9" s="7">
        <f t="shared" si="1"/>
        <v>1127.85</v>
      </c>
    </row>
    <row r="10" ht="15.75" customHeight="1">
      <c r="B10" s="6">
        <f>IFERROR(__xludf.DUMMYFUNCTION("""COMPUTED_VALUE"""),43473.64583333333)</f>
        <v>43473.64583</v>
      </c>
      <c r="C10" s="1">
        <f>IFERROR(__xludf.DUMMYFUNCTION("""COMPUTED_VALUE"""),1109.4)</f>
        <v>1109.4</v>
      </c>
      <c r="D10" s="1">
        <f>IFERROR(__xludf.DUMMYFUNCTION("""COMPUTED_VALUE"""),1128.35)</f>
        <v>1128.35</v>
      </c>
      <c r="E10" s="1">
        <f>IFERROR(__xludf.DUMMYFUNCTION("""COMPUTED_VALUE"""),1101.05)</f>
        <v>1101.05</v>
      </c>
      <c r="F10" s="1">
        <f>IFERROR(__xludf.DUMMYFUNCTION("""COMPUTED_VALUE"""),1110.3)</f>
        <v>1110.3</v>
      </c>
      <c r="G10" s="1">
        <f>IFERROR(__xludf.DUMMYFUNCTION("""COMPUTED_VALUE"""),987270.0)</f>
        <v>987270</v>
      </c>
      <c r="H10" s="7">
        <f t="shared" si="1"/>
        <v>1114.7</v>
      </c>
    </row>
    <row r="11" ht="15.75" customHeight="1">
      <c r="B11" s="6">
        <f>IFERROR(__xludf.DUMMYFUNCTION("""COMPUTED_VALUE"""),43474.64583333333)</f>
        <v>43474.64583</v>
      </c>
      <c r="C11" s="1">
        <f>IFERROR(__xludf.DUMMYFUNCTION("""COMPUTED_VALUE"""),1114.9)</f>
        <v>1114.9</v>
      </c>
      <c r="D11" s="1">
        <f>IFERROR(__xludf.DUMMYFUNCTION("""COMPUTED_VALUE"""),1116.05)</f>
        <v>1116.05</v>
      </c>
      <c r="E11" s="1">
        <f>IFERROR(__xludf.DUMMYFUNCTION("""COMPUTED_VALUE"""),1093.0)</f>
        <v>1093</v>
      </c>
      <c r="F11" s="1">
        <f>IFERROR(__xludf.DUMMYFUNCTION("""COMPUTED_VALUE"""),1104.85)</f>
        <v>1104.85</v>
      </c>
      <c r="G11" s="1">
        <f>IFERROR(__xludf.DUMMYFUNCTION("""COMPUTED_VALUE"""),744663.0)</f>
        <v>744663</v>
      </c>
      <c r="H11" s="7">
        <f t="shared" si="1"/>
        <v>1104.525</v>
      </c>
    </row>
    <row r="12" ht="15.75" customHeight="1">
      <c r="B12" s="6">
        <f>IFERROR(__xludf.DUMMYFUNCTION("""COMPUTED_VALUE"""),43475.64583333333)</f>
        <v>43475.64583</v>
      </c>
      <c r="C12" s="1">
        <f>IFERROR(__xludf.DUMMYFUNCTION("""COMPUTED_VALUE"""),1089.95)</f>
        <v>1089.95</v>
      </c>
      <c r="D12" s="1">
        <f>IFERROR(__xludf.DUMMYFUNCTION("""COMPUTED_VALUE"""),1102.7)</f>
        <v>1102.7</v>
      </c>
      <c r="E12" s="1">
        <f>IFERROR(__xludf.DUMMYFUNCTION("""COMPUTED_VALUE"""),1085.9)</f>
        <v>1085.9</v>
      </c>
      <c r="F12" s="1">
        <f>IFERROR(__xludf.DUMMYFUNCTION("""COMPUTED_VALUE"""),1097.0)</f>
        <v>1097</v>
      </c>
      <c r="G12" s="1">
        <f>IFERROR(__xludf.DUMMYFUNCTION("""COMPUTED_VALUE"""),767815.0)</f>
        <v>767815</v>
      </c>
      <c r="H12" s="7">
        <f t="shared" si="1"/>
        <v>1094.3</v>
      </c>
    </row>
    <row r="13" ht="15.75" customHeight="1">
      <c r="B13" s="6">
        <f>IFERROR(__xludf.DUMMYFUNCTION("""COMPUTED_VALUE"""),43476.64583333333)</f>
        <v>43476.64583</v>
      </c>
      <c r="C13" s="1">
        <f>IFERROR(__xludf.DUMMYFUNCTION("""COMPUTED_VALUE"""),1095.0)</f>
        <v>1095</v>
      </c>
      <c r="D13" s="1">
        <f>IFERROR(__xludf.DUMMYFUNCTION("""COMPUTED_VALUE"""),1095.0)</f>
        <v>1095</v>
      </c>
      <c r="E13" s="1">
        <f>IFERROR(__xludf.DUMMYFUNCTION("""COMPUTED_VALUE"""),1054.2)</f>
        <v>1054.2</v>
      </c>
      <c r="F13" s="1">
        <f>IFERROR(__xludf.DUMMYFUNCTION("""COMPUTED_VALUE"""),1057.45)</f>
        <v>1057.45</v>
      </c>
      <c r="G13" s="1">
        <f>IFERROR(__xludf.DUMMYFUNCTION("""COMPUTED_VALUE"""),1101746.0)</f>
        <v>1101746</v>
      </c>
      <c r="H13" s="7">
        <f t="shared" si="1"/>
        <v>1074.6</v>
      </c>
    </row>
    <row r="14" ht="15.75" customHeight="1">
      <c r="B14" s="6">
        <f>IFERROR(__xludf.DUMMYFUNCTION("""COMPUTED_VALUE"""),43479.64583333333)</f>
        <v>43479.64583</v>
      </c>
      <c r="C14" s="1">
        <f>IFERROR(__xludf.DUMMYFUNCTION("""COMPUTED_VALUE"""),1058.0)</f>
        <v>1058</v>
      </c>
      <c r="D14" s="1">
        <f>IFERROR(__xludf.DUMMYFUNCTION("""COMPUTED_VALUE"""),1086.0)</f>
        <v>1086</v>
      </c>
      <c r="E14" s="1">
        <f>IFERROR(__xludf.DUMMYFUNCTION("""COMPUTED_VALUE"""),1052.55)</f>
        <v>1052.55</v>
      </c>
      <c r="F14" s="1">
        <f>IFERROR(__xludf.DUMMYFUNCTION("""COMPUTED_VALUE"""),1081.65)</f>
        <v>1081.65</v>
      </c>
      <c r="G14" s="1">
        <f>IFERROR(__xludf.DUMMYFUNCTION("""COMPUTED_VALUE"""),568052.0)</f>
        <v>568052</v>
      </c>
      <c r="H14" s="7">
        <f t="shared" si="1"/>
        <v>1069.275</v>
      </c>
    </row>
    <row r="15" ht="15.75" customHeight="1">
      <c r="B15" s="6">
        <f>IFERROR(__xludf.DUMMYFUNCTION("""COMPUTED_VALUE"""),43480.64583333333)</f>
        <v>43480.64583</v>
      </c>
      <c r="C15" s="1">
        <f>IFERROR(__xludf.DUMMYFUNCTION("""COMPUTED_VALUE"""),1077.0)</f>
        <v>1077</v>
      </c>
      <c r="D15" s="1">
        <f>IFERROR(__xludf.DUMMYFUNCTION("""COMPUTED_VALUE"""),1091.0)</f>
        <v>1091</v>
      </c>
      <c r="E15" s="1">
        <f>IFERROR(__xludf.DUMMYFUNCTION("""COMPUTED_VALUE"""),1061.55)</f>
        <v>1061.55</v>
      </c>
      <c r="F15" s="1">
        <f>IFERROR(__xludf.DUMMYFUNCTION("""COMPUTED_VALUE"""),1082.95)</f>
        <v>1082.95</v>
      </c>
      <c r="G15" s="1">
        <f>IFERROR(__xludf.DUMMYFUNCTION("""COMPUTED_VALUE"""),836824.0)</f>
        <v>836824</v>
      </c>
      <c r="H15" s="7">
        <f t="shared" si="1"/>
        <v>1076.275</v>
      </c>
    </row>
    <row r="16" ht="15.75" customHeight="1">
      <c r="B16" s="6">
        <f>IFERROR(__xludf.DUMMYFUNCTION("""COMPUTED_VALUE"""),43481.64583333333)</f>
        <v>43481.64583</v>
      </c>
      <c r="C16" s="1">
        <f>IFERROR(__xludf.DUMMYFUNCTION("""COMPUTED_VALUE"""),1081.7)</f>
        <v>1081.7</v>
      </c>
      <c r="D16" s="1">
        <f>IFERROR(__xludf.DUMMYFUNCTION("""COMPUTED_VALUE"""),1146.0)</f>
        <v>1146</v>
      </c>
      <c r="E16" s="1">
        <f>IFERROR(__xludf.DUMMYFUNCTION("""COMPUTED_VALUE"""),1074.75)</f>
        <v>1074.75</v>
      </c>
      <c r="F16" s="1">
        <f>IFERROR(__xludf.DUMMYFUNCTION("""COMPUTED_VALUE"""),1136.55)</f>
        <v>1136.55</v>
      </c>
      <c r="G16" s="1">
        <f>IFERROR(__xludf.DUMMYFUNCTION("""COMPUTED_VALUE"""),1683696.0)</f>
        <v>1683696</v>
      </c>
      <c r="H16" s="7">
        <f t="shared" si="1"/>
        <v>1110.375</v>
      </c>
    </row>
    <row r="17" ht="15.75" customHeight="1">
      <c r="B17" s="6">
        <f>IFERROR(__xludf.DUMMYFUNCTION("""COMPUTED_VALUE"""),43482.64583333333)</f>
        <v>43482.64583</v>
      </c>
      <c r="C17" s="1">
        <f>IFERROR(__xludf.DUMMYFUNCTION("""COMPUTED_VALUE"""),1138.0)</f>
        <v>1138</v>
      </c>
      <c r="D17" s="1">
        <f>IFERROR(__xludf.DUMMYFUNCTION("""COMPUTED_VALUE"""),1141.0)</f>
        <v>1141</v>
      </c>
      <c r="E17" s="1">
        <f>IFERROR(__xludf.DUMMYFUNCTION("""COMPUTED_VALUE"""),1101.5)</f>
        <v>1101.5</v>
      </c>
      <c r="F17" s="1">
        <f>IFERROR(__xludf.DUMMYFUNCTION("""COMPUTED_VALUE"""),1112.9)</f>
        <v>1112.9</v>
      </c>
      <c r="G17" s="1">
        <f>IFERROR(__xludf.DUMMYFUNCTION("""COMPUTED_VALUE"""),1059208.0)</f>
        <v>1059208</v>
      </c>
      <c r="H17" s="7">
        <f t="shared" si="1"/>
        <v>1121.25</v>
      </c>
    </row>
    <row r="18" ht="15.75" customHeight="1">
      <c r="B18" s="6">
        <f>IFERROR(__xludf.DUMMYFUNCTION("""COMPUTED_VALUE"""),43483.64583333333)</f>
        <v>43483.64583</v>
      </c>
      <c r="C18" s="1">
        <f>IFERROR(__xludf.DUMMYFUNCTION("""COMPUTED_VALUE"""),1104.9)</f>
        <v>1104.9</v>
      </c>
      <c r="D18" s="1">
        <f>IFERROR(__xludf.DUMMYFUNCTION("""COMPUTED_VALUE"""),1118.5)</f>
        <v>1118.5</v>
      </c>
      <c r="E18" s="1">
        <f>IFERROR(__xludf.DUMMYFUNCTION("""COMPUTED_VALUE"""),1068.1)</f>
        <v>1068.1</v>
      </c>
      <c r="F18" s="1">
        <f>IFERROR(__xludf.DUMMYFUNCTION("""COMPUTED_VALUE"""),1076.0)</f>
        <v>1076</v>
      </c>
      <c r="G18" s="1">
        <f>IFERROR(__xludf.DUMMYFUNCTION("""COMPUTED_VALUE"""),910406.0)</f>
        <v>910406</v>
      </c>
      <c r="H18" s="7">
        <f t="shared" si="1"/>
        <v>1093.3</v>
      </c>
    </row>
    <row r="19" ht="15.75" customHeight="1">
      <c r="B19" s="6">
        <f>IFERROR(__xludf.DUMMYFUNCTION("""COMPUTED_VALUE"""),43486.64583333333)</f>
        <v>43486.64583</v>
      </c>
      <c r="C19" s="1">
        <f>IFERROR(__xludf.DUMMYFUNCTION("""COMPUTED_VALUE"""),1072.0)</f>
        <v>1072</v>
      </c>
      <c r="D19" s="1">
        <f>IFERROR(__xludf.DUMMYFUNCTION("""COMPUTED_VALUE"""),1079.4)</f>
        <v>1079.4</v>
      </c>
      <c r="E19" s="1">
        <f>IFERROR(__xludf.DUMMYFUNCTION("""COMPUTED_VALUE"""),1055.35)</f>
        <v>1055.35</v>
      </c>
      <c r="F19" s="1">
        <f>IFERROR(__xludf.DUMMYFUNCTION("""COMPUTED_VALUE"""),1062.95)</f>
        <v>1062.95</v>
      </c>
      <c r="G19" s="1">
        <f>IFERROR(__xludf.DUMMYFUNCTION("""COMPUTED_VALUE"""),626146.0)</f>
        <v>626146</v>
      </c>
      <c r="H19" s="7">
        <f t="shared" si="1"/>
        <v>1067.375</v>
      </c>
    </row>
    <row r="20" ht="15.75" customHeight="1">
      <c r="B20" s="6">
        <f>IFERROR(__xludf.DUMMYFUNCTION("""COMPUTED_VALUE"""),43487.64583333333)</f>
        <v>43487.64583</v>
      </c>
      <c r="C20" s="1">
        <f>IFERROR(__xludf.DUMMYFUNCTION("""COMPUTED_VALUE"""),1055.8)</f>
        <v>1055.8</v>
      </c>
      <c r="D20" s="1">
        <f>IFERROR(__xludf.DUMMYFUNCTION("""COMPUTED_VALUE"""),1130.0)</f>
        <v>1130</v>
      </c>
      <c r="E20" s="1">
        <f>IFERROR(__xludf.DUMMYFUNCTION("""COMPUTED_VALUE"""),1046.65)</f>
        <v>1046.65</v>
      </c>
      <c r="F20" s="1">
        <f>IFERROR(__xludf.DUMMYFUNCTION("""COMPUTED_VALUE"""),1120.65)</f>
        <v>1120.65</v>
      </c>
      <c r="G20" s="1">
        <f>IFERROR(__xludf.DUMMYFUNCTION("""COMPUTED_VALUE"""),2241474.0)</f>
        <v>2241474</v>
      </c>
      <c r="H20" s="7">
        <f t="shared" si="1"/>
        <v>1088.325</v>
      </c>
    </row>
    <row r="21" ht="15.75" customHeight="1">
      <c r="B21" s="6">
        <f>IFERROR(__xludf.DUMMYFUNCTION("""COMPUTED_VALUE"""),43488.64583333333)</f>
        <v>43488.64583</v>
      </c>
      <c r="C21" s="1">
        <f>IFERROR(__xludf.DUMMYFUNCTION("""COMPUTED_VALUE"""),1120.0)</f>
        <v>1120</v>
      </c>
      <c r="D21" s="1">
        <f>IFERROR(__xludf.DUMMYFUNCTION("""COMPUTED_VALUE"""),1126.0)</f>
        <v>1126</v>
      </c>
      <c r="E21" s="1">
        <f>IFERROR(__xludf.DUMMYFUNCTION("""COMPUTED_VALUE"""),1095.55)</f>
        <v>1095.55</v>
      </c>
      <c r="F21" s="1">
        <f>IFERROR(__xludf.DUMMYFUNCTION("""COMPUTED_VALUE"""),1109.3)</f>
        <v>1109.3</v>
      </c>
      <c r="G21" s="1">
        <f>IFERROR(__xludf.DUMMYFUNCTION("""COMPUTED_VALUE"""),1623993.0)</f>
        <v>1623993</v>
      </c>
      <c r="H21" s="7">
        <f t="shared" si="1"/>
        <v>1110.775</v>
      </c>
    </row>
    <row r="22" ht="15.75" customHeight="1">
      <c r="B22" s="6">
        <f>IFERROR(__xludf.DUMMYFUNCTION("""COMPUTED_VALUE"""),43489.64583333333)</f>
        <v>43489.64583</v>
      </c>
      <c r="C22" s="1">
        <f>IFERROR(__xludf.DUMMYFUNCTION("""COMPUTED_VALUE"""),1072.1)</f>
        <v>1072.1</v>
      </c>
      <c r="D22" s="1">
        <f>IFERROR(__xludf.DUMMYFUNCTION("""COMPUTED_VALUE"""),1189.0)</f>
        <v>1189</v>
      </c>
      <c r="E22" s="1">
        <f>IFERROR(__xludf.DUMMYFUNCTION("""COMPUTED_VALUE"""),1072.1)</f>
        <v>1072.1</v>
      </c>
      <c r="F22" s="1">
        <f>IFERROR(__xludf.DUMMYFUNCTION("""COMPUTED_VALUE"""),1178.55)</f>
        <v>1178.55</v>
      </c>
      <c r="G22" s="1">
        <f>IFERROR(__xludf.DUMMYFUNCTION("""COMPUTED_VALUE"""),9697495.0)</f>
        <v>9697495</v>
      </c>
      <c r="H22" s="7">
        <f t="shared" si="1"/>
        <v>1130.55</v>
      </c>
    </row>
    <row r="23" ht="15.75" customHeight="1">
      <c r="B23" s="6">
        <f>IFERROR(__xludf.DUMMYFUNCTION("""COMPUTED_VALUE"""),43490.64583333333)</f>
        <v>43490.64583</v>
      </c>
      <c r="C23" s="1">
        <f>IFERROR(__xludf.DUMMYFUNCTION("""COMPUTED_VALUE"""),1180.0)</f>
        <v>1180</v>
      </c>
      <c r="D23" s="1">
        <f>IFERROR(__xludf.DUMMYFUNCTION("""COMPUTED_VALUE"""),1190.0)</f>
        <v>1190</v>
      </c>
      <c r="E23" s="1">
        <f>IFERROR(__xludf.DUMMYFUNCTION("""COMPUTED_VALUE"""),1152.7)</f>
        <v>1152.7</v>
      </c>
      <c r="F23" s="1">
        <f>IFERROR(__xludf.DUMMYFUNCTION("""COMPUTED_VALUE"""),1161.75)</f>
        <v>1161.75</v>
      </c>
      <c r="G23" s="1">
        <f>IFERROR(__xludf.DUMMYFUNCTION("""COMPUTED_VALUE"""),2320373.0)</f>
        <v>2320373</v>
      </c>
      <c r="H23" s="7">
        <f t="shared" si="1"/>
        <v>1171.35</v>
      </c>
    </row>
    <row r="24" ht="15.75" customHeight="1">
      <c r="B24" s="6">
        <f>IFERROR(__xludf.DUMMYFUNCTION("""COMPUTED_VALUE"""),43493.64583333333)</f>
        <v>43493.64583</v>
      </c>
      <c r="C24" s="1">
        <f>IFERROR(__xludf.DUMMYFUNCTION("""COMPUTED_VALUE"""),1157.2)</f>
        <v>1157.2</v>
      </c>
      <c r="D24" s="1">
        <f>IFERROR(__xludf.DUMMYFUNCTION("""COMPUTED_VALUE"""),1181.95)</f>
        <v>1181.95</v>
      </c>
      <c r="E24" s="1">
        <f>IFERROR(__xludf.DUMMYFUNCTION("""COMPUTED_VALUE"""),1143.25)</f>
        <v>1143.25</v>
      </c>
      <c r="F24" s="1">
        <f>IFERROR(__xludf.DUMMYFUNCTION("""COMPUTED_VALUE"""),1171.3)</f>
        <v>1171.3</v>
      </c>
      <c r="G24" s="1">
        <f>IFERROR(__xludf.DUMMYFUNCTION("""COMPUTED_VALUE"""),941099.0)</f>
        <v>941099</v>
      </c>
      <c r="H24" s="7">
        <f t="shared" si="1"/>
        <v>1162.6</v>
      </c>
    </row>
    <row r="25" ht="15.75" customHeight="1">
      <c r="B25" s="6">
        <f>IFERROR(__xludf.DUMMYFUNCTION("""COMPUTED_VALUE"""),43494.64583333333)</f>
        <v>43494.64583</v>
      </c>
      <c r="C25" s="1">
        <f>IFERROR(__xludf.DUMMYFUNCTION("""COMPUTED_VALUE"""),1170.0)</f>
        <v>1170</v>
      </c>
      <c r="D25" s="1">
        <f>IFERROR(__xludf.DUMMYFUNCTION("""COMPUTED_VALUE"""),1198.9)</f>
        <v>1198.9</v>
      </c>
      <c r="E25" s="1">
        <f>IFERROR(__xludf.DUMMYFUNCTION("""COMPUTED_VALUE"""),1165.3)</f>
        <v>1165.3</v>
      </c>
      <c r="F25" s="1">
        <f>IFERROR(__xludf.DUMMYFUNCTION("""COMPUTED_VALUE"""),1184.65)</f>
        <v>1184.65</v>
      </c>
      <c r="G25" s="1">
        <f>IFERROR(__xludf.DUMMYFUNCTION("""COMPUTED_VALUE"""),1141137.0)</f>
        <v>1141137</v>
      </c>
      <c r="H25" s="7">
        <f t="shared" si="1"/>
        <v>1182.1</v>
      </c>
    </row>
    <row r="26" ht="15.75" customHeight="1">
      <c r="B26" s="6">
        <f>IFERROR(__xludf.DUMMYFUNCTION("""COMPUTED_VALUE"""),43495.64583333333)</f>
        <v>43495.64583</v>
      </c>
      <c r="C26" s="1">
        <f>IFERROR(__xludf.DUMMYFUNCTION("""COMPUTED_VALUE"""),1188.3)</f>
        <v>1188.3</v>
      </c>
      <c r="D26" s="1">
        <f>IFERROR(__xludf.DUMMYFUNCTION("""COMPUTED_VALUE"""),1188.55)</f>
        <v>1188.55</v>
      </c>
      <c r="E26" s="1">
        <f>IFERROR(__xludf.DUMMYFUNCTION("""COMPUTED_VALUE"""),1168.0)</f>
        <v>1168</v>
      </c>
      <c r="F26" s="1">
        <f>IFERROR(__xludf.DUMMYFUNCTION("""COMPUTED_VALUE"""),1174.75)</f>
        <v>1174.75</v>
      </c>
      <c r="G26" s="1">
        <f>IFERROR(__xludf.DUMMYFUNCTION("""COMPUTED_VALUE"""),605748.0)</f>
        <v>605748</v>
      </c>
      <c r="H26" s="7">
        <f t="shared" si="1"/>
        <v>1178.275</v>
      </c>
    </row>
    <row r="27" ht="15.75" customHeight="1">
      <c r="B27" s="6">
        <f>IFERROR(__xludf.DUMMYFUNCTION("""COMPUTED_VALUE"""),43496.64583333333)</f>
        <v>43496.64583</v>
      </c>
      <c r="C27" s="1">
        <f>IFERROR(__xludf.DUMMYFUNCTION("""COMPUTED_VALUE"""),1175.15)</f>
        <v>1175.15</v>
      </c>
      <c r="D27" s="1">
        <f>IFERROR(__xludf.DUMMYFUNCTION("""COMPUTED_VALUE"""),1194.0)</f>
        <v>1194</v>
      </c>
      <c r="E27" s="1">
        <f>IFERROR(__xludf.DUMMYFUNCTION("""COMPUTED_VALUE"""),1157.1)</f>
        <v>1157.1</v>
      </c>
      <c r="F27" s="1">
        <f>IFERROR(__xludf.DUMMYFUNCTION("""COMPUTED_VALUE"""),1187.8)</f>
        <v>1187.8</v>
      </c>
      <c r="G27" s="1">
        <f>IFERROR(__xludf.DUMMYFUNCTION("""COMPUTED_VALUE"""),992642.0)</f>
        <v>992642</v>
      </c>
      <c r="H27" s="7">
        <f t="shared" si="1"/>
        <v>1175.55</v>
      </c>
    </row>
    <row r="28" ht="15.75" customHeight="1">
      <c r="B28" s="6">
        <f>IFERROR(__xludf.DUMMYFUNCTION("""COMPUTED_VALUE"""),43497.64583333333)</f>
        <v>43497.64583</v>
      </c>
      <c r="C28" s="1">
        <f>IFERROR(__xludf.DUMMYFUNCTION("""COMPUTED_VALUE"""),1185.0)</f>
        <v>1185</v>
      </c>
      <c r="D28" s="1">
        <f>IFERROR(__xludf.DUMMYFUNCTION("""COMPUTED_VALUE"""),1201.65)</f>
        <v>1201.65</v>
      </c>
      <c r="E28" s="1">
        <f>IFERROR(__xludf.DUMMYFUNCTION("""COMPUTED_VALUE"""),1163.9)</f>
        <v>1163.9</v>
      </c>
      <c r="F28" s="1">
        <f>IFERROR(__xludf.DUMMYFUNCTION("""COMPUTED_VALUE"""),1174.1)</f>
        <v>1174.1</v>
      </c>
      <c r="G28" s="1">
        <f>IFERROR(__xludf.DUMMYFUNCTION("""COMPUTED_VALUE"""),766653.0)</f>
        <v>766653</v>
      </c>
      <c r="H28" s="7">
        <f t="shared" si="1"/>
        <v>1182.775</v>
      </c>
    </row>
    <row r="29" ht="15.75" customHeight="1">
      <c r="B29" s="6">
        <f>IFERROR(__xludf.DUMMYFUNCTION("""COMPUTED_VALUE"""),43500.64583333333)</f>
        <v>43500.64583</v>
      </c>
      <c r="C29" s="1">
        <f>IFERROR(__xludf.DUMMYFUNCTION("""COMPUTED_VALUE"""),1169.4)</f>
        <v>1169.4</v>
      </c>
      <c r="D29" s="1">
        <f>IFERROR(__xludf.DUMMYFUNCTION("""COMPUTED_VALUE"""),1172.4)</f>
        <v>1172.4</v>
      </c>
      <c r="E29" s="1">
        <f>IFERROR(__xludf.DUMMYFUNCTION("""COMPUTED_VALUE"""),1118.1)</f>
        <v>1118.1</v>
      </c>
      <c r="F29" s="1">
        <f>IFERROR(__xludf.DUMMYFUNCTION("""COMPUTED_VALUE"""),1160.85)</f>
        <v>1160.85</v>
      </c>
      <c r="G29" s="1">
        <f>IFERROR(__xludf.DUMMYFUNCTION("""COMPUTED_VALUE"""),521714.0)</f>
        <v>521714</v>
      </c>
      <c r="H29" s="7">
        <f t="shared" si="1"/>
        <v>1145.25</v>
      </c>
    </row>
    <row r="30" ht="15.75" customHeight="1">
      <c r="B30" s="6">
        <f>IFERROR(__xludf.DUMMYFUNCTION("""COMPUTED_VALUE"""),43501.64583333333)</f>
        <v>43501.64583</v>
      </c>
      <c r="C30" s="1">
        <f>IFERROR(__xludf.DUMMYFUNCTION("""COMPUTED_VALUE"""),1151.0)</f>
        <v>1151</v>
      </c>
      <c r="D30" s="1">
        <f>IFERROR(__xludf.DUMMYFUNCTION("""COMPUTED_VALUE"""),1180.0)</f>
        <v>1180</v>
      </c>
      <c r="E30" s="1">
        <f>IFERROR(__xludf.DUMMYFUNCTION("""COMPUTED_VALUE"""),1151.0)</f>
        <v>1151</v>
      </c>
      <c r="F30" s="1">
        <f>IFERROR(__xludf.DUMMYFUNCTION("""COMPUTED_VALUE"""),1174.4)</f>
        <v>1174.4</v>
      </c>
      <c r="G30" s="1">
        <f>IFERROR(__xludf.DUMMYFUNCTION("""COMPUTED_VALUE"""),469745.0)</f>
        <v>469745</v>
      </c>
      <c r="H30" s="7">
        <f t="shared" si="1"/>
        <v>1165.5</v>
      </c>
    </row>
    <row r="31" ht="15.75" customHeight="1">
      <c r="B31" s="6">
        <f>IFERROR(__xludf.DUMMYFUNCTION("""COMPUTED_VALUE"""),43502.64583333333)</f>
        <v>43502.64583</v>
      </c>
      <c r="C31" s="1">
        <f>IFERROR(__xludf.DUMMYFUNCTION("""COMPUTED_VALUE"""),1174.0)</f>
        <v>1174</v>
      </c>
      <c r="D31" s="1">
        <f>IFERROR(__xludf.DUMMYFUNCTION("""COMPUTED_VALUE"""),1215.9)</f>
        <v>1215.9</v>
      </c>
      <c r="E31" s="1">
        <f>IFERROR(__xludf.DUMMYFUNCTION("""COMPUTED_VALUE"""),1169.4)</f>
        <v>1169.4</v>
      </c>
      <c r="F31" s="1">
        <f>IFERROR(__xludf.DUMMYFUNCTION("""COMPUTED_VALUE"""),1197.05)</f>
        <v>1197.05</v>
      </c>
      <c r="G31" s="1">
        <f>IFERROR(__xludf.DUMMYFUNCTION("""COMPUTED_VALUE"""),919960.0)</f>
        <v>919960</v>
      </c>
      <c r="H31" s="7">
        <f t="shared" si="1"/>
        <v>1192.65</v>
      </c>
    </row>
    <row r="32" ht="15.75" customHeight="1">
      <c r="B32" s="6">
        <f>IFERROR(__xludf.DUMMYFUNCTION("""COMPUTED_VALUE"""),43503.64583333333)</f>
        <v>43503.64583</v>
      </c>
      <c r="C32" s="1">
        <f>IFERROR(__xludf.DUMMYFUNCTION("""COMPUTED_VALUE"""),1182.0)</f>
        <v>1182</v>
      </c>
      <c r="D32" s="1">
        <f>IFERROR(__xludf.DUMMYFUNCTION("""COMPUTED_VALUE"""),1217.0)</f>
        <v>1217</v>
      </c>
      <c r="E32" s="1">
        <f>IFERROR(__xludf.DUMMYFUNCTION("""COMPUTED_VALUE"""),1182.0)</f>
        <v>1182</v>
      </c>
      <c r="F32" s="1">
        <f>IFERROR(__xludf.DUMMYFUNCTION("""COMPUTED_VALUE"""),1203.95)</f>
        <v>1203.95</v>
      </c>
      <c r="G32" s="1">
        <f>IFERROR(__xludf.DUMMYFUNCTION("""COMPUTED_VALUE"""),649804.0)</f>
        <v>649804</v>
      </c>
      <c r="H32" s="7">
        <f t="shared" si="1"/>
        <v>1199.5</v>
      </c>
    </row>
    <row r="33" ht="15.75" customHeight="1">
      <c r="B33" s="6">
        <f>IFERROR(__xludf.DUMMYFUNCTION("""COMPUTED_VALUE"""),43504.64583333333)</f>
        <v>43504.64583</v>
      </c>
      <c r="C33" s="1">
        <f>IFERROR(__xludf.DUMMYFUNCTION("""COMPUTED_VALUE"""),1196.15)</f>
        <v>1196.15</v>
      </c>
      <c r="D33" s="1">
        <f>IFERROR(__xludf.DUMMYFUNCTION("""COMPUTED_VALUE"""),1212.8)</f>
        <v>1212.8</v>
      </c>
      <c r="E33" s="1">
        <f>IFERROR(__xludf.DUMMYFUNCTION("""COMPUTED_VALUE"""),1189.3)</f>
        <v>1189.3</v>
      </c>
      <c r="F33" s="1">
        <f>IFERROR(__xludf.DUMMYFUNCTION("""COMPUTED_VALUE"""),1195.1)</f>
        <v>1195.1</v>
      </c>
      <c r="G33" s="1">
        <f>IFERROR(__xludf.DUMMYFUNCTION("""COMPUTED_VALUE"""),366901.0)</f>
        <v>366901</v>
      </c>
      <c r="H33" s="7">
        <f t="shared" si="1"/>
        <v>1201.05</v>
      </c>
    </row>
    <row r="34" ht="15.75" customHeight="1">
      <c r="B34" s="6">
        <f>IFERROR(__xludf.DUMMYFUNCTION("""COMPUTED_VALUE"""),43507.64583333333)</f>
        <v>43507.64583</v>
      </c>
      <c r="C34" s="1">
        <f>IFERROR(__xludf.DUMMYFUNCTION("""COMPUTED_VALUE"""),1190.0)</f>
        <v>1190</v>
      </c>
      <c r="D34" s="1">
        <f>IFERROR(__xludf.DUMMYFUNCTION("""COMPUTED_VALUE"""),1199.1)</f>
        <v>1199.1</v>
      </c>
      <c r="E34" s="1">
        <f>IFERROR(__xludf.DUMMYFUNCTION("""COMPUTED_VALUE"""),1164.0)</f>
        <v>1164</v>
      </c>
      <c r="F34" s="1">
        <f>IFERROR(__xludf.DUMMYFUNCTION("""COMPUTED_VALUE"""),1187.05)</f>
        <v>1187.05</v>
      </c>
      <c r="G34" s="1">
        <f>IFERROR(__xludf.DUMMYFUNCTION("""COMPUTED_VALUE"""),555853.0)</f>
        <v>555853</v>
      </c>
      <c r="H34" s="7">
        <f t="shared" si="1"/>
        <v>1181.55</v>
      </c>
    </row>
    <row r="35" ht="15.75" customHeight="1">
      <c r="B35" s="6">
        <f>IFERROR(__xludf.DUMMYFUNCTION("""COMPUTED_VALUE"""),43508.64583333333)</f>
        <v>43508.64583</v>
      </c>
      <c r="C35" s="1">
        <f>IFERROR(__xludf.DUMMYFUNCTION("""COMPUTED_VALUE"""),1184.45)</f>
        <v>1184.45</v>
      </c>
      <c r="D35" s="1">
        <f>IFERROR(__xludf.DUMMYFUNCTION("""COMPUTED_VALUE"""),1189.7)</f>
        <v>1189.7</v>
      </c>
      <c r="E35" s="1">
        <f>IFERROR(__xludf.DUMMYFUNCTION("""COMPUTED_VALUE"""),1169.0)</f>
        <v>1169</v>
      </c>
      <c r="F35" s="1">
        <f>IFERROR(__xludf.DUMMYFUNCTION("""COMPUTED_VALUE"""),1174.25)</f>
        <v>1174.25</v>
      </c>
      <c r="G35" s="1">
        <f>IFERROR(__xludf.DUMMYFUNCTION("""COMPUTED_VALUE"""),532770.0)</f>
        <v>532770</v>
      </c>
      <c r="H35" s="7">
        <f t="shared" si="1"/>
        <v>1179.35</v>
      </c>
    </row>
    <row r="36" ht="15.75" customHeight="1">
      <c r="B36" s="6">
        <f>IFERROR(__xludf.DUMMYFUNCTION("""COMPUTED_VALUE"""),43509.64583333333)</f>
        <v>43509.64583</v>
      </c>
      <c r="C36" s="1">
        <f>IFERROR(__xludf.DUMMYFUNCTION("""COMPUTED_VALUE"""),1170.1)</f>
        <v>1170.1</v>
      </c>
      <c r="D36" s="1">
        <f>IFERROR(__xludf.DUMMYFUNCTION("""COMPUTED_VALUE"""),1184.4)</f>
        <v>1184.4</v>
      </c>
      <c r="E36" s="1">
        <f>IFERROR(__xludf.DUMMYFUNCTION("""COMPUTED_VALUE"""),1152.6)</f>
        <v>1152.6</v>
      </c>
      <c r="F36" s="1">
        <f>IFERROR(__xludf.DUMMYFUNCTION("""COMPUTED_VALUE"""),1162.15)</f>
        <v>1162.15</v>
      </c>
      <c r="G36" s="1">
        <f>IFERROR(__xludf.DUMMYFUNCTION("""COMPUTED_VALUE"""),768244.0)</f>
        <v>768244</v>
      </c>
      <c r="H36" s="7">
        <f t="shared" si="1"/>
        <v>1168.5</v>
      </c>
    </row>
    <row r="37" ht="15.75" customHeight="1">
      <c r="B37" s="6">
        <f>IFERROR(__xludf.DUMMYFUNCTION("""COMPUTED_VALUE"""),43510.64583333333)</f>
        <v>43510.64583</v>
      </c>
      <c r="C37" s="1">
        <f>IFERROR(__xludf.DUMMYFUNCTION("""COMPUTED_VALUE"""),1137.1)</f>
        <v>1137.1</v>
      </c>
      <c r="D37" s="1">
        <f>IFERROR(__xludf.DUMMYFUNCTION("""COMPUTED_VALUE"""),1183.95)</f>
        <v>1183.95</v>
      </c>
      <c r="E37" s="1">
        <f>IFERROR(__xludf.DUMMYFUNCTION("""COMPUTED_VALUE"""),1137.1)</f>
        <v>1137.1</v>
      </c>
      <c r="F37" s="1">
        <f>IFERROR(__xludf.DUMMYFUNCTION("""COMPUTED_VALUE"""),1171.95)</f>
        <v>1171.95</v>
      </c>
      <c r="G37" s="1">
        <f>IFERROR(__xludf.DUMMYFUNCTION("""COMPUTED_VALUE"""),879112.0)</f>
        <v>879112</v>
      </c>
      <c r="H37" s="7">
        <f t="shared" si="1"/>
        <v>1160.525</v>
      </c>
    </row>
    <row r="38" ht="15.75" customHeight="1">
      <c r="B38" s="6">
        <f>IFERROR(__xludf.DUMMYFUNCTION("""COMPUTED_VALUE"""),43511.64583333333)</f>
        <v>43511.64583</v>
      </c>
      <c r="C38" s="1">
        <f>IFERROR(__xludf.DUMMYFUNCTION("""COMPUTED_VALUE"""),1156.0)</f>
        <v>1156</v>
      </c>
      <c r="D38" s="1">
        <f>IFERROR(__xludf.DUMMYFUNCTION("""COMPUTED_VALUE"""),1159.7)</f>
        <v>1159.7</v>
      </c>
      <c r="E38" s="1">
        <f>IFERROR(__xludf.DUMMYFUNCTION("""COMPUTED_VALUE"""),1119.25)</f>
        <v>1119.25</v>
      </c>
      <c r="F38" s="1">
        <f>IFERROR(__xludf.DUMMYFUNCTION("""COMPUTED_VALUE"""),1148.35)</f>
        <v>1148.35</v>
      </c>
      <c r="G38" s="1">
        <f>IFERROR(__xludf.DUMMYFUNCTION("""COMPUTED_VALUE"""),902077.0)</f>
        <v>902077</v>
      </c>
      <c r="H38" s="7">
        <f t="shared" si="1"/>
        <v>1139.475</v>
      </c>
    </row>
    <row r="39" ht="15.75" customHeight="1">
      <c r="B39" s="6">
        <f>IFERROR(__xludf.DUMMYFUNCTION("""COMPUTED_VALUE"""),43514.64583333333)</f>
        <v>43514.64583</v>
      </c>
      <c r="C39" s="1">
        <f>IFERROR(__xludf.DUMMYFUNCTION("""COMPUTED_VALUE"""),1138.0)</f>
        <v>1138</v>
      </c>
      <c r="D39" s="1">
        <f>IFERROR(__xludf.DUMMYFUNCTION("""COMPUTED_VALUE"""),1143.95)</f>
        <v>1143.95</v>
      </c>
      <c r="E39" s="1">
        <f>IFERROR(__xludf.DUMMYFUNCTION("""COMPUTED_VALUE"""),1100.0)</f>
        <v>1100</v>
      </c>
      <c r="F39" s="1">
        <f>IFERROR(__xludf.DUMMYFUNCTION("""COMPUTED_VALUE"""),1106.15)</f>
        <v>1106.15</v>
      </c>
      <c r="G39" s="1">
        <f>IFERROR(__xludf.DUMMYFUNCTION("""COMPUTED_VALUE"""),1180377.0)</f>
        <v>1180377</v>
      </c>
      <c r="H39" s="7">
        <f t="shared" si="1"/>
        <v>1121.975</v>
      </c>
    </row>
    <row r="40" ht="15.75" customHeight="1">
      <c r="B40" s="6">
        <f>IFERROR(__xludf.DUMMYFUNCTION("""COMPUTED_VALUE"""),43515.64583333333)</f>
        <v>43515.64583</v>
      </c>
      <c r="C40" s="1">
        <f>IFERROR(__xludf.DUMMYFUNCTION("""COMPUTED_VALUE"""),1096.1)</f>
        <v>1096.1</v>
      </c>
      <c r="D40" s="1">
        <f>IFERROR(__xludf.DUMMYFUNCTION("""COMPUTED_VALUE"""),1122.95)</f>
        <v>1122.95</v>
      </c>
      <c r="E40" s="1">
        <f>IFERROR(__xludf.DUMMYFUNCTION("""COMPUTED_VALUE"""),1091.5)</f>
        <v>1091.5</v>
      </c>
      <c r="F40" s="1">
        <f>IFERROR(__xludf.DUMMYFUNCTION("""COMPUTED_VALUE"""),1101.05)</f>
        <v>1101.05</v>
      </c>
      <c r="G40" s="1">
        <f>IFERROR(__xludf.DUMMYFUNCTION("""COMPUTED_VALUE"""),818737.0)</f>
        <v>818737</v>
      </c>
      <c r="H40" s="7">
        <f t="shared" si="1"/>
        <v>1107.225</v>
      </c>
    </row>
    <row r="41" ht="15.75" customHeight="1">
      <c r="B41" s="6">
        <f>IFERROR(__xludf.DUMMYFUNCTION("""COMPUTED_VALUE"""),43516.64583333333)</f>
        <v>43516.64583</v>
      </c>
      <c r="C41" s="1">
        <f>IFERROR(__xludf.DUMMYFUNCTION("""COMPUTED_VALUE"""),1105.0)</f>
        <v>1105</v>
      </c>
      <c r="D41" s="1">
        <f>IFERROR(__xludf.DUMMYFUNCTION("""COMPUTED_VALUE"""),1149.5)</f>
        <v>1149.5</v>
      </c>
      <c r="E41" s="1">
        <f>IFERROR(__xludf.DUMMYFUNCTION("""COMPUTED_VALUE"""),1086.5)</f>
        <v>1086.5</v>
      </c>
      <c r="F41" s="1">
        <f>IFERROR(__xludf.DUMMYFUNCTION("""COMPUTED_VALUE"""),1140.0)</f>
        <v>1140</v>
      </c>
      <c r="G41" s="1">
        <f>IFERROR(__xludf.DUMMYFUNCTION("""COMPUTED_VALUE"""),1643034.0)</f>
        <v>1643034</v>
      </c>
      <c r="H41" s="7">
        <f t="shared" si="1"/>
        <v>1118</v>
      </c>
    </row>
    <row r="42" ht="15.75" customHeight="1">
      <c r="B42" s="6">
        <f>IFERROR(__xludf.DUMMYFUNCTION("""COMPUTED_VALUE"""),43517.64583333333)</f>
        <v>43517.64583</v>
      </c>
      <c r="C42" s="1">
        <f>IFERROR(__xludf.DUMMYFUNCTION("""COMPUTED_VALUE"""),1119.8)</f>
        <v>1119.8</v>
      </c>
      <c r="D42" s="1">
        <f>IFERROR(__xludf.DUMMYFUNCTION("""COMPUTED_VALUE"""),1134.3)</f>
        <v>1134.3</v>
      </c>
      <c r="E42" s="1">
        <f>IFERROR(__xludf.DUMMYFUNCTION("""COMPUTED_VALUE"""),1107.05)</f>
        <v>1107.05</v>
      </c>
      <c r="F42" s="1">
        <f>IFERROR(__xludf.DUMMYFUNCTION("""COMPUTED_VALUE"""),1111.65)</f>
        <v>1111.65</v>
      </c>
      <c r="G42" s="1">
        <f>IFERROR(__xludf.DUMMYFUNCTION("""COMPUTED_VALUE"""),1125766.0)</f>
        <v>1125766</v>
      </c>
      <c r="H42" s="7">
        <f t="shared" si="1"/>
        <v>1120.675</v>
      </c>
    </row>
    <row r="43" ht="15.75" customHeight="1">
      <c r="B43" s="6">
        <f>IFERROR(__xludf.DUMMYFUNCTION("""COMPUTED_VALUE"""),43518.64583333333)</f>
        <v>43518.64583</v>
      </c>
      <c r="C43" s="1">
        <f>IFERROR(__xludf.DUMMYFUNCTION("""COMPUTED_VALUE"""),1113.0)</f>
        <v>1113</v>
      </c>
      <c r="D43" s="1">
        <f>IFERROR(__xludf.DUMMYFUNCTION("""COMPUTED_VALUE"""),1128.65)</f>
        <v>1128.65</v>
      </c>
      <c r="E43" s="1">
        <f>IFERROR(__xludf.DUMMYFUNCTION("""COMPUTED_VALUE"""),1107.35)</f>
        <v>1107.35</v>
      </c>
      <c r="F43" s="1">
        <f>IFERROR(__xludf.DUMMYFUNCTION("""COMPUTED_VALUE"""),1114.3)</f>
        <v>1114.3</v>
      </c>
      <c r="G43" s="1">
        <f>IFERROR(__xludf.DUMMYFUNCTION("""COMPUTED_VALUE"""),546228.0)</f>
        <v>546228</v>
      </c>
      <c r="H43" s="7">
        <f t="shared" si="1"/>
        <v>1118</v>
      </c>
    </row>
    <row r="44" ht="15.75" customHeight="1">
      <c r="B44" s="6">
        <f>IFERROR(__xludf.DUMMYFUNCTION("""COMPUTED_VALUE"""),43521.64583333333)</f>
        <v>43521.64583</v>
      </c>
      <c r="C44" s="1">
        <f>IFERROR(__xludf.DUMMYFUNCTION("""COMPUTED_VALUE"""),1115.0)</f>
        <v>1115</v>
      </c>
      <c r="D44" s="1">
        <f>IFERROR(__xludf.DUMMYFUNCTION("""COMPUTED_VALUE"""),1124.5)</f>
        <v>1124.5</v>
      </c>
      <c r="E44" s="1">
        <f>IFERROR(__xludf.DUMMYFUNCTION("""COMPUTED_VALUE"""),1108.25)</f>
        <v>1108.25</v>
      </c>
      <c r="F44" s="1">
        <f>IFERROR(__xludf.DUMMYFUNCTION("""COMPUTED_VALUE"""),1117.55)</f>
        <v>1117.55</v>
      </c>
      <c r="G44" s="1">
        <f>IFERROR(__xludf.DUMMYFUNCTION("""COMPUTED_VALUE"""),334137.0)</f>
        <v>334137</v>
      </c>
      <c r="H44" s="7">
        <f t="shared" si="1"/>
        <v>1116.375</v>
      </c>
    </row>
    <row r="45" ht="15.75" customHeight="1">
      <c r="B45" s="6">
        <f>IFERROR(__xludf.DUMMYFUNCTION("""COMPUTED_VALUE"""),43522.64583333333)</f>
        <v>43522.64583</v>
      </c>
      <c r="C45" s="1">
        <f>IFERROR(__xludf.DUMMYFUNCTION("""COMPUTED_VALUE"""),1117.4)</f>
        <v>1117.4</v>
      </c>
      <c r="D45" s="1">
        <f>IFERROR(__xludf.DUMMYFUNCTION("""COMPUTED_VALUE"""),1137.5)</f>
        <v>1137.5</v>
      </c>
      <c r="E45" s="1">
        <f>IFERROR(__xludf.DUMMYFUNCTION("""COMPUTED_VALUE"""),1106.0)</f>
        <v>1106</v>
      </c>
      <c r="F45" s="1">
        <f>IFERROR(__xludf.DUMMYFUNCTION("""COMPUTED_VALUE"""),1128.2)</f>
        <v>1128.2</v>
      </c>
      <c r="G45" s="1">
        <f>IFERROR(__xludf.DUMMYFUNCTION("""COMPUTED_VALUE"""),1205100.0)</f>
        <v>1205100</v>
      </c>
      <c r="H45" s="7">
        <f t="shared" si="1"/>
        <v>1121.75</v>
      </c>
    </row>
    <row r="46" ht="15.75" customHeight="1">
      <c r="B46" s="6">
        <f>IFERROR(__xludf.DUMMYFUNCTION("""COMPUTED_VALUE"""),43523.64583333333)</f>
        <v>43523.64583</v>
      </c>
      <c r="C46" s="1">
        <f>IFERROR(__xludf.DUMMYFUNCTION("""COMPUTED_VALUE"""),1132.0)</f>
        <v>1132</v>
      </c>
      <c r="D46" s="1">
        <f>IFERROR(__xludf.DUMMYFUNCTION("""COMPUTED_VALUE"""),1142.4)</f>
        <v>1142.4</v>
      </c>
      <c r="E46" s="1">
        <f>IFERROR(__xludf.DUMMYFUNCTION("""COMPUTED_VALUE"""),1078.3)</f>
        <v>1078.3</v>
      </c>
      <c r="F46" s="1">
        <f>IFERROR(__xludf.DUMMYFUNCTION("""COMPUTED_VALUE"""),1112.3)</f>
        <v>1112.3</v>
      </c>
      <c r="G46" s="1">
        <f>IFERROR(__xludf.DUMMYFUNCTION("""COMPUTED_VALUE"""),1377584.0)</f>
        <v>1377584</v>
      </c>
      <c r="H46" s="7">
        <f t="shared" si="1"/>
        <v>1110.35</v>
      </c>
    </row>
    <row r="47" ht="15.75" customHeight="1">
      <c r="B47" s="6">
        <f>IFERROR(__xludf.DUMMYFUNCTION("""COMPUTED_VALUE"""),43524.64583333333)</f>
        <v>43524.64583</v>
      </c>
      <c r="C47" s="1">
        <f>IFERROR(__xludf.DUMMYFUNCTION("""COMPUTED_VALUE"""),1118.0)</f>
        <v>1118</v>
      </c>
      <c r="D47" s="1">
        <f>IFERROR(__xludf.DUMMYFUNCTION("""COMPUTED_VALUE"""),1130.85)</f>
        <v>1130.85</v>
      </c>
      <c r="E47" s="1">
        <f>IFERROR(__xludf.DUMMYFUNCTION("""COMPUTED_VALUE"""),1086.05)</f>
        <v>1086.05</v>
      </c>
      <c r="F47" s="1">
        <f>IFERROR(__xludf.DUMMYFUNCTION("""COMPUTED_VALUE"""),1125.35)</f>
        <v>1125.35</v>
      </c>
      <c r="G47" s="1">
        <f>IFERROR(__xludf.DUMMYFUNCTION("""COMPUTED_VALUE"""),1444341.0)</f>
        <v>1444341</v>
      </c>
      <c r="H47" s="7">
        <f t="shared" si="1"/>
        <v>1108.45</v>
      </c>
    </row>
    <row r="48" ht="15.75" customHeight="1">
      <c r="B48" s="6">
        <f>IFERROR(__xludf.DUMMYFUNCTION("""COMPUTED_VALUE"""),43525.64583333333)</f>
        <v>43525.64583</v>
      </c>
      <c r="C48" s="1">
        <f>IFERROR(__xludf.DUMMYFUNCTION("""COMPUTED_VALUE"""),1113.95)</f>
        <v>1113.95</v>
      </c>
      <c r="D48" s="1">
        <f>IFERROR(__xludf.DUMMYFUNCTION("""COMPUTED_VALUE"""),1126.85)</f>
        <v>1126.85</v>
      </c>
      <c r="E48" s="1">
        <f>IFERROR(__xludf.DUMMYFUNCTION("""COMPUTED_VALUE"""),1093.15)</f>
        <v>1093.15</v>
      </c>
      <c r="F48" s="1">
        <f>IFERROR(__xludf.DUMMYFUNCTION("""COMPUTED_VALUE"""),1122.15)</f>
        <v>1122.15</v>
      </c>
      <c r="G48" s="1">
        <f>IFERROR(__xludf.DUMMYFUNCTION("""COMPUTED_VALUE"""),734583.0)</f>
        <v>734583</v>
      </c>
      <c r="H48" s="7">
        <f t="shared" si="1"/>
        <v>1110</v>
      </c>
    </row>
    <row r="49" ht="15.75" customHeight="1">
      <c r="B49" s="6">
        <f>IFERROR(__xludf.DUMMYFUNCTION("""COMPUTED_VALUE"""),43529.64583333333)</f>
        <v>43529.64583</v>
      </c>
      <c r="C49" s="1">
        <f>IFERROR(__xludf.DUMMYFUNCTION("""COMPUTED_VALUE"""),1117.4)</f>
        <v>1117.4</v>
      </c>
      <c r="D49" s="1">
        <f>IFERROR(__xludf.DUMMYFUNCTION("""COMPUTED_VALUE"""),1198.9)</f>
        <v>1198.9</v>
      </c>
      <c r="E49" s="1">
        <f>IFERROR(__xludf.DUMMYFUNCTION("""COMPUTED_VALUE"""),1117.0)</f>
        <v>1117</v>
      </c>
      <c r="F49" s="1">
        <f>IFERROR(__xludf.DUMMYFUNCTION("""COMPUTED_VALUE"""),1186.15)</f>
        <v>1186.15</v>
      </c>
      <c r="G49" s="1">
        <f>IFERROR(__xludf.DUMMYFUNCTION("""COMPUTED_VALUE"""),862070.0)</f>
        <v>862070</v>
      </c>
      <c r="H49" s="7">
        <f t="shared" si="1"/>
        <v>1157.95</v>
      </c>
    </row>
    <row r="50" ht="15.75" customHeight="1">
      <c r="B50" s="6">
        <f>IFERROR(__xludf.DUMMYFUNCTION("""COMPUTED_VALUE"""),43530.64583333333)</f>
        <v>43530.64583</v>
      </c>
      <c r="C50" s="1">
        <f>IFERROR(__xludf.DUMMYFUNCTION("""COMPUTED_VALUE"""),1186.3)</f>
        <v>1186.3</v>
      </c>
      <c r="D50" s="1">
        <f>IFERROR(__xludf.DUMMYFUNCTION("""COMPUTED_VALUE"""),1239.6)</f>
        <v>1239.6</v>
      </c>
      <c r="E50" s="1">
        <f>IFERROR(__xludf.DUMMYFUNCTION("""COMPUTED_VALUE"""),1179.75)</f>
        <v>1179.75</v>
      </c>
      <c r="F50" s="1">
        <f>IFERROR(__xludf.DUMMYFUNCTION("""COMPUTED_VALUE"""),1228.7)</f>
        <v>1228.7</v>
      </c>
      <c r="G50" s="1">
        <f>IFERROR(__xludf.DUMMYFUNCTION("""COMPUTED_VALUE"""),1178834.0)</f>
        <v>1178834</v>
      </c>
      <c r="H50" s="7">
        <f t="shared" si="1"/>
        <v>1209.675</v>
      </c>
    </row>
    <row r="51" ht="15.75" customHeight="1">
      <c r="B51" s="6">
        <f>IFERROR(__xludf.DUMMYFUNCTION("""COMPUTED_VALUE"""),43531.64583333333)</f>
        <v>43531.64583</v>
      </c>
      <c r="C51" s="1">
        <f>IFERROR(__xludf.DUMMYFUNCTION("""COMPUTED_VALUE"""),1234.0)</f>
        <v>1234</v>
      </c>
      <c r="D51" s="1">
        <f>IFERROR(__xludf.DUMMYFUNCTION("""COMPUTED_VALUE"""),1234.0)</f>
        <v>1234</v>
      </c>
      <c r="E51" s="1">
        <f>IFERROR(__xludf.DUMMYFUNCTION("""COMPUTED_VALUE"""),1210.0)</f>
        <v>1210</v>
      </c>
      <c r="F51" s="1">
        <f>IFERROR(__xludf.DUMMYFUNCTION("""COMPUTED_VALUE"""),1221.15)</f>
        <v>1221.15</v>
      </c>
      <c r="G51" s="1">
        <f>IFERROR(__xludf.DUMMYFUNCTION("""COMPUTED_VALUE"""),657385.0)</f>
        <v>657385</v>
      </c>
      <c r="H51" s="7">
        <f t="shared" si="1"/>
        <v>1222</v>
      </c>
    </row>
    <row r="52" ht="15.75" customHeight="1">
      <c r="B52" s="6">
        <f>IFERROR(__xludf.DUMMYFUNCTION("""COMPUTED_VALUE"""),43532.64583333333)</f>
        <v>43532.64583</v>
      </c>
      <c r="C52" s="1">
        <f>IFERROR(__xludf.DUMMYFUNCTION("""COMPUTED_VALUE"""),1220.0)</f>
        <v>1220</v>
      </c>
      <c r="D52" s="1">
        <f>IFERROR(__xludf.DUMMYFUNCTION("""COMPUTED_VALUE"""),1256.0)</f>
        <v>1256</v>
      </c>
      <c r="E52" s="1">
        <f>IFERROR(__xludf.DUMMYFUNCTION("""COMPUTED_VALUE"""),1216.7)</f>
        <v>1216.7</v>
      </c>
      <c r="F52" s="1">
        <f>IFERROR(__xludf.DUMMYFUNCTION("""COMPUTED_VALUE"""),1243.0)</f>
        <v>1243</v>
      </c>
      <c r="G52" s="1">
        <f>IFERROR(__xludf.DUMMYFUNCTION("""COMPUTED_VALUE"""),1335943.0)</f>
        <v>1335943</v>
      </c>
      <c r="H52" s="7">
        <f t="shared" si="1"/>
        <v>1236.35</v>
      </c>
    </row>
    <row r="53" ht="15.75" customHeight="1">
      <c r="B53" s="6">
        <f>IFERROR(__xludf.DUMMYFUNCTION("""COMPUTED_VALUE"""),43535.64583333333)</f>
        <v>43535.64583</v>
      </c>
      <c r="C53" s="1">
        <f>IFERROR(__xludf.DUMMYFUNCTION("""COMPUTED_VALUE"""),1247.1)</f>
        <v>1247.1</v>
      </c>
      <c r="D53" s="1">
        <f>IFERROR(__xludf.DUMMYFUNCTION("""COMPUTED_VALUE"""),1308.5)</f>
        <v>1308.5</v>
      </c>
      <c r="E53" s="1">
        <f>IFERROR(__xludf.DUMMYFUNCTION("""COMPUTED_VALUE"""),1245.5)</f>
        <v>1245.5</v>
      </c>
      <c r="F53" s="1">
        <f>IFERROR(__xludf.DUMMYFUNCTION("""COMPUTED_VALUE"""),1301.95)</f>
        <v>1301.95</v>
      </c>
      <c r="G53" s="1">
        <f>IFERROR(__xludf.DUMMYFUNCTION("""COMPUTED_VALUE"""),1492089.0)</f>
        <v>1492089</v>
      </c>
      <c r="H53" s="7">
        <f t="shared" si="1"/>
        <v>1277</v>
      </c>
    </row>
    <row r="54" ht="15.75" customHeight="1">
      <c r="B54" s="6">
        <f>IFERROR(__xludf.DUMMYFUNCTION("""COMPUTED_VALUE"""),43536.64583333333)</f>
        <v>43536.64583</v>
      </c>
      <c r="C54" s="1">
        <f>IFERROR(__xludf.DUMMYFUNCTION("""COMPUTED_VALUE"""),1305.0)</f>
        <v>1305</v>
      </c>
      <c r="D54" s="1">
        <f>IFERROR(__xludf.DUMMYFUNCTION("""COMPUTED_VALUE"""),1308.35)</f>
        <v>1308.35</v>
      </c>
      <c r="E54" s="1">
        <f>IFERROR(__xludf.DUMMYFUNCTION("""COMPUTED_VALUE"""),1261.65)</f>
        <v>1261.65</v>
      </c>
      <c r="F54" s="1">
        <f>IFERROR(__xludf.DUMMYFUNCTION("""COMPUTED_VALUE"""),1269.7)</f>
        <v>1269.7</v>
      </c>
      <c r="G54" s="1">
        <f>IFERROR(__xludf.DUMMYFUNCTION("""COMPUTED_VALUE"""),1224545.0)</f>
        <v>1224545</v>
      </c>
      <c r="H54" s="7">
        <f t="shared" si="1"/>
        <v>1285</v>
      </c>
    </row>
    <row r="55" ht="15.75" customHeight="1">
      <c r="B55" s="6">
        <f>IFERROR(__xludf.DUMMYFUNCTION("""COMPUTED_VALUE"""),43537.64583333333)</f>
        <v>43537.64583</v>
      </c>
      <c r="C55" s="1">
        <f>IFERROR(__xludf.DUMMYFUNCTION("""COMPUTED_VALUE"""),1280.0)</f>
        <v>1280</v>
      </c>
      <c r="D55" s="1">
        <f>IFERROR(__xludf.DUMMYFUNCTION("""COMPUTED_VALUE"""),1326.0)</f>
        <v>1326</v>
      </c>
      <c r="E55" s="1">
        <f>IFERROR(__xludf.DUMMYFUNCTION("""COMPUTED_VALUE"""),1280.0)</f>
        <v>1280</v>
      </c>
      <c r="F55" s="1">
        <f>IFERROR(__xludf.DUMMYFUNCTION("""COMPUTED_VALUE"""),1301.7)</f>
        <v>1301.7</v>
      </c>
      <c r="G55" s="1">
        <f>IFERROR(__xludf.DUMMYFUNCTION("""COMPUTED_VALUE"""),2641515.0)</f>
        <v>2641515</v>
      </c>
      <c r="H55" s="7">
        <f t="shared" si="1"/>
        <v>1303</v>
      </c>
    </row>
    <row r="56" ht="15.75" customHeight="1">
      <c r="B56" s="6">
        <f>IFERROR(__xludf.DUMMYFUNCTION("""COMPUTED_VALUE"""),43538.64583333333)</f>
        <v>43538.64583</v>
      </c>
      <c r="C56" s="1">
        <f>IFERROR(__xludf.DUMMYFUNCTION("""COMPUTED_VALUE"""),1302.7)</f>
        <v>1302.7</v>
      </c>
      <c r="D56" s="1">
        <f>IFERROR(__xludf.DUMMYFUNCTION("""COMPUTED_VALUE"""),1327.95)</f>
        <v>1327.95</v>
      </c>
      <c r="E56" s="1">
        <f>IFERROR(__xludf.DUMMYFUNCTION("""COMPUTED_VALUE"""),1290.55)</f>
        <v>1290.55</v>
      </c>
      <c r="F56" s="1">
        <f>IFERROR(__xludf.DUMMYFUNCTION("""COMPUTED_VALUE"""),1299.8)</f>
        <v>1299.8</v>
      </c>
      <c r="G56" s="1">
        <f>IFERROR(__xludf.DUMMYFUNCTION("""COMPUTED_VALUE"""),1156616.0)</f>
        <v>1156616</v>
      </c>
      <c r="H56" s="7">
        <f t="shared" si="1"/>
        <v>1309.25</v>
      </c>
    </row>
    <row r="57" ht="15.75" customHeight="1">
      <c r="B57" s="6">
        <f>IFERROR(__xludf.DUMMYFUNCTION("""COMPUTED_VALUE"""),43539.64583333333)</f>
        <v>43539.64583</v>
      </c>
      <c r="C57" s="1">
        <f>IFERROR(__xludf.DUMMYFUNCTION("""COMPUTED_VALUE"""),1305.9)</f>
        <v>1305.9</v>
      </c>
      <c r="D57" s="1">
        <f>IFERROR(__xludf.DUMMYFUNCTION("""COMPUTED_VALUE"""),1314.9)</f>
        <v>1314.9</v>
      </c>
      <c r="E57" s="1">
        <f>IFERROR(__xludf.DUMMYFUNCTION("""COMPUTED_VALUE"""),1286.0)</f>
        <v>1286</v>
      </c>
      <c r="F57" s="1">
        <f>IFERROR(__xludf.DUMMYFUNCTION("""COMPUTED_VALUE"""),1296.05)</f>
        <v>1296.05</v>
      </c>
      <c r="G57" s="1">
        <f>IFERROR(__xludf.DUMMYFUNCTION("""COMPUTED_VALUE"""),805058.0)</f>
        <v>805058</v>
      </c>
      <c r="H57" s="7">
        <f t="shared" si="1"/>
        <v>1300.45</v>
      </c>
    </row>
    <row r="58" ht="15.75" customHeight="1">
      <c r="B58" s="6">
        <f>IFERROR(__xludf.DUMMYFUNCTION("""COMPUTED_VALUE"""),43542.64583333333)</f>
        <v>43542.64583</v>
      </c>
      <c r="C58" s="1">
        <f>IFERROR(__xludf.DUMMYFUNCTION("""COMPUTED_VALUE"""),1300.0)</f>
        <v>1300</v>
      </c>
      <c r="D58" s="1">
        <f>IFERROR(__xludf.DUMMYFUNCTION("""COMPUTED_VALUE"""),1329.0)</f>
        <v>1329</v>
      </c>
      <c r="E58" s="1">
        <f>IFERROR(__xludf.DUMMYFUNCTION("""COMPUTED_VALUE"""),1300.0)</f>
        <v>1300</v>
      </c>
      <c r="F58" s="1">
        <f>IFERROR(__xludf.DUMMYFUNCTION("""COMPUTED_VALUE"""),1320.75)</f>
        <v>1320.75</v>
      </c>
      <c r="G58" s="1">
        <f>IFERROR(__xludf.DUMMYFUNCTION("""COMPUTED_VALUE"""),814712.0)</f>
        <v>814712</v>
      </c>
      <c r="H58" s="7">
        <f t="shared" si="1"/>
        <v>1314.5</v>
      </c>
    </row>
    <row r="59" ht="15.75" customHeight="1">
      <c r="B59" s="6">
        <f>IFERROR(__xludf.DUMMYFUNCTION("""COMPUTED_VALUE"""),43543.64583333333)</f>
        <v>43543.64583</v>
      </c>
      <c r="C59" s="1">
        <f>IFERROR(__xludf.DUMMYFUNCTION("""COMPUTED_VALUE"""),1320.0)</f>
        <v>1320</v>
      </c>
      <c r="D59" s="1">
        <f>IFERROR(__xludf.DUMMYFUNCTION("""COMPUTED_VALUE"""),1339.5)</f>
        <v>1339.5</v>
      </c>
      <c r="E59" s="1">
        <f>IFERROR(__xludf.DUMMYFUNCTION("""COMPUTED_VALUE"""),1320.0)</f>
        <v>1320</v>
      </c>
      <c r="F59" s="1">
        <f>IFERROR(__xludf.DUMMYFUNCTION("""COMPUTED_VALUE"""),1326.35)</f>
        <v>1326.35</v>
      </c>
      <c r="G59" s="1">
        <f>IFERROR(__xludf.DUMMYFUNCTION("""COMPUTED_VALUE"""),733824.0)</f>
        <v>733824</v>
      </c>
      <c r="H59" s="7">
        <f t="shared" si="1"/>
        <v>1329.75</v>
      </c>
    </row>
    <row r="60" ht="15.75" customHeight="1">
      <c r="B60" s="6">
        <f>IFERROR(__xludf.DUMMYFUNCTION("""COMPUTED_VALUE"""),43544.64583333333)</f>
        <v>43544.64583</v>
      </c>
      <c r="C60" s="1">
        <f>IFERROR(__xludf.DUMMYFUNCTION("""COMPUTED_VALUE"""),1336.0)</f>
        <v>1336</v>
      </c>
      <c r="D60" s="1">
        <f>IFERROR(__xludf.DUMMYFUNCTION("""COMPUTED_VALUE"""),1434.0)</f>
        <v>1434</v>
      </c>
      <c r="E60" s="1">
        <f>IFERROR(__xludf.DUMMYFUNCTION("""COMPUTED_VALUE"""),1327.25)</f>
        <v>1327.25</v>
      </c>
      <c r="F60" s="1">
        <f>IFERROR(__xludf.DUMMYFUNCTION("""COMPUTED_VALUE"""),1423.7)</f>
        <v>1423.7</v>
      </c>
      <c r="G60" s="1">
        <f>IFERROR(__xludf.DUMMYFUNCTION("""COMPUTED_VALUE"""),3781807.0)</f>
        <v>3781807</v>
      </c>
      <c r="H60" s="7">
        <f t="shared" si="1"/>
        <v>1380.625</v>
      </c>
    </row>
    <row r="61" ht="15.75" customHeight="1">
      <c r="B61" s="6">
        <f>IFERROR(__xludf.DUMMYFUNCTION("""COMPUTED_VALUE"""),43546.64583333333)</f>
        <v>43546.64583</v>
      </c>
      <c r="C61" s="1">
        <f>IFERROR(__xludf.DUMMYFUNCTION("""COMPUTED_VALUE"""),1405.0)</f>
        <v>1405</v>
      </c>
      <c r="D61" s="1">
        <f>IFERROR(__xludf.DUMMYFUNCTION("""COMPUTED_VALUE"""),1462.0)</f>
        <v>1462</v>
      </c>
      <c r="E61" s="1">
        <f>IFERROR(__xludf.DUMMYFUNCTION("""COMPUTED_VALUE"""),1403.0)</f>
        <v>1403</v>
      </c>
      <c r="F61" s="1">
        <f>IFERROR(__xludf.DUMMYFUNCTION("""COMPUTED_VALUE"""),1427.05)</f>
        <v>1427.05</v>
      </c>
      <c r="G61" s="1">
        <f>IFERROR(__xludf.DUMMYFUNCTION("""COMPUTED_VALUE"""),5332503.0)</f>
        <v>5332503</v>
      </c>
      <c r="H61" s="7">
        <f t="shared" si="1"/>
        <v>1432.5</v>
      </c>
    </row>
    <row r="62" ht="15.75" customHeight="1">
      <c r="B62" s="6">
        <f>IFERROR(__xludf.DUMMYFUNCTION("""COMPUTED_VALUE"""),43549.64583333333)</f>
        <v>43549.64583</v>
      </c>
      <c r="C62" s="1">
        <f>IFERROR(__xludf.DUMMYFUNCTION("""COMPUTED_VALUE"""),1440.0)</f>
        <v>1440</v>
      </c>
      <c r="D62" s="1">
        <f>IFERROR(__xludf.DUMMYFUNCTION("""COMPUTED_VALUE"""),1452.0)</f>
        <v>1452</v>
      </c>
      <c r="E62" s="1">
        <f>IFERROR(__xludf.DUMMYFUNCTION("""COMPUTED_VALUE"""),1376.2)</f>
        <v>1376.2</v>
      </c>
      <c r="F62" s="1">
        <f>IFERROR(__xludf.DUMMYFUNCTION("""COMPUTED_VALUE"""),1384.45)</f>
        <v>1384.45</v>
      </c>
      <c r="G62" s="1">
        <f>IFERROR(__xludf.DUMMYFUNCTION("""COMPUTED_VALUE"""),3707740.0)</f>
        <v>3707740</v>
      </c>
      <c r="H62" s="7">
        <f t="shared" si="1"/>
        <v>1414.1</v>
      </c>
    </row>
    <row r="63" ht="15.75" customHeight="1">
      <c r="B63" s="6">
        <f>IFERROR(__xludf.DUMMYFUNCTION("""COMPUTED_VALUE"""),43550.64583333333)</f>
        <v>43550.64583</v>
      </c>
      <c r="C63" s="1">
        <f>IFERROR(__xludf.DUMMYFUNCTION("""COMPUTED_VALUE"""),1376.0)</f>
        <v>1376</v>
      </c>
      <c r="D63" s="1">
        <f>IFERROR(__xludf.DUMMYFUNCTION("""COMPUTED_VALUE"""),1430.0)</f>
        <v>1430</v>
      </c>
      <c r="E63" s="1">
        <f>IFERROR(__xludf.DUMMYFUNCTION("""COMPUTED_VALUE"""),1352.25)</f>
        <v>1352.25</v>
      </c>
      <c r="F63" s="1">
        <f>IFERROR(__xludf.DUMMYFUNCTION("""COMPUTED_VALUE"""),1423.15)</f>
        <v>1423.15</v>
      </c>
      <c r="G63" s="1">
        <f>IFERROR(__xludf.DUMMYFUNCTION("""COMPUTED_VALUE"""),3405936.0)</f>
        <v>3405936</v>
      </c>
      <c r="H63" s="7">
        <f t="shared" si="1"/>
        <v>1391.125</v>
      </c>
    </row>
    <row r="64" ht="15.75" customHeight="1">
      <c r="B64" s="6">
        <f>IFERROR(__xludf.DUMMYFUNCTION("""COMPUTED_VALUE"""),43551.64583333333)</f>
        <v>43551.64583</v>
      </c>
      <c r="C64" s="1">
        <f>IFERROR(__xludf.DUMMYFUNCTION("""COMPUTED_VALUE"""),1421.0)</f>
        <v>1421</v>
      </c>
      <c r="D64" s="1">
        <f>IFERROR(__xludf.DUMMYFUNCTION("""COMPUTED_VALUE"""),1421.0)</f>
        <v>1421</v>
      </c>
      <c r="E64" s="1">
        <f>IFERROR(__xludf.DUMMYFUNCTION("""COMPUTED_VALUE"""),1394.0)</f>
        <v>1394</v>
      </c>
      <c r="F64" s="1">
        <f>IFERROR(__xludf.DUMMYFUNCTION("""COMPUTED_VALUE"""),1401.3)</f>
        <v>1401.3</v>
      </c>
      <c r="G64" s="1">
        <f>IFERROR(__xludf.DUMMYFUNCTION("""COMPUTED_VALUE"""),1287910.0)</f>
        <v>1287910</v>
      </c>
      <c r="H64" s="7">
        <f t="shared" si="1"/>
        <v>1407.5</v>
      </c>
    </row>
    <row r="65" ht="15.75" customHeight="1">
      <c r="B65" s="6">
        <f>IFERROR(__xludf.DUMMYFUNCTION("""COMPUTED_VALUE"""),43552.64583333333)</f>
        <v>43552.64583</v>
      </c>
      <c r="C65" s="1">
        <f>IFERROR(__xludf.DUMMYFUNCTION("""COMPUTED_VALUE"""),1396.0)</f>
        <v>1396</v>
      </c>
      <c r="D65" s="1">
        <f>IFERROR(__xludf.DUMMYFUNCTION("""COMPUTED_VALUE"""),1447.9)</f>
        <v>1447.9</v>
      </c>
      <c r="E65" s="1">
        <f>IFERROR(__xludf.DUMMYFUNCTION("""COMPUTED_VALUE"""),1388.1)</f>
        <v>1388.1</v>
      </c>
      <c r="F65" s="1">
        <f>IFERROR(__xludf.DUMMYFUNCTION("""COMPUTED_VALUE"""),1438.5)</f>
        <v>1438.5</v>
      </c>
      <c r="G65" s="1">
        <f>IFERROR(__xludf.DUMMYFUNCTION("""COMPUTED_VALUE"""),1728400.0)</f>
        <v>1728400</v>
      </c>
      <c r="H65" s="7">
        <f t="shared" si="1"/>
        <v>1418</v>
      </c>
    </row>
    <row r="66" ht="15.75" customHeight="1">
      <c r="B66" s="6">
        <f>IFERROR(__xludf.DUMMYFUNCTION("""COMPUTED_VALUE"""),43553.64583333333)</f>
        <v>43553.64583</v>
      </c>
      <c r="C66" s="1">
        <f>IFERROR(__xludf.DUMMYFUNCTION("""COMPUTED_VALUE"""),1433.0)</f>
        <v>1433</v>
      </c>
      <c r="D66" s="1">
        <f>IFERROR(__xludf.DUMMYFUNCTION("""COMPUTED_VALUE"""),1449.95)</f>
        <v>1449.95</v>
      </c>
      <c r="E66" s="1">
        <f>IFERROR(__xludf.DUMMYFUNCTION("""COMPUTED_VALUE"""),1421.5)</f>
        <v>1421.5</v>
      </c>
      <c r="F66" s="1">
        <f>IFERROR(__xludf.DUMMYFUNCTION("""COMPUTED_VALUE"""),1428.15)</f>
        <v>1428.15</v>
      </c>
      <c r="G66" s="1">
        <f>IFERROR(__xludf.DUMMYFUNCTION("""COMPUTED_VALUE"""),1253103.0)</f>
        <v>1253103</v>
      </c>
      <c r="H66" s="7">
        <f t="shared" si="1"/>
        <v>1435.725</v>
      </c>
    </row>
    <row r="67" ht="15.75" customHeight="1">
      <c r="B67" s="6">
        <f>IFERROR(__xludf.DUMMYFUNCTION("""COMPUTED_VALUE"""),43556.64583333333)</f>
        <v>43556.64583</v>
      </c>
      <c r="C67" s="1">
        <f>IFERROR(__xludf.DUMMYFUNCTION("""COMPUTED_VALUE"""),1426.25)</f>
        <v>1426.25</v>
      </c>
      <c r="D67" s="1">
        <f>IFERROR(__xludf.DUMMYFUNCTION("""COMPUTED_VALUE"""),1442.0)</f>
        <v>1442</v>
      </c>
      <c r="E67" s="1">
        <f>IFERROR(__xludf.DUMMYFUNCTION("""COMPUTED_VALUE"""),1403.0)</f>
        <v>1403</v>
      </c>
      <c r="F67" s="1">
        <f>IFERROR(__xludf.DUMMYFUNCTION("""COMPUTED_VALUE"""),1416.8)</f>
        <v>1416.8</v>
      </c>
      <c r="G67" s="1">
        <f>IFERROR(__xludf.DUMMYFUNCTION("""COMPUTED_VALUE"""),1043373.0)</f>
        <v>1043373</v>
      </c>
      <c r="H67" s="7">
        <f t="shared" si="1"/>
        <v>1422.5</v>
      </c>
    </row>
    <row r="68" ht="15.75" customHeight="1">
      <c r="B68" s="6">
        <f>IFERROR(__xludf.DUMMYFUNCTION("""COMPUTED_VALUE"""),43557.64583333333)</f>
        <v>43557.64583</v>
      </c>
      <c r="C68" s="1">
        <f>IFERROR(__xludf.DUMMYFUNCTION("""COMPUTED_VALUE"""),1419.0)</f>
        <v>1419</v>
      </c>
      <c r="D68" s="1">
        <f>IFERROR(__xludf.DUMMYFUNCTION("""COMPUTED_VALUE"""),1419.0)</f>
        <v>1419</v>
      </c>
      <c r="E68" s="1">
        <f>IFERROR(__xludf.DUMMYFUNCTION("""COMPUTED_VALUE"""),1377.1)</f>
        <v>1377.1</v>
      </c>
      <c r="F68" s="1">
        <f>IFERROR(__xludf.DUMMYFUNCTION("""COMPUTED_VALUE"""),1382.95)</f>
        <v>1382.95</v>
      </c>
      <c r="G68" s="1">
        <f>IFERROR(__xludf.DUMMYFUNCTION("""COMPUTED_VALUE"""),1116765.0)</f>
        <v>1116765</v>
      </c>
      <c r="H68" s="7">
        <f t="shared" si="1"/>
        <v>1398.05</v>
      </c>
    </row>
    <row r="69" ht="15.75" customHeight="1">
      <c r="B69" s="6">
        <f>IFERROR(__xludf.DUMMYFUNCTION("""COMPUTED_VALUE"""),43558.64583333333)</f>
        <v>43558.64583</v>
      </c>
      <c r="C69" s="1">
        <f>IFERROR(__xludf.DUMMYFUNCTION("""COMPUTED_VALUE"""),1388.0)</f>
        <v>1388</v>
      </c>
      <c r="D69" s="1">
        <f>IFERROR(__xludf.DUMMYFUNCTION("""COMPUTED_VALUE"""),1396.0)</f>
        <v>1396</v>
      </c>
      <c r="E69" s="1">
        <f>IFERROR(__xludf.DUMMYFUNCTION("""COMPUTED_VALUE"""),1361.35)</f>
        <v>1361.35</v>
      </c>
      <c r="F69" s="1">
        <f>IFERROR(__xludf.DUMMYFUNCTION("""COMPUTED_VALUE"""),1365.25)</f>
        <v>1365.25</v>
      </c>
      <c r="G69" s="1">
        <f>IFERROR(__xludf.DUMMYFUNCTION("""COMPUTED_VALUE"""),1368980.0)</f>
        <v>1368980</v>
      </c>
      <c r="H69" s="7">
        <f t="shared" si="1"/>
        <v>1378.675</v>
      </c>
    </row>
    <row r="70" ht="15.75" customHeight="1">
      <c r="B70" s="6">
        <f>IFERROR(__xludf.DUMMYFUNCTION("""COMPUTED_VALUE"""),43559.64583333333)</f>
        <v>43559.64583</v>
      </c>
      <c r="C70" s="1">
        <f>IFERROR(__xludf.DUMMYFUNCTION("""COMPUTED_VALUE"""),1380.0)</f>
        <v>1380</v>
      </c>
      <c r="D70" s="1">
        <f>IFERROR(__xludf.DUMMYFUNCTION("""COMPUTED_VALUE"""),1441.6)</f>
        <v>1441.6</v>
      </c>
      <c r="E70" s="1">
        <f>IFERROR(__xludf.DUMMYFUNCTION("""COMPUTED_VALUE"""),1370.2)</f>
        <v>1370.2</v>
      </c>
      <c r="F70" s="1">
        <f>IFERROR(__xludf.DUMMYFUNCTION("""COMPUTED_VALUE"""),1431.95)</f>
        <v>1431.95</v>
      </c>
      <c r="G70" s="1">
        <f>IFERROR(__xludf.DUMMYFUNCTION("""COMPUTED_VALUE"""),3316463.0)</f>
        <v>3316463</v>
      </c>
      <c r="H70" s="7">
        <f t="shared" si="1"/>
        <v>1405.9</v>
      </c>
    </row>
    <row r="71" ht="15.75" customHeight="1">
      <c r="B71" s="6">
        <f>IFERROR(__xludf.DUMMYFUNCTION("""COMPUTED_VALUE"""),43560.64583333333)</f>
        <v>43560.64583</v>
      </c>
      <c r="C71" s="1">
        <f>IFERROR(__xludf.DUMMYFUNCTION("""COMPUTED_VALUE"""),1435.55)</f>
        <v>1435.55</v>
      </c>
      <c r="D71" s="1">
        <f>IFERROR(__xludf.DUMMYFUNCTION("""COMPUTED_VALUE"""),1449.1)</f>
        <v>1449.1</v>
      </c>
      <c r="E71" s="1">
        <f>IFERROR(__xludf.DUMMYFUNCTION("""COMPUTED_VALUE"""),1414.55)</f>
        <v>1414.55</v>
      </c>
      <c r="F71" s="1">
        <f>IFERROR(__xludf.DUMMYFUNCTION("""COMPUTED_VALUE"""),1419.3)</f>
        <v>1419.3</v>
      </c>
      <c r="G71" s="1">
        <f>IFERROR(__xludf.DUMMYFUNCTION("""COMPUTED_VALUE"""),1330263.0)</f>
        <v>1330263</v>
      </c>
      <c r="H71" s="7">
        <f t="shared" si="1"/>
        <v>1431.825</v>
      </c>
    </row>
    <row r="72" ht="15.75" customHeight="1">
      <c r="B72" s="6">
        <f>IFERROR(__xludf.DUMMYFUNCTION("""COMPUTED_VALUE"""),43563.64583333333)</f>
        <v>43563.64583</v>
      </c>
      <c r="C72" s="1">
        <f>IFERROR(__xludf.DUMMYFUNCTION("""COMPUTED_VALUE"""),1416.65)</f>
        <v>1416.65</v>
      </c>
      <c r="D72" s="1">
        <f>IFERROR(__xludf.DUMMYFUNCTION("""COMPUTED_VALUE"""),1427.45)</f>
        <v>1427.45</v>
      </c>
      <c r="E72" s="1">
        <f>IFERROR(__xludf.DUMMYFUNCTION("""COMPUTED_VALUE"""),1391.0)</f>
        <v>1391</v>
      </c>
      <c r="F72" s="1">
        <f>IFERROR(__xludf.DUMMYFUNCTION("""COMPUTED_VALUE"""),1413.15)</f>
        <v>1413.15</v>
      </c>
      <c r="G72" s="1">
        <f>IFERROR(__xludf.DUMMYFUNCTION("""COMPUTED_VALUE"""),709277.0)</f>
        <v>709277</v>
      </c>
      <c r="H72" s="7">
        <f t="shared" si="1"/>
        <v>1409.225</v>
      </c>
    </row>
    <row r="73" ht="15.75" customHeight="1">
      <c r="B73" s="6">
        <f>IFERROR(__xludf.DUMMYFUNCTION("""COMPUTED_VALUE"""),43564.64583333333)</f>
        <v>43564.64583</v>
      </c>
      <c r="C73" s="1">
        <f>IFERROR(__xludf.DUMMYFUNCTION("""COMPUTED_VALUE"""),1401.65)</f>
        <v>1401.65</v>
      </c>
      <c r="D73" s="1">
        <f>IFERROR(__xludf.DUMMYFUNCTION("""COMPUTED_VALUE"""),1411.25)</f>
        <v>1411.25</v>
      </c>
      <c r="E73" s="1">
        <f>IFERROR(__xludf.DUMMYFUNCTION("""COMPUTED_VALUE"""),1382.35)</f>
        <v>1382.35</v>
      </c>
      <c r="F73" s="1">
        <f>IFERROR(__xludf.DUMMYFUNCTION("""COMPUTED_VALUE"""),1391.05)</f>
        <v>1391.05</v>
      </c>
      <c r="G73" s="1">
        <f>IFERROR(__xludf.DUMMYFUNCTION("""COMPUTED_VALUE"""),751558.0)</f>
        <v>751558</v>
      </c>
      <c r="H73" s="7"/>
    </row>
    <row r="74" ht="15.75" customHeight="1">
      <c r="B74" s="6">
        <f>IFERROR(__xludf.DUMMYFUNCTION("""COMPUTED_VALUE"""),43565.64583333333)</f>
        <v>43565.64583</v>
      </c>
      <c r="C74" s="1">
        <f>IFERROR(__xludf.DUMMYFUNCTION("""COMPUTED_VALUE"""),1394.0)</f>
        <v>1394</v>
      </c>
      <c r="D74" s="1">
        <f>IFERROR(__xludf.DUMMYFUNCTION("""COMPUTED_VALUE"""),1425.25)</f>
        <v>1425.25</v>
      </c>
      <c r="E74" s="1">
        <f>IFERROR(__xludf.DUMMYFUNCTION("""COMPUTED_VALUE"""),1384.15)</f>
        <v>1384.15</v>
      </c>
      <c r="F74" s="1">
        <f>IFERROR(__xludf.DUMMYFUNCTION("""COMPUTED_VALUE"""),1394.0)</f>
        <v>1394</v>
      </c>
      <c r="G74" s="1">
        <f>IFERROR(__xludf.DUMMYFUNCTION("""COMPUTED_VALUE"""),1194384.0)</f>
        <v>1194384</v>
      </c>
    </row>
    <row r="75" ht="15.75" customHeight="1">
      <c r="B75" s="6">
        <f>IFERROR(__xludf.DUMMYFUNCTION("""COMPUTED_VALUE"""),43566.64583333333)</f>
        <v>43566.64583</v>
      </c>
      <c r="C75" s="1">
        <f>IFERROR(__xludf.DUMMYFUNCTION("""COMPUTED_VALUE"""),1390.0)</f>
        <v>1390</v>
      </c>
      <c r="D75" s="1">
        <f>IFERROR(__xludf.DUMMYFUNCTION("""COMPUTED_VALUE"""),1414.9)</f>
        <v>1414.9</v>
      </c>
      <c r="E75" s="1">
        <f>IFERROR(__xludf.DUMMYFUNCTION("""COMPUTED_VALUE"""),1381.8)</f>
        <v>1381.8</v>
      </c>
      <c r="F75" s="1">
        <f>IFERROR(__xludf.DUMMYFUNCTION("""COMPUTED_VALUE"""),1404.1)</f>
        <v>1404.1</v>
      </c>
      <c r="G75" s="1">
        <f>IFERROR(__xludf.DUMMYFUNCTION("""COMPUTED_VALUE"""),1080701.0)</f>
        <v>1080701</v>
      </c>
    </row>
    <row r="76" ht="15.75" customHeight="1">
      <c r="B76" s="6">
        <f>IFERROR(__xludf.DUMMYFUNCTION("""COMPUTED_VALUE"""),43567.64583333333)</f>
        <v>43567.64583</v>
      </c>
      <c r="C76" s="1">
        <f>IFERROR(__xludf.DUMMYFUNCTION("""COMPUTED_VALUE"""),1415.0)</f>
        <v>1415</v>
      </c>
      <c r="D76" s="1">
        <f>IFERROR(__xludf.DUMMYFUNCTION("""COMPUTED_VALUE"""),1436.8)</f>
        <v>1436.8</v>
      </c>
      <c r="E76" s="1">
        <f>IFERROR(__xludf.DUMMYFUNCTION("""COMPUTED_VALUE"""),1406.5)</f>
        <v>1406.5</v>
      </c>
      <c r="F76" s="1">
        <f>IFERROR(__xludf.DUMMYFUNCTION("""COMPUTED_VALUE"""),1432.65)</f>
        <v>1432.65</v>
      </c>
      <c r="G76" s="1">
        <f>IFERROR(__xludf.DUMMYFUNCTION("""COMPUTED_VALUE"""),1153953.0)</f>
        <v>1153953</v>
      </c>
    </row>
    <row r="77" ht="15.75" customHeight="1">
      <c r="B77" s="6">
        <f>IFERROR(__xludf.DUMMYFUNCTION("""COMPUTED_VALUE"""),43570.64583333333)</f>
        <v>43570.64583</v>
      </c>
      <c r="C77" s="1">
        <f>IFERROR(__xludf.DUMMYFUNCTION("""COMPUTED_VALUE"""),1430.0)</f>
        <v>1430</v>
      </c>
      <c r="D77" s="1">
        <f>IFERROR(__xludf.DUMMYFUNCTION("""COMPUTED_VALUE"""),1483.9)</f>
        <v>1483.9</v>
      </c>
      <c r="E77" s="1">
        <f>IFERROR(__xludf.DUMMYFUNCTION("""COMPUTED_VALUE"""),1430.0)</f>
        <v>1430</v>
      </c>
      <c r="F77" s="1">
        <f>IFERROR(__xludf.DUMMYFUNCTION("""COMPUTED_VALUE"""),1477.35)</f>
        <v>1477.35</v>
      </c>
      <c r="G77" s="1">
        <f>IFERROR(__xludf.DUMMYFUNCTION("""COMPUTED_VALUE"""),1763125.0)</f>
        <v>1763125</v>
      </c>
    </row>
    <row r="78" ht="15.75" customHeight="1">
      <c r="B78" s="6">
        <f>IFERROR(__xludf.DUMMYFUNCTION("""COMPUTED_VALUE"""),43571.64583333333)</f>
        <v>43571.64583</v>
      </c>
      <c r="C78" s="1">
        <f>IFERROR(__xludf.DUMMYFUNCTION("""COMPUTED_VALUE"""),1485.1)</f>
        <v>1485.1</v>
      </c>
      <c r="D78" s="1">
        <f>IFERROR(__xludf.DUMMYFUNCTION("""COMPUTED_VALUE"""),1610.0)</f>
        <v>1610</v>
      </c>
      <c r="E78" s="1">
        <f>IFERROR(__xludf.DUMMYFUNCTION("""COMPUTED_VALUE"""),1477.4)</f>
        <v>1477.4</v>
      </c>
      <c r="F78" s="1">
        <f>IFERROR(__xludf.DUMMYFUNCTION("""COMPUTED_VALUE"""),1581.9)</f>
        <v>1581.9</v>
      </c>
      <c r="G78" s="1">
        <f>IFERROR(__xludf.DUMMYFUNCTION("""COMPUTED_VALUE"""),8149824.0)</f>
        <v>8149824</v>
      </c>
    </row>
    <row r="79" ht="15.75" customHeight="1">
      <c r="B79" s="6">
        <f>IFERROR(__xludf.DUMMYFUNCTION("""COMPUTED_VALUE"""),43573.64583333333)</f>
        <v>43573.64583</v>
      </c>
      <c r="C79" s="1">
        <f>IFERROR(__xludf.DUMMYFUNCTION("""COMPUTED_VALUE"""),1597.0)</f>
        <v>1597</v>
      </c>
      <c r="D79" s="1">
        <f>IFERROR(__xludf.DUMMYFUNCTION("""COMPUTED_VALUE"""),1650.0)</f>
        <v>1650</v>
      </c>
      <c r="E79" s="1">
        <f>IFERROR(__xludf.DUMMYFUNCTION("""COMPUTED_VALUE"""),1542.25)</f>
        <v>1542.25</v>
      </c>
      <c r="F79" s="1">
        <f>IFERROR(__xludf.DUMMYFUNCTION("""COMPUTED_VALUE"""),1554.4)</f>
        <v>1554.4</v>
      </c>
      <c r="G79" s="1">
        <f>IFERROR(__xludf.DUMMYFUNCTION("""COMPUTED_VALUE"""),8338997.0)</f>
        <v>8338997</v>
      </c>
    </row>
    <row r="80" ht="15.75" customHeight="1">
      <c r="B80" s="6">
        <f>IFERROR(__xludf.DUMMYFUNCTION("""COMPUTED_VALUE"""),43577.64583333333)</f>
        <v>43577.64583</v>
      </c>
      <c r="C80" s="1">
        <f>IFERROR(__xludf.DUMMYFUNCTION("""COMPUTED_VALUE"""),1530.0)</f>
        <v>1530</v>
      </c>
      <c r="D80" s="1">
        <f>IFERROR(__xludf.DUMMYFUNCTION("""COMPUTED_VALUE"""),1544.8)</f>
        <v>1544.8</v>
      </c>
      <c r="E80" s="1">
        <f>IFERROR(__xludf.DUMMYFUNCTION("""COMPUTED_VALUE"""),1475.9)</f>
        <v>1475.9</v>
      </c>
      <c r="F80" s="1">
        <f>IFERROR(__xludf.DUMMYFUNCTION("""COMPUTED_VALUE"""),1488.85)</f>
        <v>1488.85</v>
      </c>
      <c r="G80" s="1">
        <f>IFERROR(__xludf.DUMMYFUNCTION("""COMPUTED_VALUE"""),3332530.0)</f>
        <v>3332530</v>
      </c>
    </row>
    <row r="81" ht="15.75" customHeight="1">
      <c r="B81" s="6">
        <f>IFERROR(__xludf.DUMMYFUNCTION("""COMPUTED_VALUE"""),43578.64583333333)</f>
        <v>43578.64583</v>
      </c>
      <c r="C81" s="1">
        <f>IFERROR(__xludf.DUMMYFUNCTION("""COMPUTED_VALUE"""),1500.0)</f>
        <v>1500</v>
      </c>
      <c r="D81" s="1">
        <f>IFERROR(__xludf.DUMMYFUNCTION("""COMPUTED_VALUE"""),1520.0)</f>
        <v>1520</v>
      </c>
      <c r="E81" s="1">
        <f>IFERROR(__xludf.DUMMYFUNCTION("""COMPUTED_VALUE"""),1458.3)</f>
        <v>1458.3</v>
      </c>
      <c r="F81" s="1">
        <f>IFERROR(__xludf.DUMMYFUNCTION("""COMPUTED_VALUE"""),1468.75)</f>
        <v>1468.75</v>
      </c>
      <c r="G81" s="1">
        <f>IFERROR(__xludf.DUMMYFUNCTION("""COMPUTED_VALUE"""),3341614.0)</f>
        <v>3341614</v>
      </c>
    </row>
    <row r="82" ht="15.75" customHeight="1">
      <c r="B82" s="6">
        <f>IFERROR(__xludf.DUMMYFUNCTION("""COMPUTED_VALUE"""),43579.64583333333)</f>
        <v>43579.64583</v>
      </c>
      <c r="C82" s="1">
        <f>IFERROR(__xludf.DUMMYFUNCTION("""COMPUTED_VALUE"""),1483.0)</f>
        <v>1483</v>
      </c>
      <c r="D82" s="1">
        <f>IFERROR(__xludf.DUMMYFUNCTION("""COMPUTED_VALUE"""),1489.8)</f>
        <v>1489.8</v>
      </c>
      <c r="E82" s="1">
        <f>IFERROR(__xludf.DUMMYFUNCTION("""COMPUTED_VALUE"""),1439.1)</f>
        <v>1439.1</v>
      </c>
      <c r="F82" s="1">
        <f>IFERROR(__xludf.DUMMYFUNCTION("""COMPUTED_VALUE"""),1472.6)</f>
        <v>1472.6</v>
      </c>
      <c r="G82" s="1">
        <f>IFERROR(__xludf.DUMMYFUNCTION("""COMPUTED_VALUE"""),2314490.0)</f>
        <v>2314490</v>
      </c>
    </row>
    <row r="83" ht="15.75" customHeight="1">
      <c r="B83" s="6">
        <f>IFERROR(__xludf.DUMMYFUNCTION("""COMPUTED_VALUE"""),43580.64583333333)</f>
        <v>43580.64583</v>
      </c>
      <c r="C83" s="1">
        <f>IFERROR(__xludf.DUMMYFUNCTION("""COMPUTED_VALUE"""),1480.0)</f>
        <v>1480</v>
      </c>
      <c r="D83" s="1">
        <f>IFERROR(__xludf.DUMMYFUNCTION("""COMPUTED_VALUE"""),1511.0)</f>
        <v>1511</v>
      </c>
      <c r="E83" s="1">
        <f>IFERROR(__xludf.DUMMYFUNCTION("""COMPUTED_VALUE"""),1473.0)</f>
        <v>1473</v>
      </c>
      <c r="F83" s="1">
        <f>IFERROR(__xludf.DUMMYFUNCTION("""COMPUTED_VALUE"""),1483.65)</f>
        <v>1483.65</v>
      </c>
      <c r="G83" s="1">
        <f>IFERROR(__xludf.DUMMYFUNCTION("""COMPUTED_VALUE"""),2429658.0)</f>
        <v>2429658</v>
      </c>
    </row>
    <row r="84" ht="15.75" customHeight="1">
      <c r="B84" s="6">
        <f>IFERROR(__xludf.DUMMYFUNCTION("""COMPUTED_VALUE"""),43581.64583333333)</f>
        <v>43581.64583</v>
      </c>
      <c r="C84" s="1">
        <f>IFERROR(__xludf.DUMMYFUNCTION("""COMPUTED_VALUE"""),1493.0)</f>
        <v>1493</v>
      </c>
      <c r="D84" s="1">
        <f>IFERROR(__xludf.DUMMYFUNCTION("""COMPUTED_VALUE"""),1507.0)</f>
        <v>1507</v>
      </c>
      <c r="E84" s="1">
        <f>IFERROR(__xludf.DUMMYFUNCTION("""COMPUTED_VALUE"""),1466.1)</f>
        <v>1466.1</v>
      </c>
      <c r="F84" s="1">
        <f>IFERROR(__xludf.DUMMYFUNCTION("""COMPUTED_VALUE"""),1481.8)</f>
        <v>1481.8</v>
      </c>
      <c r="G84" s="1">
        <f>IFERROR(__xludf.DUMMYFUNCTION("""COMPUTED_VALUE"""),1278245.0)</f>
        <v>1278245</v>
      </c>
    </row>
    <row r="85" ht="15.75" customHeight="1">
      <c r="B85" s="6">
        <f>IFERROR(__xludf.DUMMYFUNCTION("""COMPUTED_VALUE"""),43585.64583333333)</f>
        <v>43585.64583</v>
      </c>
      <c r="C85" s="1">
        <f>IFERROR(__xludf.DUMMYFUNCTION("""COMPUTED_VALUE"""),1494.9)</f>
        <v>1494.9</v>
      </c>
      <c r="D85" s="1">
        <f>IFERROR(__xludf.DUMMYFUNCTION("""COMPUTED_VALUE"""),1522.9)</f>
        <v>1522.9</v>
      </c>
      <c r="E85" s="1">
        <f>IFERROR(__xludf.DUMMYFUNCTION("""COMPUTED_VALUE"""),1473.25)</f>
        <v>1473.25</v>
      </c>
      <c r="F85" s="1">
        <f>IFERROR(__xludf.DUMMYFUNCTION("""COMPUTED_VALUE"""),1517.0)</f>
        <v>1517</v>
      </c>
      <c r="G85" s="1">
        <f>IFERROR(__xludf.DUMMYFUNCTION("""COMPUTED_VALUE"""),2183641.0)</f>
        <v>2183641</v>
      </c>
    </row>
    <row r="86" ht="15.75" customHeight="1">
      <c r="B86" s="6">
        <f>IFERROR(__xludf.DUMMYFUNCTION("""COMPUTED_VALUE"""),43587.64583333333)</f>
        <v>43587.64583</v>
      </c>
      <c r="C86" s="1">
        <f>IFERROR(__xludf.DUMMYFUNCTION("""COMPUTED_VALUE"""),1512.95)</f>
        <v>1512.95</v>
      </c>
      <c r="D86" s="1">
        <f>IFERROR(__xludf.DUMMYFUNCTION("""COMPUTED_VALUE"""),1549.0)</f>
        <v>1549</v>
      </c>
      <c r="E86" s="1">
        <f>IFERROR(__xludf.DUMMYFUNCTION("""COMPUTED_VALUE"""),1496.5)</f>
        <v>1496.5</v>
      </c>
      <c r="F86" s="1">
        <f>IFERROR(__xludf.DUMMYFUNCTION("""COMPUTED_VALUE"""),1540.45)</f>
        <v>1540.45</v>
      </c>
      <c r="G86" s="1">
        <f>IFERROR(__xludf.DUMMYFUNCTION("""COMPUTED_VALUE"""),1832790.0)</f>
        <v>1832790</v>
      </c>
    </row>
    <row r="87" ht="15.75" customHeight="1">
      <c r="B87" s="6">
        <f>IFERROR(__xludf.DUMMYFUNCTION("""COMPUTED_VALUE"""),43588.64583333333)</f>
        <v>43588.64583</v>
      </c>
      <c r="C87" s="1">
        <f>IFERROR(__xludf.DUMMYFUNCTION("""COMPUTED_VALUE"""),1550.0)</f>
        <v>1550</v>
      </c>
      <c r="D87" s="1">
        <f>IFERROR(__xludf.DUMMYFUNCTION("""COMPUTED_VALUE"""),1604.3)</f>
        <v>1604.3</v>
      </c>
      <c r="E87" s="1">
        <f>IFERROR(__xludf.DUMMYFUNCTION("""COMPUTED_VALUE"""),1546.05)</f>
        <v>1546.05</v>
      </c>
      <c r="F87" s="1">
        <f>IFERROR(__xludf.DUMMYFUNCTION("""COMPUTED_VALUE"""),1577.7)</f>
        <v>1577.7</v>
      </c>
      <c r="G87" s="1">
        <f>IFERROR(__xludf.DUMMYFUNCTION("""COMPUTED_VALUE"""),3897642.0)</f>
        <v>3897642</v>
      </c>
    </row>
    <row r="88" ht="15.75" customHeight="1">
      <c r="B88" s="6">
        <f>IFERROR(__xludf.DUMMYFUNCTION("""COMPUTED_VALUE"""),43591.64583333333)</f>
        <v>43591.64583</v>
      </c>
      <c r="C88" s="1">
        <f>IFERROR(__xludf.DUMMYFUNCTION("""COMPUTED_VALUE"""),1569.8)</f>
        <v>1569.8</v>
      </c>
      <c r="D88" s="1">
        <f>IFERROR(__xludf.DUMMYFUNCTION("""COMPUTED_VALUE"""),1597.45)</f>
        <v>1597.45</v>
      </c>
      <c r="E88" s="1">
        <f>IFERROR(__xludf.DUMMYFUNCTION("""COMPUTED_VALUE"""),1553.0)</f>
        <v>1553</v>
      </c>
      <c r="F88" s="1">
        <f>IFERROR(__xludf.DUMMYFUNCTION("""COMPUTED_VALUE"""),1561.2)</f>
        <v>1561.2</v>
      </c>
      <c r="G88" s="1">
        <f>IFERROR(__xludf.DUMMYFUNCTION("""COMPUTED_VALUE"""),1816478.0)</f>
        <v>1816478</v>
      </c>
    </row>
    <row r="89" ht="15.75" customHeight="1">
      <c r="B89" s="6">
        <f>IFERROR(__xludf.DUMMYFUNCTION("""COMPUTED_VALUE"""),43592.79166666667)</f>
        <v>43592.79167</v>
      </c>
      <c r="C89" s="1">
        <f>IFERROR(__xludf.DUMMYFUNCTION("""COMPUTED_VALUE"""),1586.95)</f>
        <v>1586.95</v>
      </c>
      <c r="D89" s="1">
        <f>IFERROR(__xludf.DUMMYFUNCTION("""COMPUTED_VALUE"""),1586.95)</f>
        <v>1586.95</v>
      </c>
      <c r="E89" s="1">
        <f>IFERROR(__xludf.DUMMYFUNCTION("""COMPUTED_VALUE"""),1547.3)</f>
        <v>1547.3</v>
      </c>
      <c r="F89" s="1">
        <f>IFERROR(__xludf.DUMMYFUNCTION("""COMPUTED_VALUE"""),1576.75)</f>
        <v>1576.75</v>
      </c>
      <c r="G89" s="1">
        <f>IFERROR(__xludf.DUMMYFUNCTION("""COMPUTED_VALUE"""),1769334.0)</f>
        <v>1769334</v>
      </c>
    </row>
    <row r="90" ht="15.75" customHeight="1">
      <c r="B90" s="6">
        <f>IFERROR(__xludf.DUMMYFUNCTION("""COMPUTED_VALUE"""),43593.64583333333)</f>
        <v>43593.64583</v>
      </c>
      <c r="C90" s="1">
        <f>IFERROR(__xludf.DUMMYFUNCTION("""COMPUTED_VALUE"""),1575.05)</f>
        <v>1575.05</v>
      </c>
      <c r="D90" s="1">
        <f>IFERROR(__xludf.DUMMYFUNCTION("""COMPUTED_VALUE"""),1585.0)</f>
        <v>1585</v>
      </c>
      <c r="E90" s="1">
        <f>IFERROR(__xludf.DUMMYFUNCTION("""COMPUTED_VALUE"""),1545.3)</f>
        <v>1545.3</v>
      </c>
      <c r="F90" s="1">
        <f>IFERROR(__xludf.DUMMYFUNCTION("""COMPUTED_VALUE"""),1574.45)</f>
        <v>1574.45</v>
      </c>
      <c r="G90" s="1">
        <f>IFERROR(__xludf.DUMMYFUNCTION("""COMPUTED_VALUE"""),1255089.0)</f>
        <v>1255089</v>
      </c>
    </row>
    <row r="91" ht="15.75" customHeight="1">
      <c r="B91" s="6">
        <f>IFERROR(__xludf.DUMMYFUNCTION("""COMPUTED_VALUE"""),43594.64583333333)</f>
        <v>43594.64583</v>
      </c>
      <c r="C91" s="1">
        <f>IFERROR(__xludf.DUMMYFUNCTION("""COMPUTED_VALUE"""),1575.7)</f>
        <v>1575.7</v>
      </c>
      <c r="D91" s="1">
        <f>IFERROR(__xludf.DUMMYFUNCTION("""COMPUTED_VALUE"""),1575.7)</f>
        <v>1575.7</v>
      </c>
      <c r="E91" s="1">
        <f>IFERROR(__xludf.DUMMYFUNCTION("""COMPUTED_VALUE"""),1530.45)</f>
        <v>1530.45</v>
      </c>
      <c r="F91" s="1">
        <f>IFERROR(__xludf.DUMMYFUNCTION("""COMPUTED_VALUE"""),1536.8)</f>
        <v>1536.8</v>
      </c>
      <c r="G91" s="1">
        <f>IFERROR(__xludf.DUMMYFUNCTION("""COMPUTED_VALUE"""),1340161.0)</f>
        <v>1340161</v>
      </c>
    </row>
    <row r="92" ht="15.75" customHeight="1">
      <c r="B92" s="6">
        <f>IFERROR(__xludf.DUMMYFUNCTION("""COMPUTED_VALUE"""),43595.64583333333)</f>
        <v>43595.64583</v>
      </c>
      <c r="C92" s="1">
        <f>IFERROR(__xludf.DUMMYFUNCTION("""COMPUTED_VALUE"""),1549.1)</f>
        <v>1549.1</v>
      </c>
      <c r="D92" s="1">
        <f>IFERROR(__xludf.DUMMYFUNCTION("""COMPUTED_VALUE"""),1551.9)</f>
        <v>1551.9</v>
      </c>
      <c r="E92" s="1">
        <f>IFERROR(__xludf.DUMMYFUNCTION("""COMPUTED_VALUE"""),1512.1)</f>
        <v>1512.1</v>
      </c>
      <c r="F92" s="1">
        <f>IFERROR(__xludf.DUMMYFUNCTION("""COMPUTED_VALUE"""),1536.3)</f>
        <v>1536.3</v>
      </c>
      <c r="G92" s="1">
        <f>IFERROR(__xludf.DUMMYFUNCTION("""COMPUTED_VALUE"""),1510984.0)</f>
        <v>1510984</v>
      </c>
    </row>
    <row r="93" ht="15.75" customHeight="1">
      <c r="B93" s="6">
        <f>IFERROR(__xludf.DUMMYFUNCTION("""COMPUTED_VALUE"""),43598.64583333333)</f>
        <v>43598.64583</v>
      </c>
      <c r="C93" s="1">
        <f>IFERROR(__xludf.DUMMYFUNCTION("""COMPUTED_VALUE"""),1536.3)</f>
        <v>1536.3</v>
      </c>
      <c r="D93" s="1">
        <f>IFERROR(__xludf.DUMMYFUNCTION("""COMPUTED_VALUE"""),1566.7)</f>
        <v>1566.7</v>
      </c>
      <c r="E93" s="1">
        <f>IFERROR(__xludf.DUMMYFUNCTION("""COMPUTED_VALUE"""),1524.0)</f>
        <v>1524</v>
      </c>
      <c r="F93" s="1">
        <f>IFERROR(__xludf.DUMMYFUNCTION("""COMPUTED_VALUE"""),1556.65)</f>
        <v>1556.65</v>
      </c>
      <c r="G93" s="1">
        <f>IFERROR(__xludf.DUMMYFUNCTION("""COMPUTED_VALUE"""),1113392.0)</f>
        <v>1113392</v>
      </c>
    </row>
    <row r="94" ht="15.75" customHeight="1">
      <c r="B94" s="6">
        <f>IFERROR(__xludf.DUMMYFUNCTION("""COMPUTED_VALUE"""),43599.64583333333)</f>
        <v>43599.64583</v>
      </c>
      <c r="C94" s="1">
        <f>IFERROR(__xludf.DUMMYFUNCTION("""COMPUTED_VALUE"""),1554.95)</f>
        <v>1554.95</v>
      </c>
      <c r="D94" s="1">
        <f>IFERROR(__xludf.DUMMYFUNCTION("""COMPUTED_VALUE"""),1579.1)</f>
        <v>1579.1</v>
      </c>
      <c r="E94" s="1">
        <f>IFERROR(__xludf.DUMMYFUNCTION("""COMPUTED_VALUE"""),1542.45)</f>
        <v>1542.45</v>
      </c>
      <c r="F94" s="1">
        <f>IFERROR(__xludf.DUMMYFUNCTION("""COMPUTED_VALUE"""),1564.25)</f>
        <v>1564.25</v>
      </c>
      <c r="G94" s="1">
        <f>IFERROR(__xludf.DUMMYFUNCTION("""COMPUTED_VALUE"""),1404621.0)</f>
        <v>1404621</v>
      </c>
    </row>
    <row r="95" ht="15.75" customHeight="1">
      <c r="B95" s="6">
        <f>IFERROR(__xludf.DUMMYFUNCTION("""COMPUTED_VALUE"""),43600.64583333333)</f>
        <v>43600.64583</v>
      </c>
      <c r="C95" s="1">
        <f>IFERROR(__xludf.DUMMYFUNCTION("""COMPUTED_VALUE"""),1570.0)</f>
        <v>1570</v>
      </c>
      <c r="D95" s="1">
        <f>IFERROR(__xludf.DUMMYFUNCTION("""COMPUTED_VALUE"""),1622.4)</f>
        <v>1622.4</v>
      </c>
      <c r="E95" s="1">
        <f>IFERROR(__xludf.DUMMYFUNCTION("""COMPUTED_VALUE"""),1563.05)</f>
        <v>1563.05</v>
      </c>
      <c r="F95" s="1">
        <f>IFERROR(__xludf.DUMMYFUNCTION("""COMPUTED_VALUE"""),1610.35)</f>
        <v>1610.35</v>
      </c>
      <c r="G95" s="1">
        <f>IFERROR(__xludf.DUMMYFUNCTION("""COMPUTED_VALUE"""),2450624.0)</f>
        <v>2450624</v>
      </c>
    </row>
    <row r="96" ht="15.75" customHeight="1">
      <c r="B96" s="6">
        <f>IFERROR(__xludf.DUMMYFUNCTION("""COMPUTED_VALUE"""),43601.64583333333)</f>
        <v>43601.64583</v>
      </c>
      <c r="C96" s="1">
        <f>IFERROR(__xludf.DUMMYFUNCTION("""COMPUTED_VALUE"""),1580.0)</f>
        <v>1580</v>
      </c>
      <c r="D96" s="1">
        <f>IFERROR(__xludf.DUMMYFUNCTION("""COMPUTED_VALUE"""),1580.0)</f>
        <v>1580</v>
      </c>
      <c r="E96" s="1">
        <f>IFERROR(__xludf.DUMMYFUNCTION("""COMPUTED_VALUE"""),1453.2)</f>
        <v>1453.2</v>
      </c>
      <c r="F96" s="1">
        <f>IFERROR(__xludf.DUMMYFUNCTION("""COMPUTED_VALUE"""),1464.9)</f>
        <v>1464.9</v>
      </c>
      <c r="G96" s="1">
        <f>IFERROR(__xludf.DUMMYFUNCTION("""COMPUTED_VALUE"""),7061041.0)</f>
        <v>7061041</v>
      </c>
    </row>
    <row r="97" ht="15.75" customHeight="1">
      <c r="B97" s="6">
        <f>IFERROR(__xludf.DUMMYFUNCTION("""COMPUTED_VALUE"""),43602.64583333333)</f>
        <v>43602.64583</v>
      </c>
      <c r="C97" s="1">
        <f>IFERROR(__xludf.DUMMYFUNCTION("""COMPUTED_VALUE"""),1450.0)</f>
        <v>1450</v>
      </c>
      <c r="D97" s="1">
        <f>IFERROR(__xludf.DUMMYFUNCTION("""COMPUTED_VALUE"""),1498.35)</f>
        <v>1498.35</v>
      </c>
      <c r="E97" s="1">
        <f>IFERROR(__xludf.DUMMYFUNCTION("""COMPUTED_VALUE"""),1413.7)</f>
        <v>1413.7</v>
      </c>
      <c r="F97" s="1">
        <f>IFERROR(__xludf.DUMMYFUNCTION("""COMPUTED_VALUE"""),1473.75)</f>
        <v>1473.75</v>
      </c>
      <c r="G97" s="1">
        <f>IFERROR(__xludf.DUMMYFUNCTION("""COMPUTED_VALUE"""),8447431.0)</f>
        <v>8447431</v>
      </c>
    </row>
    <row r="98" ht="15.75" customHeight="1">
      <c r="B98" s="6">
        <f>IFERROR(__xludf.DUMMYFUNCTION("""COMPUTED_VALUE"""),43605.64583333333)</f>
        <v>43605.64583</v>
      </c>
      <c r="C98" s="1">
        <f>IFERROR(__xludf.DUMMYFUNCTION("""COMPUTED_VALUE"""),1519.0)</f>
        <v>1519</v>
      </c>
      <c r="D98" s="1">
        <f>IFERROR(__xludf.DUMMYFUNCTION("""COMPUTED_VALUE"""),1530.0)</f>
        <v>1530</v>
      </c>
      <c r="E98" s="1">
        <f>IFERROR(__xludf.DUMMYFUNCTION("""COMPUTED_VALUE"""),1440.8)</f>
        <v>1440.8</v>
      </c>
      <c r="F98" s="1">
        <f>IFERROR(__xludf.DUMMYFUNCTION("""COMPUTED_VALUE"""),1454.95)</f>
        <v>1454.95</v>
      </c>
      <c r="G98" s="1">
        <f>IFERROR(__xludf.DUMMYFUNCTION("""COMPUTED_VALUE"""),2640851.0)</f>
        <v>2640851</v>
      </c>
    </row>
    <row r="99" ht="15.75" customHeight="1">
      <c r="B99" s="6">
        <f>IFERROR(__xludf.DUMMYFUNCTION("""COMPUTED_VALUE"""),43606.64583333333)</f>
        <v>43606.64583</v>
      </c>
      <c r="C99" s="1">
        <f>IFERROR(__xludf.DUMMYFUNCTION("""COMPUTED_VALUE"""),1482.0)</f>
        <v>1482</v>
      </c>
      <c r="D99" s="1">
        <f>IFERROR(__xludf.DUMMYFUNCTION("""COMPUTED_VALUE"""),1511.0)</f>
        <v>1511</v>
      </c>
      <c r="E99" s="1">
        <f>IFERROR(__xludf.DUMMYFUNCTION("""COMPUTED_VALUE"""),1455.0)</f>
        <v>1455</v>
      </c>
      <c r="F99" s="1">
        <f>IFERROR(__xludf.DUMMYFUNCTION("""COMPUTED_VALUE"""),1477.05)</f>
        <v>1477.05</v>
      </c>
      <c r="G99" s="1">
        <f>IFERROR(__xludf.DUMMYFUNCTION("""COMPUTED_VALUE"""),2622583.0)</f>
        <v>2622583</v>
      </c>
    </row>
    <row r="100" ht="15.75" customHeight="1">
      <c r="B100" s="6">
        <f>IFERROR(__xludf.DUMMYFUNCTION("""COMPUTED_VALUE"""),43607.64583333333)</f>
        <v>43607.64583</v>
      </c>
      <c r="C100" s="1">
        <f>IFERROR(__xludf.DUMMYFUNCTION("""COMPUTED_VALUE"""),1500.0)</f>
        <v>1500</v>
      </c>
      <c r="D100" s="1">
        <f>IFERROR(__xludf.DUMMYFUNCTION("""COMPUTED_VALUE"""),1516.8)</f>
        <v>1516.8</v>
      </c>
      <c r="E100" s="1">
        <f>IFERROR(__xludf.DUMMYFUNCTION("""COMPUTED_VALUE"""),1468.6)</f>
        <v>1468.6</v>
      </c>
      <c r="F100" s="1">
        <f>IFERROR(__xludf.DUMMYFUNCTION("""COMPUTED_VALUE"""),1509.1)</f>
        <v>1509.1</v>
      </c>
      <c r="G100" s="1">
        <f>IFERROR(__xludf.DUMMYFUNCTION("""COMPUTED_VALUE"""),2243116.0)</f>
        <v>2243116</v>
      </c>
    </row>
    <row r="101" ht="15.75" customHeight="1">
      <c r="B101" s="6">
        <f>IFERROR(__xludf.DUMMYFUNCTION("""COMPUTED_VALUE"""),43608.64583333333)</f>
        <v>43608.64583</v>
      </c>
      <c r="C101" s="1">
        <f>IFERROR(__xludf.DUMMYFUNCTION("""COMPUTED_VALUE"""),1512.0)</f>
        <v>1512</v>
      </c>
      <c r="D101" s="1">
        <f>IFERROR(__xludf.DUMMYFUNCTION("""COMPUTED_VALUE"""),1557.0)</f>
        <v>1557</v>
      </c>
      <c r="E101" s="1">
        <f>IFERROR(__xludf.DUMMYFUNCTION("""COMPUTED_VALUE"""),1512.0)</f>
        <v>1512</v>
      </c>
      <c r="F101" s="1">
        <f>IFERROR(__xludf.DUMMYFUNCTION("""COMPUTED_VALUE"""),1543.9)</f>
        <v>1543.9</v>
      </c>
      <c r="G101" s="1">
        <f>IFERROR(__xludf.DUMMYFUNCTION("""COMPUTED_VALUE"""),1386115.0)</f>
        <v>1386115</v>
      </c>
    </row>
    <row r="102" ht="15.75" customHeight="1">
      <c r="B102" s="6">
        <f>IFERROR(__xludf.DUMMYFUNCTION("""COMPUTED_VALUE"""),43609.64583333333)</f>
        <v>43609.64583</v>
      </c>
      <c r="C102" s="1">
        <f>IFERROR(__xludf.DUMMYFUNCTION("""COMPUTED_VALUE"""),1570.95)</f>
        <v>1570.95</v>
      </c>
      <c r="D102" s="1">
        <f>IFERROR(__xludf.DUMMYFUNCTION("""COMPUTED_VALUE"""),1630.9)</f>
        <v>1630.9</v>
      </c>
      <c r="E102" s="1">
        <f>IFERROR(__xludf.DUMMYFUNCTION("""COMPUTED_VALUE"""),1566.65)</f>
        <v>1566.65</v>
      </c>
      <c r="F102" s="1">
        <f>IFERROR(__xludf.DUMMYFUNCTION("""COMPUTED_VALUE"""),1621.75)</f>
        <v>1621.75</v>
      </c>
      <c r="G102" s="1">
        <f>IFERROR(__xludf.DUMMYFUNCTION("""COMPUTED_VALUE"""),3191660.0)</f>
        <v>3191660</v>
      </c>
    </row>
    <row r="103" ht="15.75" customHeight="1">
      <c r="B103" s="6">
        <f>IFERROR(__xludf.DUMMYFUNCTION("""COMPUTED_VALUE"""),43612.64583333333)</f>
        <v>43612.64583</v>
      </c>
      <c r="C103" s="1">
        <f>IFERROR(__xludf.DUMMYFUNCTION("""COMPUTED_VALUE"""),1616.0)</f>
        <v>1616</v>
      </c>
      <c r="D103" s="1">
        <f>IFERROR(__xludf.DUMMYFUNCTION("""COMPUTED_VALUE"""),1669.45)</f>
        <v>1669.45</v>
      </c>
      <c r="E103" s="1">
        <f>IFERROR(__xludf.DUMMYFUNCTION("""COMPUTED_VALUE"""),1596.65)</f>
        <v>1596.65</v>
      </c>
      <c r="F103" s="1">
        <f>IFERROR(__xludf.DUMMYFUNCTION("""COMPUTED_VALUE"""),1662.15)</f>
        <v>1662.15</v>
      </c>
      <c r="G103" s="1">
        <f>IFERROR(__xludf.DUMMYFUNCTION("""COMPUTED_VALUE"""),2697614.0)</f>
        <v>2697614</v>
      </c>
    </row>
    <row r="104" ht="15.75" customHeight="1">
      <c r="B104" s="6">
        <f>IFERROR(__xludf.DUMMYFUNCTION("""COMPUTED_VALUE"""),43613.64583333333)</f>
        <v>43613.64583</v>
      </c>
      <c r="C104" s="1">
        <f>IFERROR(__xludf.DUMMYFUNCTION("""COMPUTED_VALUE"""),1698.0)</f>
        <v>1698</v>
      </c>
      <c r="D104" s="1">
        <f>IFERROR(__xludf.DUMMYFUNCTION("""COMPUTED_VALUE"""),1716.0)</f>
        <v>1716</v>
      </c>
      <c r="E104" s="1">
        <f>IFERROR(__xludf.DUMMYFUNCTION("""COMPUTED_VALUE"""),1648.15)</f>
        <v>1648.15</v>
      </c>
      <c r="F104" s="1">
        <f>IFERROR(__xludf.DUMMYFUNCTION("""COMPUTED_VALUE"""),1657.45)</f>
        <v>1657.45</v>
      </c>
      <c r="G104" s="1">
        <f>IFERROR(__xludf.DUMMYFUNCTION("""COMPUTED_VALUE"""),6778068.0)</f>
        <v>6778068</v>
      </c>
    </row>
    <row r="105" ht="15.75" customHeight="1">
      <c r="B105" s="6">
        <f>IFERROR(__xludf.DUMMYFUNCTION("""COMPUTED_VALUE"""),43614.64583333333)</f>
        <v>43614.64583</v>
      </c>
      <c r="C105" s="1">
        <f>IFERROR(__xludf.DUMMYFUNCTION("""COMPUTED_VALUE"""),1667.8)</f>
        <v>1667.8</v>
      </c>
      <c r="D105" s="1">
        <f>IFERROR(__xludf.DUMMYFUNCTION("""COMPUTED_VALUE"""),1667.8)</f>
        <v>1667.8</v>
      </c>
      <c r="E105" s="1">
        <f>IFERROR(__xludf.DUMMYFUNCTION("""COMPUTED_VALUE"""),1627.05)</f>
        <v>1627.05</v>
      </c>
      <c r="F105" s="1">
        <f>IFERROR(__xludf.DUMMYFUNCTION("""COMPUTED_VALUE"""),1640.45)</f>
        <v>1640.45</v>
      </c>
      <c r="G105" s="1">
        <f>IFERROR(__xludf.DUMMYFUNCTION("""COMPUTED_VALUE"""),1618379.0)</f>
        <v>1618379</v>
      </c>
    </row>
    <row r="106" ht="15.75" customHeight="1">
      <c r="B106" s="6">
        <f>IFERROR(__xludf.DUMMYFUNCTION("""COMPUTED_VALUE"""),43615.64583333333)</f>
        <v>43615.64583</v>
      </c>
      <c r="C106" s="1">
        <f>IFERROR(__xludf.DUMMYFUNCTION("""COMPUTED_VALUE"""),1644.95)</f>
        <v>1644.95</v>
      </c>
      <c r="D106" s="1">
        <f>IFERROR(__xludf.DUMMYFUNCTION("""COMPUTED_VALUE"""),1663.0)</f>
        <v>1663</v>
      </c>
      <c r="E106" s="1">
        <f>IFERROR(__xludf.DUMMYFUNCTION("""COMPUTED_VALUE"""),1625.0)</f>
        <v>1625</v>
      </c>
      <c r="F106" s="1">
        <f>IFERROR(__xludf.DUMMYFUNCTION("""COMPUTED_VALUE"""),1644.05)</f>
        <v>1644.05</v>
      </c>
      <c r="G106" s="1">
        <f>IFERROR(__xludf.DUMMYFUNCTION("""COMPUTED_VALUE"""),2064039.0)</f>
        <v>2064039</v>
      </c>
    </row>
    <row r="107" ht="15.75" customHeight="1">
      <c r="B107" s="6">
        <f>IFERROR(__xludf.DUMMYFUNCTION("""COMPUTED_VALUE"""),43616.64583333333)</f>
        <v>43616.64583</v>
      </c>
      <c r="C107" s="1">
        <f>IFERROR(__xludf.DUMMYFUNCTION("""COMPUTED_VALUE"""),1659.9)</f>
        <v>1659.9</v>
      </c>
      <c r="D107" s="1">
        <f>IFERROR(__xludf.DUMMYFUNCTION("""COMPUTED_VALUE"""),1680.0)</f>
        <v>1680</v>
      </c>
      <c r="E107" s="1">
        <f>IFERROR(__xludf.DUMMYFUNCTION("""COMPUTED_VALUE"""),1655.0)</f>
        <v>1655</v>
      </c>
      <c r="F107" s="1">
        <f>IFERROR(__xludf.DUMMYFUNCTION("""COMPUTED_VALUE"""),1676.3)</f>
        <v>1676.3</v>
      </c>
      <c r="G107" s="1">
        <f>IFERROR(__xludf.DUMMYFUNCTION("""COMPUTED_VALUE"""),1715992.0)</f>
        <v>1715992</v>
      </c>
    </row>
    <row r="108" ht="15.75" customHeight="1">
      <c r="B108" s="6">
        <f>IFERROR(__xludf.DUMMYFUNCTION("""COMPUTED_VALUE"""),43619.64583333333)</f>
        <v>43619.64583</v>
      </c>
      <c r="C108" s="1">
        <f>IFERROR(__xludf.DUMMYFUNCTION("""COMPUTED_VALUE"""),1696.1)</f>
        <v>1696.1</v>
      </c>
      <c r="D108" s="1">
        <f>IFERROR(__xludf.DUMMYFUNCTION("""COMPUTED_VALUE"""),1711.0)</f>
        <v>1711</v>
      </c>
      <c r="E108" s="1">
        <f>IFERROR(__xludf.DUMMYFUNCTION("""COMPUTED_VALUE"""),1681.05)</f>
        <v>1681.05</v>
      </c>
      <c r="F108" s="1">
        <f>IFERROR(__xludf.DUMMYFUNCTION("""COMPUTED_VALUE"""),1691.35)</f>
        <v>1691.35</v>
      </c>
      <c r="G108" s="1">
        <f>IFERROR(__xludf.DUMMYFUNCTION("""COMPUTED_VALUE"""),1763512.0)</f>
        <v>1763512</v>
      </c>
    </row>
    <row r="109" ht="15.75" customHeight="1">
      <c r="B109" s="6">
        <f>IFERROR(__xludf.DUMMYFUNCTION("""COMPUTED_VALUE"""),43620.64583333333)</f>
        <v>43620.64583</v>
      </c>
      <c r="C109" s="1">
        <f>IFERROR(__xludf.DUMMYFUNCTION("""COMPUTED_VALUE"""),1677.3)</f>
        <v>1677.3</v>
      </c>
      <c r="D109" s="1">
        <f>IFERROR(__xludf.DUMMYFUNCTION("""COMPUTED_VALUE"""),1704.6)</f>
        <v>1704.6</v>
      </c>
      <c r="E109" s="1">
        <f>IFERROR(__xludf.DUMMYFUNCTION("""COMPUTED_VALUE"""),1677.3)</f>
        <v>1677.3</v>
      </c>
      <c r="F109" s="1">
        <f>IFERROR(__xludf.DUMMYFUNCTION("""COMPUTED_VALUE"""),1686.3)</f>
        <v>1686.3</v>
      </c>
      <c r="G109" s="1">
        <f>IFERROR(__xludf.DUMMYFUNCTION("""COMPUTED_VALUE"""),1135825.0)</f>
        <v>1135825</v>
      </c>
    </row>
    <row r="110" ht="15.75" customHeight="1">
      <c r="B110" s="6">
        <f>IFERROR(__xludf.DUMMYFUNCTION("""COMPUTED_VALUE"""),43622.64583333333)</f>
        <v>43622.64583</v>
      </c>
      <c r="C110" s="1">
        <f>IFERROR(__xludf.DUMMYFUNCTION("""COMPUTED_VALUE"""),1691.0)</f>
        <v>1691</v>
      </c>
      <c r="D110" s="1">
        <f>IFERROR(__xludf.DUMMYFUNCTION("""COMPUTED_VALUE"""),1699.15)</f>
        <v>1699.15</v>
      </c>
      <c r="E110" s="1">
        <f>IFERROR(__xludf.DUMMYFUNCTION("""COMPUTED_VALUE"""),1666.15)</f>
        <v>1666.15</v>
      </c>
      <c r="F110" s="1">
        <f>IFERROR(__xludf.DUMMYFUNCTION("""COMPUTED_VALUE"""),1670.85)</f>
        <v>1670.85</v>
      </c>
      <c r="G110" s="1">
        <f>IFERROR(__xludf.DUMMYFUNCTION("""COMPUTED_VALUE"""),829316.0)</f>
        <v>829316</v>
      </c>
    </row>
    <row r="111" ht="15.75" customHeight="1">
      <c r="B111" s="6">
        <f>IFERROR(__xludf.DUMMYFUNCTION("""COMPUTED_VALUE"""),43623.64583333333)</f>
        <v>43623.64583</v>
      </c>
      <c r="C111" s="1">
        <f>IFERROR(__xludf.DUMMYFUNCTION("""COMPUTED_VALUE"""),1651.5)</f>
        <v>1651.5</v>
      </c>
      <c r="D111" s="1">
        <f>IFERROR(__xludf.DUMMYFUNCTION("""COMPUTED_VALUE"""),1677.0)</f>
        <v>1677</v>
      </c>
      <c r="E111" s="1">
        <f>IFERROR(__xludf.DUMMYFUNCTION("""COMPUTED_VALUE"""),1645.7)</f>
        <v>1645.7</v>
      </c>
      <c r="F111" s="1">
        <f>IFERROR(__xludf.DUMMYFUNCTION("""COMPUTED_VALUE"""),1661.2)</f>
        <v>1661.2</v>
      </c>
      <c r="G111" s="1">
        <f>IFERROR(__xludf.DUMMYFUNCTION("""COMPUTED_VALUE"""),956818.0)</f>
        <v>956818</v>
      </c>
    </row>
    <row r="112" ht="15.75" customHeight="1">
      <c r="B112" s="6">
        <f>IFERROR(__xludf.DUMMYFUNCTION("""COMPUTED_VALUE"""),43626.64583333333)</f>
        <v>43626.64583</v>
      </c>
      <c r="C112" s="1">
        <f>IFERROR(__xludf.DUMMYFUNCTION("""COMPUTED_VALUE"""),1664.15)</f>
        <v>1664.15</v>
      </c>
      <c r="D112" s="1">
        <f>IFERROR(__xludf.DUMMYFUNCTION("""COMPUTED_VALUE"""),1673.0)</f>
        <v>1673</v>
      </c>
      <c r="E112" s="1">
        <f>IFERROR(__xludf.DUMMYFUNCTION("""COMPUTED_VALUE"""),1650.0)</f>
        <v>1650</v>
      </c>
      <c r="F112" s="1">
        <f>IFERROR(__xludf.DUMMYFUNCTION("""COMPUTED_VALUE"""),1657.5)</f>
        <v>1657.5</v>
      </c>
      <c r="G112" s="1">
        <f>IFERROR(__xludf.DUMMYFUNCTION("""COMPUTED_VALUE"""),659669.0)</f>
        <v>659669</v>
      </c>
    </row>
    <row r="113" ht="15.75" customHeight="1">
      <c r="B113" s="6">
        <f>IFERROR(__xludf.DUMMYFUNCTION("""COMPUTED_VALUE"""),43627.64583333333)</f>
        <v>43627.64583</v>
      </c>
      <c r="C113" s="1">
        <f>IFERROR(__xludf.DUMMYFUNCTION("""COMPUTED_VALUE"""),1659.7)</f>
        <v>1659.7</v>
      </c>
      <c r="D113" s="1">
        <f>IFERROR(__xludf.DUMMYFUNCTION("""COMPUTED_VALUE"""),1684.5)</f>
        <v>1684.5</v>
      </c>
      <c r="E113" s="1">
        <f>IFERROR(__xludf.DUMMYFUNCTION("""COMPUTED_VALUE"""),1655.85)</f>
        <v>1655.85</v>
      </c>
      <c r="F113" s="1">
        <f>IFERROR(__xludf.DUMMYFUNCTION("""COMPUTED_VALUE"""),1675.9)</f>
        <v>1675.9</v>
      </c>
      <c r="G113" s="1">
        <f>IFERROR(__xludf.DUMMYFUNCTION("""COMPUTED_VALUE"""),898314.0)</f>
        <v>898314</v>
      </c>
    </row>
    <row r="114" ht="15.75" customHeight="1">
      <c r="B114" s="6">
        <f>IFERROR(__xludf.DUMMYFUNCTION("""COMPUTED_VALUE"""),43628.64583333333)</f>
        <v>43628.64583</v>
      </c>
      <c r="C114" s="1">
        <f>IFERROR(__xludf.DUMMYFUNCTION("""COMPUTED_VALUE"""),1675.9)</f>
        <v>1675.9</v>
      </c>
      <c r="D114" s="1">
        <f>IFERROR(__xludf.DUMMYFUNCTION("""COMPUTED_VALUE"""),1680.0)</f>
        <v>1680</v>
      </c>
      <c r="E114" s="1">
        <f>IFERROR(__xludf.DUMMYFUNCTION("""COMPUTED_VALUE"""),1629.0)</f>
        <v>1629</v>
      </c>
      <c r="F114" s="1">
        <f>IFERROR(__xludf.DUMMYFUNCTION("""COMPUTED_VALUE"""),1650.95)</f>
        <v>1650.95</v>
      </c>
      <c r="G114" s="1">
        <f>IFERROR(__xludf.DUMMYFUNCTION("""COMPUTED_VALUE"""),1287297.0)</f>
        <v>1287297</v>
      </c>
    </row>
    <row r="115" ht="15.75" customHeight="1">
      <c r="B115" s="6">
        <f>IFERROR(__xludf.DUMMYFUNCTION("""COMPUTED_VALUE"""),43629.64583333333)</f>
        <v>43629.64583</v>
      </c>
      <c r="C115" s="1">
        <f>IFERROR(__xludf.DUMMYFUNCTION("""COMPUTED_VALUE"""),1672.65)</f>
        <v>1672.65</v>
      </c>
      <c r="D115" s="1">
        <f>IFERROR(__xludf.DUMMYFUNCTION("""COMPUTED_VALUE"""),1694.0)</f>
        <v>1694</v>
      </c>
      <c r="E115" s="1">
        <f>IFERROR(__xludf.DUMMYFUNCTION("""COMPUTED_VALUE"""),1655.05)</f>
        <v>1655.05</v>
      </c>
      <c r="F115" s="1">
        <f>IFERROR(__xludf.DUMMYFUNCTION("""COMPUTED_VALUE"""),1676.15)</f>
        <v>1676.15</v>
      </c>
      <c r="G115" s="1">
        <f>IFERROR(__xludf.DUMMYFUNCTION("""COMPUTED_VALUE"""),1966191.0)</f>
        <v>1966191</v>
      </c>
    </row>
    <row r="116" ht="15.75" customHeight="1">
      <c r="B116" s="6">
        <f>IFERROR(__xludf.DUMMYFUNCTION("""COMPUTED_VALUE"""),43630.64583333333)</f>
        <v>43630.64583</v>
      </c>
      <c r="C116" s="1">
        <f>IFERROR(__xludf.DUMMYFUNCTION("""COMPUTED_VALUE"""),1685.0)</f>
        <v>1685</v>
      </c>
      <c r="D116" s="1">
        <f>IFERROR(__xludf.DUMMYFUNCTION("""COMPUTED_VALUE"""),1686.6)</f>
        <v>1686.6</v>
      </c>
      <c r="E116" s="1">
        <f>IFERROR(__xludf.DUMMYFUNCTION("""COMPUTED_VALUE"""),1639.65)</f>
        <v>1639.65</v>
      </c>
      <c r="F116" s="1">
        <f>IFERROR(__xludf.DUMMYFUNCTION("""COMPUTED_VALUE"""),1645.9)</f>
        <v>1645.9</v>
      </c>
      <c r="G116" s="1">
        <f>IFERROR(__xludf.DUMMYFUNCTION("""COMPUTED_VALUE"""),635071.0)</f>
        <v>635071</v>
      </c>
    </row>
    <row r="117" ht="15.75" customHeight="1">
      <c r="B117" s="6">
        <f>IFERROR(__xludf.DUMMYFUNCTION("""COMPUTED_VALUE"""),43633.64583333333)</f>
        <v>43633.64583</v>
      </c>
      <c r="C117" s="1">
        <f>IFERROR(__xludf.DUMMYFUNCTION("""COMPUTED_VALUE"""),1640.0)</f>
        <v>1640</v>
      </c>
      <c r="D117" s="1">
        <f>IFERROR(__xludf.DUMMYFUNCTION("""COMPUTED_VALUE"""),1654.15)</f>
        <v>1654.15</v>
      </c>
      <c r="E117" s="1">
        <f>IFERROR(__xludf.DUMMYFUNCTION("""COMPUTED_VALUE"""),1634.5)</f>
        <v>1634.5</v>
      </c>
      <c r="F117" s="1">
        <f>IFERROR(__xludf.DUMMYFUNCTION("""COMPUTED_VALUE"""),1642.55)</f>
        <v>1642.55</v>
      </c>
      <c r="G117" s="1">
        <f>IFERROR(__xludf.DUMMYFUNCTION("""COMPUTED_VALUE"""),575284.0)</f>
        <v>575284</v>
      </c>
    </row>
    <row r="118" ht="15.75" customHeight="1">
      <c r="B118" s="6">
        <f>IFERROR(__xludf.DUMMYFUNCTION("""COMPUTED_VALUE"""),43634.64583333333)</f>
        <v>43634.64583</v>
      </c>
      <c r="C118" s="1">
        <f>IFERROR(__xludf.DUMMYFUNCTION("""COMPUTED_VALUE"""),1668.95)</f>
        <v>1668.95</v>
      </c>
      <c r="D118" s="1">
        <f>IFERROR(__xludf.DUMMYFUNCTION("""COMPUTED_VALUE"""),1674.1)</f>
        <v>1674.1</v>
      </c>
      <c r="E118" s="1">
        <f>IFERROR(__xludf.DUMMYFUNCTION("""COMPUTED_VALUE"""),1648.05)</f>
        <v>1648.05</v>
      </c>
      <c r="F118" s="1">
        <f>IFERROR(__xludf.DUMMYFUNCTION("""COMPUTED_VALUE"""),1662.65)</f>
        <v>1662.65</v>
      </c>
      <c r="G118" s="1">
        <f>IFERROR(__xludf.DUMMYFUNCTION("""COMPUTED_VALUE"""),1208982.0)</f>
        <v>1208982</v>
      </c>
    </row>
    <row r="119" ht="15.75" customHeight="1">
      <c r="B119" s="6">
        <f>IFERROR(__xludf.DUMMYFUNCTION("""COMPUTED_VALUE"""),43635.64583333333)</f>
        <v>43635.64583</v>
      </c>
      <c r="C119" s="1">
        <f>IFERROR(__xludf.DUMMYFUNCTION("""COMPUTED_VALUE"""),1673.95)</f>
        <v>1673.95</v>
      </c>
      <c r="D119" s="1">
        <f>IFERROR(__xludf.DUMMYFUNCTION("""COMPUTED_VALUE"""),1683.0)</f>
        <v>1683</v>
      </c>
      <c r="E119" s="1">
        <f>IFERROR(__xludf.DUMMYFUNCTION("""COMPUTED_VALUE"""),1590.15)</f>
        <v>1590.15</v>
      </c>
      <c r="F119" s="1">
        <f>IFERROR(__xludf.DUMMYFUNCTION("""COMPUTED_VALUE"""),1609.15)</f>
        <v>1609.15</v>
      </c>
      <c r="G119" s="1">
        <f>IFERROR(__xludf.DUMMYFUNCTION("""COMPUTED_VALUE"""),1397697.0)</f>
        <v>1397697</v>
      </c>
    </row>
    <row r="120" ht="15.75" customHeight="1">
      <c r="B120" s="6">
        <f>IFERROR(__xludf.DUMMYFUNCTION("""COMPUTED_VALUE"""),43636.64583333333)</f>
        <v>43636.64583</v>
      </c>
      <c r="C120" s="1">
        <f>IFERROR(__xludf.DUMMYFUNCTION("""COMPUTED_VALUE"""),1622.0)</f>
        <v>1622</v>
      </c>
      <c r="D120" s="1">
        <f>IFERROR(__xludf.DUMMYFUNCTION("""COMPUTED_VALUE"""),1623.95)</f>
        <v>1623.95</v>
      </c>
      <c r="E120" s="1">
        <f>IFERROR(__xludf.DUMMYFUNCTION("""COMPUTED_VALUE"""),1564.0)</f>
        <v>1564</v>
      </c>
      <c r="F120" s="1">
        <f>IFERROR(__xludf.DUMMYFUNCTION("""COMPUTED_VALUE"""),1582.25)</f>
        <v>1582.25</v>
      </c>
      <c r="G120" s="1">
        <f>IFERROR(__xludf.DUMMYFUNCTION("""COMPUTED_VALUE"""),1758882.0)</f>
        <v>1758882</v>
      </c>
    </row>
    <row r="121" ht="15.75" customHeight="1">
      <c r="B121" s="6">
        <f>IFERROR(__xludf.DUMMYFUNCTION("""COMPUTED_VALUE"""),43637.64583333333)</f>
        <v>43637.64583</v>
      </c>
      <c r="C121" s="1">
        <f>IFERROR(__xludf.DUMMYFUNCTION("""COMPUTED_VALUE"""),1559.9)</f>
        <v>1559.9</v>
      </c>
      <c r="D121" s="1">
        <f>IFERROR(__xludf.DUMMYFUNCTION("""COMPUTED_VALUE"""),1564.0)</f>
        <v>1564</v>
      </c>
      <c r="E121" s="1">
        <f>IFERROR(__xludf.DUMMYFUNCTION("""COMPUTED_VALUE"""),1531.05)</f>
        <v>1531.05</v>
      </c>
      <c r="F121" s="1">
        <f>IFERROR(__xludf.DUMMYFUNCTION("""COMPUTED_VALUE"""),1552.1)</f>
        <v>1552.1</v>
      </c>
      <c r="G121" s="1">
        <f>IFERROR(__xludf.DUMMYFUNCTION("""COMPUTED_VALUE"""),1821382.0)</f>
        <v>1821382</v>
      </c>
    </row>
    <row r="122" ht="15.75" customHeight="1">
      <c r="B122" s="6">
        <f>IFERROR(__xludf.DUMMYFUNCTION("""COMPUTED_VALUE"""),43640.64583333333)</f>
        <v>43640.64583</v>
      </c>
      <c r="C122" s="1">
        <f>IFERROR(__xludf.DUMMYFUNCTION("""COMPUTED_VALUE"""),1540.0)</f>
        <v>1540</v>
      </c>
      <c r="D122" s="1">
        <f>IFERROR(__xludf.DUMMYFUNCTION("""COMPUTED_VALUE"""),1572.25)</f>
        <v>1572.25</v>
      </c>
      <c r="E122" s="1">
        <f>IFERROR(__xludf.DUMMYFUNCTION("""COMPUTED_VALUE"""),1536.2)</f>
        <v>1536.2</v>
      </c>
      <c r="F122" s="1">
        <f>IFERROR(__xludf.DUMMYFUNCTION("""COMPUTED_VALUE"""),1555.05)</f>
        <v>1555.05</v>
      </c>
      <c r="G122" s="1">
        <f>IFERROR(__xludf.DUMMYFUNCTION("""COMPUTED_VALUE"""),856218.0)</f>
        <v>856218</v>
      </c>
    </row>
    <row r="123" ht="15.75" customHeight="1">
      <c r="B123" s="6">
        <f>IFERROR(__xludf.DUMMYFUNCTION("""COMPUTED_VALUE"""),43641.64583333333)</f>
        <v>43641.64583</v>
      </c>
      <c r="C123" s="1">
        <f>IFERROR(__xludf.DUMMYFUNCTION("""COMPUTED_VALUE"""),1556.95)</f>
        <v>1556.95</v>
      </c>
      <c r="D123" s="1">
        <f>IFERROR(__xludf.DUMMYFUNCTION("""COMPUTED_VALUE"""),1609.0)</f>
        <v>1609</v>
      </c>
      <c r="E123" s="1">
        <f>IFERROR(__xludf.DUMMYFUNCTION("""COMPUTED_VALUE"""),1555.35)</f>
        <v>1555.35</v>
      </c>
      <c r="F123" s="1">
        <f>IFERROR(__xludf.DUMMYFUNCTION("""COMPUTED_VALUE"""),1603.45)</f>
        <v>1603.45</v>
      </c>
      <c r="G123" s="1">
        <f>IFERROR(__xludf.DUMMYFUNCTION("""COMPUTED_VALUE"""),1209094.0)</f>
        <v>1209094</v>
      </c>
    </row>
    <row r="124" ht="15.75" customHeight="1">
      <c r="B124" s="6">
        <f>IFERROR(__xludf.DUMMYFUNCTION("""COMPUTED_VALUE"""),43642.64583333333)</f>
        <v>43642.64583</v>
      </c>
      <c r="C124" s="1">
        <f>IFERROR(__xludf.DUMMYFUNCTION("""COMPUTED_VALUE"""),1605.0)</f>
        <v>1605</v>
      </c>
      <c r="D124" s="1">
        <f>IFERROR(__xludf.DUMMYFUNCTION("""COMPUTED_VALUE"""),1609.85)</f>
        <v>1609.85</v>
      </c>
      <c r="E124" s="1">
        <f>IFERROR(__xludf.DUMMYFUNCTION("""COMPUTED_VALUE"""),1571.6)</f>
        <v>1571.6</v>
      </c>
      <c r="F124" s="1">
        <f>IFERROR(__xludf.DUMMYFUNCTION("""COMPUTED_VALUE"""),1575.8)</f>
        <v>1575.8</v>
      </c>
      <c r="G124" s="1">
        <f>IFERROR(__xludf.DUMMYFUNCTION("""COMPUTED_VALUE"""),995253.0)</f>
        <v>995253</v>
      </c>
    </row>
    <row r="125" ht="15.75" customHeight="1">
      <c r="B125" s="6">
        <f>IFERROR(__xludf.DUMMYFUNCTION("""COMPUTED_VALUE"""),43643.64583333333)</f>
        <v>43643.64583</v>
      </c>
      <c r="C125" s="1">
        <f>IFERROR(__xludf.DUMMYFUNCTION("""COMPUTED_VALUE"""),1575.0)</f>
        <v>1575</v>
      </c>
      <c r="D125" s="1">
        <f>IFERROR(__xludf.DUMMYFUNCTION("""COMPUTED_VALUE"""),1592.5)</f>
        <v>1592.5</v>
      </c>
      <c r="E125" s="1">
        <f>IFERROR(__xludf.DUMMYFUNCTION("""COMPUTED_VALUE"""),1568.2)</f>
        <v>1568.2</v>
      </c>
      <c r="F125" s="1">
        <f>IFERROR(__xludf.DUMMYFUNCTION("""COMPUTED_VALUE"""),1583.35)</f>
        <v>1583.35</v>
      </c>
      <c r="G125" s="1">
        <f>IFERROR(__xludf.DUMMYFUNCTION("""COMPUTED_VALUE"""),991358.0)</f>
        <v>991358</v>
      </c>
    </row>
    <row r="126" ht="15.75" customHeight="1">
      <c r="B126" s="6">
        <f>IFERROR(__xludf.DUMMYFUNCTION("""COMPUTED_VALUE"""),43644.64583333333)</f>
        <v>43644.64583</v>
      </c>
      <c r="C126" s="1">
        <f>IFERROR(__xludf.DUMMYFUNCTION("""COMPUTED_VALUE"""),1598.7)</f>
        <v>1598.7</v>
      </c>
      <c r="D126" s="1">
        <f>IFERROR(__xludf.DUMMYFUNCTION("""COMPUTED_VALUE"""),1598.7)</f>
        <v>1598.7</v>
      </c>
      <c r="E126" s="1">
        <f>IFERROR(__xludf.DUMMYFUNCTION("""COMPUTED_VALUE"""),1551.2)</f>
        <v>1551.2</v>
      </c>
      <c r="F126" s="1">
        <f>IFERROR(__xludf.DUMMYFUNCTION("""COMPUTED_VALUE"""),1557.95)</f>
        <v>1557.95</v>
      </c>
      <c r="G126" s="1">
        <f>IFERROR(__xludf.DUMMYFUNCTION("""COMPUTED_VALUE"""),649403.0)</f>
        <v>649403</v>
      </c>
    </row>
    <row r="127" ht="15.75" customHeight="1">
      <c r="B127" s="6">
        <f>IFERROR(__xludf.DUMMYFUNCTION("""COMPUTED_VALUE"""),43647.64583333333)</f>
        <v>43647.64583</v>
      </c>
      <c r="C127" s="1">
        <f>IFERROR(__xludf.DUMMYFUNCTION("""COMPUTED_VALUE"""),1560.5)</f>
        <v>1560.5</v>
      </c>
      <c r="D127" s="1">
        <f>IFERROR(__xludf.DUMMYFUNCTION("""COMPUTED_VALUE"""),1591.0)</f>
        <v>1591</v>
      </c>
      <c r="E127" s="1">
        <f>IFERROR(__xludf.DUMMYFUNCTION("""COMPUTED_VALUE"""),1560.5)</f>
        <v>1560.5</v>
      </c>
      <c r="F127" s="1">
        <f>IFERROR(__xludf.DUMMYFUNCTION("""COMPUTED_VALUE"""),1581.1)</f>
        <v>1581.1</v>
      </c>
      <c r="G127" s="1">
        <f>IFERROR(__xludf.DUMMYFUNCTION("""COMPUTED_VALUE"""),743254.0)</f>
        <v>743254</v>
      </c>
    </row>
    <row r="128" ht="15.75" customHeight="1">
      <c r="B128" s="6">
        <f>IFERROR(__xludf.DUMMYFUNCTION("""COMPUTED_VALUE"""),43648.64583333333)</f>
        <v>43648.64583</v>
      </c>
      <c r="C128" s="1">
        <f>IFERROR(__xludf.DUMMYFUNCTION("""COMPUTED_VALUE"""),1586.05)</f>
        <v>1586.05</v>
      </c>
      <c r="D128" s="1">
        <f>IFERROR(__xludf.DUMMYFUNCTION("""COMPUTED_VALUE"""),1586.1)</f>
        <v>1586.1</v>
      </c>
      <c r="E128" s="1">
        <f>IFERROR(__xludf.DUMMYFUNCTION("""COMPUTED_VALUE"""),1552.85)</f>
        <v>1552.85</v>
      </c>
      <c r="F128" s="1">
        <f>IFERROR(__xludf.DUMMYFUNCTION("""COMPUTED_VALUE"""),1563.6)</f>
        <v>1563.6</v>
      </c>
      <c r="G128" s="1">
        <f>IFERROR(__xludf.DUMMYFUNCTION("""COMPUTED_VALUE"""),700560.0)</f>
        <v>700560</v>
      </c>
    </row>
    <row r="129" ht="15.75" customHeight="1">
      <c r="B129" s="6">
        <f>IFERROR(__xludf.DUMMYFUNCTION("""COMPUTED_VALUE"""),43649.64583333333)</f>
        <v>43649.64583</v>
      </c>
      <c r="C129" s="1">
        <f>IFERROR(__xludf.DUMMYFUNCTION("""COMPUTED_VALUE"""),1579.7)</f>
        <v>1579.7</v>
      </c>
      <c r="D129" s="1">
        <f>IFERROR(__xludf.DUMMYFUNCTION("""COMPUTED_VALUE"""),1585.9)</f>
        <v>1585.9</v>
      </c>
      <c r="E129" s="1">
        <f>IFERROR(__xludf.DUMMYFUNCTION("""COMPUTED_VALUE"""),1567.0)</f>
        <v>1567</v>
      </c>
      <c r="F129" s="1">
        <f>IFERROR(__xludf.DUMMYFUNCTION("""COMPUTED_VALUE"""),1579.45)</f>
        <v>1579.45</v>
      </c>
      <c r="G129" s="1">
        <f>IFERROR(__xludf.DUMMYFUNCTION("""COMPUTED_VALUE"""),711864.0)</f>
        <v>711864</v>
      </c>
    </row>
    <row r="130" ht="15.75" customHeight="1">
      <c r="B130" s="6">
        <f>IFERROR(__xludf.DUMMYFUNCTION("""COMPUTED_VALUE"""),43650.64583333333)</f>
        <v>43650.64583</v>
      </c>
      <c r="C130" s="1">
        <f>IFERROR(__xludf.DUMMYFUNCTION("""COMPUTED_VALUE"""),1582.6)</f>
        <v>1582.6</v>
      </c>
      <c r="D130" s="1">
        <f>IFERROR(__xludf.DUMMYFUNCTION("""COMPUTED_VALUE"""),1647.0)</f>
        <v>1647</v>
      </c>
      <c r="E130" s="1">
        <f>IFERROR(__xludf.DUMMYFUNCTION("""COMPUTED_VALUE"""),1573.7)</f>
        <v>1573.7</v>
      </c>
      <c r="F130" s="1">
        <f>IFERROR(__xludf.DUMMYFUNCTION("""COMPUTED_VALUE"""),1635.75)</f>
        <v>1635.75</v>
      </c>
      <c r="G130" s="1">
        <f>IFERROR(__xludf.DUMMYFUNCTION("""COMPUTED_VALUE"""),1767038.0)</f>
        <v>1767038</v>
      </c>
    </row>
    <row r="131" ht="15.75" customHeight="1">
      <c r="B131" s="6">
        <f>IFERROR(__xludf.DUMMYFUNCTION("""COMPUTED_VALUE"""),43651.64583333333)</f>
        <v>43651.64583</v>
      </c>
      <c r="C131" s="1">
        <f>IFERROR(__xludf.DUMMYFUNCTION("""COMPUTED_VALUE"""),1639.0)</f>
        <v>1639</v>
      </c>
      <c r="D131" s="1">
        <f>IFERROR(__xludf.DUMMYFUNCTION("""COMPUTED_VALUE"""),1661.0)</f>
        <v>1661</v>
      </c>
      <c r="E131" s="1">
        <f>IFERROR(__xludf.DUMMYFUNCTION("""COMPUTED_VALUE"""),1554.2)</f>
        <v>1554.2</v>
      </c>
      <c r="F131" s="1">
        <f>IFERROR(__xludf.DUMMYFUNCTION("""COMPUTED_VALUE"""),1562.0)</f>
        <v>1562</v>
      </c>
      <c r="G131" s="1">
        <f>IFERROR(__xludf.DUMMYFUNCTION("""COMPUTED_VALUE"""),1885584.0)</f>
        <v>1885584</v>
      </c>
    </row>
    <row r="132" ht="15.75" customHeight="1">
      <c r="B132" s="6">
        <f>IFERROR(__xludf.DUMMYFUNCTION("""COMPUTED_VALUE"""),43654.64583333333)</f>
        <v>43654.64583</v>
      </c>
      <c r="C132" s="1">
        <f>IFERROR(__xludf.DUMMYFUNCTION("""COMPUTED_VALUE"""),1562.0)</f>
        <v>1562</v>
      </c>
      <c r="D132" s="1">
        <f>IFERROR(__xludf.DUMMYFUNCTION("""COMPUTED_VALUE"""),1578.95)</f>
        <v>1578.95</v>
      </c>
      <c r="E132" s="1">
        <f>IFERROR(__xludf.DUMMYFUNCTION("""COMPUTED_VALUE"""),1548.95)</f>
        <v>1548.95</v>
      </c>
      <c r="F132" s="1">
        <f>IFERROR(__xludf.DUMMYFUNCTION("""COMPUTED_VALUE"""),1571.05)</f>
        <v>1571.05</v>
      </c>
      <c r="G132" s="1">
        <f>IFERROR(__xludf.DUMMYFUNCTION("""COMPUTED_VALUE"""),696543.0)</f>
        <v>696543</v>
      </c>
    </row>
    <row r="133" ht="15.75" customHeight="1">
      <c r="B133" s="6">
        <f>IFERROR(__xludf.DUMMYFUNCTION("""COMPUTED_VALUE"""),43655.64583333333)</f>
        <v>43655.64583</v>
      </c>
      <c r="C133" s="1">
        <f>IFERROR(__xludf.DUMMYFUNCTION("""COMPUTED_VALUE"""),1576.0)</f>
        <v>1576</v>
      </c>
      <c r="D133" s="1">
        <f>IFERROR(__xludf.DUMMYFUNCTION("""COMPUTED_VALUE"""),1577.0)</f>
        <v>1577</v>
      </c>
      <c r="E133" s="1">
        <f>IFERROR(__xludf.DUMMYFUNCTION("""COMPUTED_VALUE"""),1508.65)</f>
        <v>1508.65</v>
      </c>
      <c r="F133" s="1">
        <f>IFERROR(__xludf.DUMMYFUNCTION("""COMPUTED_VALUE"""),1566.3)</f>
        <v>1566.3</v>
      </c>
      <c r="G133" s="1">
        <f>IFERROR(__xludf.DUMMYFUNCTION("""COMPUTED_VALUE"""),1263684.0)</f>
        <v>1263684</v>
      </c>
    </row>
    <row r="134" ht="15.75" customHeight="1">
      <c r="B134" s="6">
        <f>IFERROR(__xludf.DUMMYFUNCTION("""COMPUTED_VALUE"""),43656.64583333333)</f>
        <v>43656.64583</v>
      </c>
      <c r="C134" s="1">
        <f>IFERROR(__xludf.DUMMYFUNCTION("""COMPUTED_VALUE"""),1409.7)</f>
        <v>1409.7</v>
      </c>
      <c r="D134" s="1">
        <f>IFERROR(__xludf.DUMMYFUNCTION("""COMPUTED_VALUE"""),1417.0)</f>
        <v>1417</v>
      </c>
      <c r="E134" s="1">
        <f>IFERROR(__xludf.DUMMYFUNCTION("""COMPUTED_VALUE"""),1264.85)</f>
        <v>1264.85</v>
      </c>
      <c r="F134" s="1">
        <f>IFERROR(__xludf.DUMMYFUNCTION("""COMPUTED_VALUE"""),1398.05)</f>
        <v>1398.05</v>
      </c>
      <c r="G134" s="1">
        <f>IFERROR(__xludf.DUMMYFUNCTION("""COMPUTED_VALUE"""),1.214343E7)</f>
        <v>12143430</v>
      </c>
    </row>
    <row r="135" ht="15.75" customHeight="1">
      <c r="B135" s="6">
        <f>IFERROR(__xludf.DUMMYFUNCTION("""COMPUTED_VALUE"""),43657.64583333333)</f>
        <v>43657.64583</v>
      </c>
      <c r="C135" s="1">
        <f>IFERROR(__xludf.DUMMYFUNCTION("""COMPUTED_VALUE"""),1378.95)</f>
        <v>1378.95</v>
      </c>
      <c r="D135" s="1">
        <f>IFERROR(__xludf.DUMMYFUNCTION("""COMPUTED_VALUE"""),1383.85)</f>
        <v>1383.85</v>
      </c>
      <c r="E135" s="1">
        <f>IFERROR(__xludf.DUMMYFUNCTION("""COMPUTED_VALUE"""),1273.2)</f>
        <v>1273.2</v>
      </c>
      <c r="F135" s="1">
        <f>IFERROR(__xludf.DUMMYFUNCTION("""COMPUTED_VALUE"""),1354.5)</f>
        <v>1354.5</v>
      </c>
      <c r="G135" s="1">
        <f>IFERROR(__xludf.DUMMYFUNCTION("""COMPUTED_VALUE"""),1.2110183E7)</f>
        <v>12110183</v>
      </c>
    </row>
    <row r="136" ht="15.75" customHeight="1">
      <c r="B136" s="6">
        <f>IFERROR(__xludf.DUMMYFUNCTION("""COMPUTED_VALUE"""),43658.64583333333)</f>
        <v>43658.64583</v>
      </c>
      <c r="C136" s="1">
        <f>IFERROR(__xludf.DUMMYFUNCTION("""COMPUTED_VALUE"""),1352.0)</f>
        <v>1352</v>
      </c>
      <c r="D136" s="1">
        <f>IFERROR(__xludf.DUMMYFUNCTION("""COMPUTED_VALUE"""),1389.0)</f>
        <v>1389</v>
      </c>
      <c r="E136" s="1">
        <f>IFERROR(__xludf.DUMMYFUNCTION("""COMPUTED_VALUE"""),1339.45)</f>
        <v>1339.45</v>
      </c>
      <c r="F136" s="1">
        <f>IFERROR(__xludf.DUMMYFUNCTION("""COMPUTED_VALUE"""),1356.85)</f>
        <v>1356.85</v>
      </c>
      <c r="G136" s="1">
        <f>IFERROR(__xludf.DUMMYFUNCTION("""COMPUTED_VALUE"""),6287519.0)</f>
        <v>6287519</v>
      </c>
    </row>
    <row r="137" ht="15.75" customHeight="1">
      <c r="B137" s="6">
        <f>IFERROR(__xludf.DUMMYFUNCTION("""COMPUTED_VALUE"""),43661.64583333333)</f>
        <v>43661.64583</v>
      </c>
      <c r="C137" s="1">
        <f>IFERROR(__xludf.DUMMYFUNCTION("""COMPUTED_VALUE"""),1300.0)</f>
        <v>1300</v>
      </c>
      <c r="D137" s="1">
        <f>IFERROR(__xludf.DUMMYFUNCTION("""COMPUTED_VALUE"""),1388.9)</f>
        <v>1388.9</v>
      </c>
      <c r="E137" s="1">
        <f>IFERROR(__xludf.DUMMYFUNCTION("""COMPUTED_VALUE"""),1293.85)</f>
        <v>1293.85</v>
      </c>
      <c r="F137" s="1">
        <f>IFERROR(__xludf.DUMMYFUNCTION("""COMPUTED_VALUE"""),1381.05)</f>
        <v>1381.05</v>
      </c>
      <c r="G137" s="1">
        <f>IFERROR(__xludf.DUMMYFUNCTION("""COMPUTED_VALUE"""),4022524.0)</f>
        <v>4022524</v>
      </c>
    </row>
    <row r="138" ht="15.75" customHeight="1">
      <c r="B138" s="6">
        <f>IFERROR(__xludf.DUMMYFUNCTION("""COMPUTED_VALUE"""),43662.64583333333)</f>
        <v>43662.64583</v>
      </c>
      <c r="C138" s="1">
        <f>IFERROR(__xludf.DUMMYFUNCTION("""COMPUTED_VALUE"""),1384.0)</f>
        <v>1384</v>
      </c>
      <c r="D138" s="1">
        <f>IFERROR(__xludf.DUMMYFUNCTION("""COMPUTED_VALUE"""),1458.55)</f>
        <v>1458.55</v>
      </c>
      <c r="E138" s="1">
        <f>IFERROR(__xludf.DUMMYFUNCTION("""COMPUTED_VALUE"""),1365.0)</f>
        <v>1365</v>
      </c>
      <c r="F138" s="1">
        <f>IFERROR(__xludf.DUMMYFUNCTION("""COMPUTED_VALUE"""),1445.25)</f>
        <v>1445.25</v>
      </c>
      <c r="G138" s="1">
        <f>IFERROR(__xludf.DUMMYFUNCTION("""COMPUTED_VALUE"""),4407022.0)</f>
        <v>4407022</v>
      </c>
    </row>
    <row r="139" ht="15.75" customHeight="1">
      <c r="B139" s="6">
        <f>IFERROR(__xludf.DUMMYFUNCTION("""COMPUTED_VALUE"""),43663.64583333333)</f>
        <v>43663.64583</v>
      </c>
      <c r="C139" s="1">
        <f>IFERROR(__xludf.DUMMYFUNCTION("""COMPUTED_VALUE"""),1440.0)</f>
        <v>1440</v>
      </c>
      <c r="D139" s="1">
        <f>IFERROR(__xludf.DUMMYFUNCTION("""COMPUTED_VALUE"""),1483.95)</f>
        <v>1483.95</v>
      </c>
      <c r="E139" s="1">
        <f>IFERROR(__xludf.DUMMYFUNCTION("""COMPUTED_VALUE"""),1419.1)</f>
        <v>1419.1</v>
      </c>
      <c r="F139" s="1">
        <f>IFERROR(__xludf.DUMMYFUNCTION("""COMPUTED_VALUE"""),1465.25)</f>
        <v>1465.25</v>
      </c>
      <c r="G139" s="1">
        <f>IFERROR(__xludf.DUMMYFUNCTION("""COMPUTED_VALUE"""),5998750.0)</f>
        <v>5998750</v>
      </c>
    </row>
    <row r="140" ht="15.75" customHeight="1">
      <c r="B140" s="6">
        <f>IFERROR(__xludf.DUMMYFUNCTION("""COMPUTED_VALUE"""),43664.64583333333)</f>
        <v>43664.64583</v>
      </c>
      <c r="C140" s="1">
        <f>IFERROR(__xludf.DUMMYFUNCTION("""COMPUTED_VALUE"""),1463.0)</f>
        <v>1463</v>
      </c>
      <c r="D140" s="1">
        <f>IFERROR(__xludf.DUMMYFUNCTION("""COMPUTED_VALUE"""),1482.3)</f>
        <v>1482.3</v>
      </c>
      <c r="E140" s="1">
        <f>IFERROR(__xludf.DUMMYFUNCTION("""COMPUTED_VALUE"""),1445.6)</f>
        <v>1445.6</v>
      </c>
      <c r="F140" s="1">
        <f>IFERROR(__xludf.DUMMYFUNCTION("""COMPUTED_VALUE"""),1458.9)</f>
        <v>1458.9</v>
      </c>
      <c r="G140" s="1">
        <f>IFERROR(__xludf.DUMMYFUNCTION("""COMPUTED_VALUE"""),2725626.0)</f>
        <v>2725626</v>
      </c>
    </row>
    <row r="141" ht="15.75" customHeight="1">
      <c r="B141" s="6">
        <f>IFERROR(__xludf.DUMMYFUNCTION("""COMPUTED_VALUE"""),43665.64583333333)</f>
        <v>43665.64583</v>
      </c>
      <c r="C141" s="1">
        <f>IFERROR(__xludf.DUMMYFUNCTION("""COMPUTED_VALUE"""),1478.0)</f>
        <v>1478</v>
      </c>
      <c r="D141" s="1">
        <f>IFERROR(__xludf.DUMMYFUNCTION("""COMPUTED_VALUE"""),1488.0)</f>
        <v>1488</v>
      </c>
      <c r="E141" s="1">
        <f>IFERROR(__xludf.DUMMYFUNCTION("""COMPUTED_VALUE"""),1452.0)</f>
        <v>1452</v>
      </c>
      <c r="F141" s="1">
        <f>IFERROR(__xludf.DUMMYFUNCTION("""COMPUTED_VALUE"""),1462.95)</f>
        <v>1462.95</v>
      </c>
      <c r="G141" s="1">
        <f>IFERROR(__xludf.DUMMYFUNCTION("""COMPUTED_VALUE"""),3004690.0)</f>
        <v>3004690</v>
      </c>
    </row>
    <row r="142" ht="15.75" customHeight="1">
      <c r="B142" s="6">
        <f>IFERROR(__xludf.DUMMYFUNCTION("""COMPUTED_VALUE"""),43668.64583333333)</f>
        <v>43668.64583</v>
      </c>
      <c r="C142" s="1">
        <f>IFERROR(__xludf.DUMMYFUNCTION("""COMPUTED_VALUE"""),1482.05)</f>
        <v>1482.05</v>
      </c>
      <c r="D142" s="1">
        <f>IFERROR(__xludf.DUMMYFUNCTION("""COMPUTED_VALUE"""),1531.0)</f>
        <v>1531</v>
      </c>
      <c r="E142" s="1">
        <f>IFERROR(__xludf.DUMMYFUNCTION("""COMPUTED_VALUE"""),1424.75)</f>
        <v>1424.75</v>
      </c>
      <c r="F142" s="1">
        <f>IFERROR(__xludf.DUMMYFUNCTION("""COMPUTED_VALUE"""),1519.2)</f>
        <v>1519.2</v>
      </c>
      <c r="G142" s="1">
        <f>IFERROR(__xludf.DUMMYFUNCTION("""COMPUTED_VALUE"""),7805623.0)</f>
        <v>7805623</v>
      </c>
    </row>
    <row r="143" ht="15.75" customHeight="1">
      <c r="B143" s="6">
        <f>IFERROR(__xludf.DUMMYFUNCTION("""COMPUTED_VALUE"""),43669.64583333333)</f>
        <v>43669.64583</v>
      </c>
      <c r="C143" s="1">
        <f>IFERROR(__xludf.DUMMYFUNCTION("""COMPUTED_VALUE"""),1514.0)</f>
        <v>1514</v>
      </c>
      <c r="D143" s="1">
        <f>IFERROR(__xludf.DUMMYFUNCTION("""COMPUTED_VALUE"""),1536.8)</f>
        <v>1536.8</v>
      </c>
      <c r="E143" s="1">
        <f>IFERROR(__xludf.DUMMYFUNCTION("""COMPUTED_VALUE"""),1501.0)</f>
        <v>1501</v>
      </c>
      <c r="F143" s="1">
        <f>IFERROR(__xludf.DUMMYFUNCTION("""COMPUTED_VALUE"""),1523.4)</f>
        <v>1523.4</v>
      </c>
      <c r="G143" s="1">
        <f>IFERROR(__xludf.DUMMYFUNCTION("""COMPUTED_VALUE"""),2434765.0)</f>
        <v>2434765</v>
      </c>
    </row>
    <row r="144" ht="15.75" customHeight="1">
      <c r="B144" s="6">
        <f>IFERROR(__xludf.DUMMYFUNCTION("""COMPUTED_VALUE"""),43670.64583333333)</f>
        <v>43670.64583</v>
      </c>
      <c r="C144" s="1">
        <f>IFERROR(__xludf.DUMMYFUNCTION("""COMPUTED_VALUE"""),1527.95)</f>
        <v>1527.95</v>
      </c>
      <c r="D144" s="1">
        <f>IFERROR(__xludf.DUMMYFUNCTION("""COMPUTED_VALUE"""),1620.0)</f>
        <v>1620</v>
      </c>
      <c r="E144" s="1">
        <f>IFERROR(__xludf.DUMMYFUNCTION("""COMPUTED_VALUE"""),1450.2)</f>
        <v>1450.2</v>
      </c>
      <c r="F144" s="1">
        <f>IFERROR(__xludf.DUMMYFUNCTION("""COMPUTED_VALUE"""),1595.0)</f>
        <v>1595</v>
      </c>
      <c r="G144" s="1">
        <f>IFERROR(__xludf.DUMMYFUNCTION("""COMPUTED_VALUE"""),7056558.0)</f>
        <v>7056558</v>
      </c>
    </row>
    <row r="145" ht="15.75" customHeight="1">
      <c r="B145" s="6">
        <f>IFERROR(__xludf.DUMMYFUNCTION("""COMPUTED_VALUE"""),43671.64583333333)</f>
        <v>43671.64583</v>
      </c>
      <c r="C145" s="1">
        <f>IFERROR(__xludf.DUMMYFUNCTION("""COMPUTED_VALUE"""),1610.0)</f>
        <v>1610</v>
      </c>
      <c r="D145" s="1">
        <f>IFERROR(__xludf.DUMMYFUNCTION("""COMPUTED_VALUE"""),1623.95)</f>
        <v>1623.95</v>
      </c>
      <c r="E145" s="1">
        <f>IFERROR(__xludf.DUMMYFUNCTION("""COMPUTED_VALUE"""),1577.0)</f>
        <v>1577</v>
      </c>
      <c r="F145" s="1">
        <f>IFERROR(__xludf.DUMMYFUNCTION("""COMPUTED_VALUE"""),1584.75)</f>
        <v>1584.75</v>
      </c>
      <c r="G145" s="1">
        <f>IFERROR(__xludf.DUMMYFUNCTION("""COMPUTED_VALUE"""),2877671.0)</f>
        <v>2877671</v>
      </c>
    </row>
    <row r="146" ht="15.75" customHeight="1">
      <c r="B146" s="6">
        <f>IFERROR(__xludf.DUMMYFUNCTION("""COMPUTED_VALUE"""),43672.64583333333)</f>
        <v>43672.64583</v>
      </c>
      <c r="C146" s="1">
        <f>IFERROR(__xludf.DUMMYFUNCTION("""COMPUTED_VALUE"""),1570.1)</f>
        <v>1570.1</v>
      </c>
      <c r="D146" s="1">
        <f>IFERROR(__xludf.DUMMYFUNCTION("""COMPUTED_VALUE"""),1606.2)</f>
        <v>1606.2</v>
      </c>
      <c r="E146" s="1">
        <f>IFERROR(__xludf.DUMMYFUNCTION("""COMPUTED_VALUE"""),1570.1)</f>
        <v>1570.1</v>
      </c>
      <c r="F146" s="1">
        <f>IFERROR(__xludf.DUMMYFUNCTION("""COMPUTED_VALUE"""),1582.45)</f>
        <v>1582.45</v>
      </c>
      <c r="G146" s="1">
        <f>IFERROR(__xludf.DUMMYFUNCTION("""COMPUTED_VALUE"""),1469774.0)</f>
        <v>1469774</v>
      </c>
    </row>
    <row r="147" ht="15.75" customHeight="1">
      <c r="B147" s="6">
        <f>IFERROR(__xludf.DUMMYFUNCTION("""COMPUTED_VALUE"""),43675.64583333333)</f>
        <v>43675.64583</v>
      </c>
      <c r="C147" s="1">
        <f>IFERROR(__xludf.DUMMYFUNCTION("""COMPUTED_VALUE"""),1574.0)</f>
        <v>1574</v>
      </c>
      <c r="D147" s="1">
        <f>IFERROR(__xludf.DUMMYFUNCTION("""COMPUTED_VALUE"""),1598.7)</f>
        <v>1598.7</v>
      </c>
      <c r="E147" s="1">
        <f>IFERROR(__xludf.DUMMYFUNCTION("""COMPUTED_VALUE"""),1560.55)</f>
        <v>1560.55</v>
      </c>
      <c r="F147" s="1">
        <f>IFERROR(__xludf.DUMMYFUNCTION("""COMPUTED_VALUE"""),1579.95)</f>
        <v>1579.95</v>
      </c>
      <c r="G147" s="1">
        <f>IFERROR(__xludf.DUMMYFUNCTION("""COMPUTED_VALUE"""),973548.0)</f>
        <v>973548</v>
      </c>
    </row>
    <row r="148" ht="15.75" customHeight="1">
      <c r="B148" s="6">
        <f>IFERROR(__xludf.DUMMYFUNCTION("""COMPUTED_VALUE"""),43676.64583333333)</f>
        <v>43676.64583</v>
      </c>
      <c r="C148" s="1">
        <f>IFERROR(__xludf.DUMMYFUNCTION("""COMPUTED_VALUE"""),1579.0)</f>
        <v>1579</v>
      </c>
      <c r="D148" s="1">
        <f>IFERROR(__xludf.DUMMYFUNCTION("""COMPUTED_VALUE"""),1589.55)</f>
        <v>1589.55</v>
      </c>
      <c r="E148" s="1">
        <f>IFERROR(__xludf.DUMMYFUNCTION("""COMPUTED_VALUE"""),1539.25)</f>
        <v>1539.25</v>
      </c>
      <c r="F148" s="1">
        <f>IFERROR(__xludf.DUMMYFUNCTION("""COMPUTED_VALUE"""),1544.55)</f>
        <v>1544.55</v>
      </c>
      <c r="G148" s="1">
        <f>IFERROR(__xludf.DUMMYFUNCTION("""COMPUTED_VALUE"""),981802.0)</f>
        <v>981802</v>
      </c>
    </row>
    <row r="149" ht="15.75" customHeight="1">
      <c r="B149" s="6">
        <f>IFERROR(__xludf.DUMMYFUNCTION("""COMPUTED_VALUE"""),43677.64583333333)</f>
        <v>43677.64583</v>
      </c>
      <c r="C149" s="1">
        <f>IFERROR(__xludf.DUMMYFUNCTION("""COMPUTED_VALUE"""),1534.0)</f>
        <v>1534</v>
      </c>
      <c r="D149" s="1">
        <f>IFERROR(__xludf.DUMMYFUNCTION("""COMPUTED_VALUE"""),1563.6)</f>
        <v>1563.6</v>
      </c>
      <c r="E149" s="1">
        <f>IFERROR(__xludf.DUMMYFUNCTION("""COMPUTED_VALUE"""),1510.3)</f>
        <v>1510.3</v>
      </c>
      <c r="F149" s="1">
        <f>IFERROR(__xludf.DUMMYFUNCTION("""COMPUTED_VALUE"""),1557.2)</f>
        <v>1557.2</v>
      </c>
      <c r="G149" s="1">
        <f>IFERROR(__xludf.DUMMYFUNCTION("""COMPUTED_VALUE"""),1209983.0)</f>
        <v>1209983</v>
      </c>
    </row>
    <row r="150" ht="15.75" customHeight="1">
      <c r="B150" s="6">
        <f>IFERROR(__xludf.DUMMYFUNCTION("""COMPUTED_VALUE"""),43678.64583333333)</f>
        <v>43678.64583</v>
      </c>
      <c r="C150" s="1">
        <f>IFERROR(__xludf.DUMMYFUNCTION("""COMPUTED_VALUE"""),1551.0)</f>
        <v>1551</v>
      </c>
      <c r="D150" s="1">
        <f>IFERROR(__xludf.DUMMYFUNCTION("""COMPUTED_VALUE"""),1575.0)</f>
        <v>1575</v>
      </c>
      <c r="E150" s="1">
        <f>IFERROR(__xludf.DUMMYFUNCTION("""COMPUTED_VALUE"""),1539.0)</f>
        <v>1539</v>
      </c>
      <c r="F150" s="1">
        <f>IFERROR(__xludf.DUMMYFUNCTION("""COMPUTED_VALUE"""),1551.6)</f>
        <v>1551.6</v>
      </c>
      <c r="G150" s="1">
        <f>IFERROR(__xludf.DUMMYFUNCTION("""COMPUTED_VALUE"""),882991.0)</f>
        <v>882991</v>
      </c>
    </row>
    <row r="151" ht="15.75" customHeight="1">
      <c r="B151" s="6">
        <f>IFERROR(__xludf.DUMMYFUNCTION("""COMPUTED_VALUE"""),43679.64583333333)</f>
        <v>43679.64583</v>
      </c>
      <c r="C151" s="1">
        <f>IFERROR(__xludf.DUMMYFUNCTION("""COMPUTED_VALUE"""),1555.1)</f>
        <v>1555.1</v>
      </c>
      <c r="D151" s="1">
        <f>IFERROR(__xludf.DUMMYFUNCTION("""COMPUTED_VALUE"""),1571.05)</f>
        <v>1571.05</v>
      </c>
      <c r="E151" s="1">
        <f>IFERROR(__xludf.DUMMYFUNCTION("""COMPUTED_VALUE"""),1502.3)</f>
        <v>1502.3</v>
      </c>
      <c r="F151" s="1">
        <f>IFERROR(__xludf.DUMMYFUNCTION("""COMPUTED_VALUE"""),1507.65)</f>
        <v>1507.65</v>
      </c>
      <c r="G151" s="1">
        <f>IFERROR(__xludf.DUMMYFUNCTION("""COMPUTED_VALUE"""),1600641.0)</f>
        <v>1600641</v>
      </c>
    </row>
    <row r="152" ht="15.75" customHeight="1">
      <c r="B152" s="6">
        <f>IFERROR(__xludf.DUMMYFUNCTION("""COMPUTED_VALUE"""),43682.64583333333)</f>
        <v>43682.64583</v>
      </c>
      <c r="C152" s="1">
        <f>IFERROR(__xludf.DUMMYFUNCTION("""COMPUTED_VALUE"""),1495.0)</f>
        <v>1495</v>
      </c>
      <c r="D152" s="1">
        <f>IFERROR(__xludf.DUMMYFUNCTION("""COMPUTED_VALUE"""),1506.35)</f>
        <v>1506.35</v>
      </c>
      <c r="E152" s="1">
        <f>IFERROR(__xludf.DUMMYFUNCTION("""COMPUTED_VALUE"""),1461.55)</f>
        <v>1461.55</v>
      </c>
      <c r="F152" s="1">
        <f>IFERROR(__xludf.DUMMYFUNCTION("""COMPUTED_VALUE"""),1491.0)</f>
        <v>1491</v>
      </c>
      <c r="G152" s="1">
        <f>IFERROR(__xludf.DUMMYFUNCTION("""COMPUTED_VALUE"""),1112936.0)</f>
        <v>1112936</v>
      </c>
    </row>
    <row r="153" ht="15.75" customHeight="1">
      <c r="B153" s="6">
        <f>IFERROR(__xludf.DUMMYFUNCTION("""COMPUTED_VALUE"""),43683.64583333333)</f>
        <v>43683.64583</v>
      </c>
      <c r="C153" s="1">
        <f>IFERROR(__xludf.DUMMYFUNCTION("""COMPUTED_VALUE"""),1465.0)</f>
        <v>1465</v>
      </c>
      <c r="D153" s="1">
        <f>IFERROR(__xludf.DUMMYFUNCTION("""COMPUTED_VALUE"""),1519.85)</f>
        <v>1519.85</v>
      </c>
      <c r="E153" s="1">
        <f>IFERROR(__xludf.DUMMYFUNCTION("""COMPUTED_VALUE"""),1411.65)</f>
        <v>1411.65</v>
      </c>
      <c r="F153" s="1">
        <f>IFERROR(__xludf.DUMMYFUNCTION("""COMPUTED_VALUE"""),1492.5)</f>
        <v>1492.5</v>
      </c>
      <c r="G153" s="1">
        <f>IFERROR(__xludf.DUMMYFUNCTION("""COMPUTED_VALUE"""),3432460.0)</f>
        <v>3432460</v>
      </c>
    </row>
    <row r="154" ht="15.75" customHeight="1">
      <c r="B154" s="6">
        <f>IFERROR(__xludf.DUMMYFUNCTION("""COMPUTED_VALUE"""),43684.64583333333)</f>
        <v>43684.64583</v>
      </c>
      <c r="C154" s="1">
        <f>IFERROR(__xludf.DUMMYFUNCTION("""COMPUTED_VALUE"""),1481.0)</f>
        <v>1481</v>
      </c>
      <c r="D154" s="1">
        <f>IFERROR(__xludf.DUMMYFUNCTION("""COMPUTED_VALUE"""),1524.5)</f>
        <v>1524.5</v>
      </c>
      <c r="E154" s="1">
        <f>IFERROR(__xludf.DUMMYFUNCTION("""COMPUTED_VALUE"""),1477.75)</f>
        <v>1477.75</v>
      </c>
      <c r="F154" s="1">
        <f>IFERROR(__xludf.DUMMYFUNCTION("""COMPUTED_VALUE"""),1498.95)</f>
        <v>1498.95</v>
      </c>
      <c r="G154" s="1">
        <f>IFERROR(__xludf.DUMMYFUNCTION("""COMPUTED_VALUE"""),1148261.0)</f>
        <v>1148261</v>
      </c>
    </row>
    <row r="155" ht="15.75" customHeight="1">
      <c r="B155" s="6">
        <f>IFERROR(__xludf.DUMMYFUNCTION("""COMPUTED_VALUE"""),43685.64583333333)</f>
        <v>43685.64583</v>
      </c>
      <c r="C155" s="1">
        <f>IFERROR(__xludf.DUMMYFUNCTION("""COMPUTED_VALUE"""),1497.0)</f>
        <v>1497</v>
      </c>
      <c r="D155" s="1">
        <f>IFERROR(__xludf.DUMMYFUNCTION("""COMPUTED_VALUE"""),1523.95)</f>
        <v>1523.95</v>
      </c>
      <c r="E155" s="1">
        <f>IFERROR(__xludf.DUMMYFUNCTION("""COMPUTED_VALUE"""),1478.25)</f>
        <v>1478.25</v>
      </c>
      <c r="F155" s="1">
        <f>IFERROR(__xludf.DUMMYFUNCTION("""COMPUTED_VALUE"""),1518.15)</f>
        <v>1518.15</v>
      </c>
      <c r="G155" s="1">
        <f>IFERROR(__xludf.DUMMYFUNCTION("""COMPUTED_VALUE"""),1072998.0)</f>
        <v>1072998</v>
      </c>
    </row>
    <row r="156" ht="15.75" customHeight="1">
      <c r="B156" s="6">
        <f>IFERROR(__xludf.DUMMYFUNCTION("""COMPUTED_VALUE"""),43686.64583333333)</f>
        <v>43686.64583</v>
      </c>
      <c r="C156" s="1">
        <f>IFERROR(__xludf.DUMMYFUNCTION("""COMPUTED_VALUE"""),1525.0)</f>
        <v>1525</v>
      </c>
      <c r="D156" s="1">
        <f>IFERROR(__xludf.DUMMYFUNCTION("""COMPUTED_VALUE"""),1538.85)</f>
        <v>1538.85</v>
      </c>
      <c r="E156" s="1">
        <f>IFERROR(__xludf.DUMMYFUNCTION("""COMPUTED_VALUE"""),1512.1)</f>
        <v>1512.1</v>
      </c>
      <c r="F156" s="1">
        <f>IFERROR(__xludf.DUMMYFUNCTION("""COMPUTED_VALUE"""),1530.95)</f>
        <v>1530.95</v>
      </c>
      <c r="G156" s="1">
        <f>IFERROR(__xludf.DUMMYFUNCTION("""COMPUTED_VALUE"""),997946.0)</f>
        <v>997946</v>
      </c>
    </row>
    <row r="157" ht="15.75" customHeight="1">
      <c r="B157" s="6">
        <f>IFERROR(__xludf.DUMMYFUNCTION("""COMPUTED_VALUE"""),43690.64583333333)</f>
        <v>43690.64583</v>
      </c>
      <c r="C157" s="1">
        <f>IFERROR(__xludf.DUMMYFUNCTION("""COMPUTED_VALUE"""),1531.05)</f>
        <v>1531.05</v>
      </c>
      <c r="D157" s="1">
        <f>IFERROR(__xludf.DUMMYFUNCTION("""COMPUTED_VALUE"""),1539.8)</f>
        <v>1539.8</v>
      </c>
      <c r="E157" s="1">
        <f>IFERROR(__xludf.DUMMYFUNCTION("""COMPUTED_VALUE"""),1498.0)</f>
        <v>1498</v>
      </c>
      <c r="F157" s="1">
        <f>IFERROR(__xludf.DUMMYFUNCTION("""COMPUTED_VALUE"""),1507.15)</f>
        <v>1507.15</v>
      </c>
      <c r="G157" s="1">
        <f>IFERROR(__xludf.DUMMYFUNCTION("""COMPUTED_VALUE"""),858858.0)</f>
        <v>858858</v>
      </c>
    </row>
    <row r="158" ht="15.75" customHeight="1">
      <c r="B158" s="6">
        <f>IFERROR(__xludf.DUMMYFUNCTION("""COMPUTED_VALUE"""),43691.64583333333)</f>
        <v>43691.64583</v>
      </c>
      <c r="C158" s="1">
        <f>IFERROR(__xludf.DUMMYFUNCTION("""COMPUTED_VALUE"""),1502.0)</f>
        <v>1502</v>
      </c>
      <c r="D158" s="1">
        <f>IFERROR(__xludf.DUMMYFUNCTION("""COMPUTED_VALUE"""),1631.2)</f>
        <v>1631.2</v>
      </c>
      <c r="E158" s="1">
        <f>IFERROR(__xludf.DUMMYFUNCTION("""COMPUTED_VALUE"""),1502.0)</f>
        <v>1502</v>
      </c>
      <c r="F158" s="1">
        <f>IFERROR(__xludf.DUMMYFUNCTION("""COMPUTED_VALUE"""),1599.5)</f>
        <v>1599.5</v>
      </c>
      <c r="G158" s="1">
        <f>IFERROR(__xludf.DUMMYFUNCTION("""COMPUTED_VALUE"""),2854234.0)</f>
        <v>2854234</v>
      </c>
    </row>
    <row r="159" ht="15.75" customHeight="1">
      <c r="B159" s="6">
        <f>IFERROR(__xludf.DUMMYFUNCTION("""COMPUTED_VALUE"""),43693.64583333333)</f>
        <v>43693.64583</v>
      </c>
      <c r="C159" s="1">
        <f>IFERROR(__xludf.DUMMYFUNCTION("""COMPUTED_VALUE"""),1572.0)</f>
        <v>1572</v>
      </c>
      <c r="D159" s="1">
        <f>IFERROR(__xludf.DUMMYFUNCTION("""COMPUTED_VALUE"""),1615.35)</f>
        <v>1615.35</v>
      </c>
      <c r="E159" s="1">
        <f>IFERROR(__xludf.DUMMYFUNCTION("""COMPUTED_VALUE"""),1572.0)</f>
        <v>1572</v>
      </c>
      <c r="F159" s="1">
        <f>IFERROR(__xludf.DUMMYFUNCTION("""COMPUTED_VALUE"""),1600.9)</f>
        <v>1600.9</v>
      </c>
      <c r="G159" s="1">
        <f>IFERROR(__xludf.DUMMYFUNCTION("""COMPUTED_VALUE"""),1567364.0)</f>
        <v>1567364</v>
      </c>
    </row>
    <row r="160" ht="15.75" customHeight="1">
      <c r="B160" s="6">
        <f>IFERROR(__xludf.DUMMYFUNCTION("""COMPUTED_VALUE"""),43696.64583333333)</f>
        <v>43696.64583</v>
      </c>
      <c r="C160" s="1">
        <f>IFERROR(__xludf.DUMMYFUNCTION("""COMPUTED_VALUE"""),1633.0)</f>
        <v>1633</v>
      </c>
      <c r="D160" s="1">
        <f>IFERROR(__xludf.DUMMYFUNCTION("""COMPUTED_VALUE"""),1660.0)</f>
        <v>1660</v>
      </c>
      <c r="E160" s="1">
        <f>IFERROR(__xludf.DUMMYFUNCTION("""COMPUTED_VALUE"""),1610.0)</f>
        <v>1610</v>
      </c>
      <c r="F160" s="1">
        <f>IFERROR(__xludf.DUMMYFUNCTION("""COMPUTED_VALUE"""),1617.1)</f>
        <v>1617.1</v>
      </c>
      <c r="G160" s="1">
        <f>IFERROR(__xludf.DUMMYFUNCTION("""COMPUTED_VALUE"""),1432384.0)</f>
        <v>1432384</v>
      </c>
    </row>
    <row r="161" ht="15.75" customHeight="1">
      <c r="B161" s="6">
        <f>IFERROR(__xludf.DUMMYFUNCTION("""COMPUTED_VALUE"""),43697.64583333333)</f>
        <v>43697.64583</v>
      </c>
      <c r="C161" s="1">
        <f>IFERROR(__xludf.DUMMYFUNCTION("""COMPUTED_VALUE"""),1624.0)</f>
        <v>1624</v>
      </c>
      <c r="D161" s="1">
        <f>IFERROR(__xludf.DUMMYFUNCTION("""COMPUTED_VALUE"""),1645.0)</f>
        <v>1645</v>
      </c>
      <c r="E161" s="1">
        <f>IFERROR(__xludf.DUMMYFUNCTION("""COMPUTED_VALUE"""),1605.0)</f>
        <v>1605</v>
      </c>
      <c r="F161" s="1">
        <f>IFERROR(__xludf.DUMMYFUNCTION("""COMPUTED_VALUE"""),1631.65)</f>
        <v>1631.65</v>
      </c>
      <c r="G161" s="1">
        <f>IFERROR(__xludf.DUMMYFUNCTION("""COMPUTED_VALUE"""),1294430.0)</f>
        <v>1294430</v>
      </c>
    </row>
    <row r="162" ht="15.75" customHeight="1">
      <c r="B162" s="6">
        <f>IFERROR(__xludf.DUMMYFUNCTION("""COMPUTED_VALUE"""),43698.64583333333)</f>
        <v>43698.64583</v>
      </c>
      <c r="C162" s="1">
        <f>IFERROR(__xludf.DUMMYFUNCTION("""COMPUTED_VALUE"""),1641.5)</f>
        <v>1641.5</v>
      </c>
      <c r="D162" s="1">
        <f>IFERROR(__xludf.DUMMYFUNCTION("""COMPUTED_VALUE"""),1650.0)</f>
        <v>1650</v>
      </c>
      <c r="E162" s="1">
        <f>IFERROR(__xludf.DUMMYFUNCTION("""COMPUTED_VALUE"""),1618.0)</f>
        <v>1618</v>
      </c>
      <c r="F162" s="1">
        <f>IFERROR(__xludf.DUMMYFUNCTION("""COMPUTED_VALUE"""),1624.8)</f>
        <v>1624.8</v>
      </c>
      <c r="G162" s="1">
        <f>IFERROR(__xludf.DUMMYFUNCTION("""COMPUTED_VALUE"""),722330.0)</f>
        <v>722330</v>
      </c>
    </row>
    <row r="163" ht="15.75" customHeight="1">
      <c r="B163" s="6">
        <f>IFERROR(__xludf.DUMMYFUNCTION("""COMPUTED_VALUE"""),43699.64583333333)</f>
        <v>43699.64583</v>
      </c>
      <c r="C163" s="1">
        <f>IFERROR(__xludf.DUMMYFUNCTION("""COMPUTED_VALUE"""),1625.0)</f>
        <v>1625</v>
      </c>
      <c r="D163" s="1">
        <f>IFERROR(__xludf.DUMMYFUNCTION("""COMPUTED_VALUE"""),1650.0)</f>
        <v>1650</v>
      </c>
      <c r="E163" s="1">
        <f>IFERROR(__xludf.DUMMYFUNCTION("""COMPUTED_VALUE"""),1614.8)</f>
        <v>1614.8</v>
      </c>
      <c r="F163" s="1">
        <f>IFERROR(__xludf.DUMMYFUNCTION("""COMPUTED_VALUE"""),1621.1)</f>
        <v>1621.1</v>
      </c>
      <c r="G163" s="1">
        <f>IFERROR(__xludf.DUMMYFUNCTION("""COMPUTED_VALUE"""),1244084.0)</f>
        <v>1244084</v>
      </c>
    </row>
    <row r="164" ht="15.75" customHeight="1">
      <c r="B164" s="6">
        <f>IFERROR(__xludf.DUMMYFUNCTION("""COMPUTED_VALUE"""),43700.64583333333)</f>
        <v>43700.64583</v>
      </c>
      <c r="C164" s="1">
        <f>IFERROR(__xludf.DUMMYFUNCTION("""COMPUTED_VALUE"""),1610.0)</f>
        <v>1610</v>
      </c>
      <c r="D164" s="1">
        <f>IFERROR(__xludf.DUMMYFUNCTION("""COMPUTED_VALUE"""),1655.15)</f>
        <v>1655.15</v>
      </c>
      <c r="E164" s="1">
        <f>IFERROR(__xludf.DUMMYFUNCTION("""COMPUTED_VALUE"""),1581.7)</f>
        <v>1581.7</v>
      </c>
      <c r="F164" s="1">
        <f>IFERROR(__xludf.DUMMYFUNCTION("""COMPUTED_VALUE"""),1645.5)</f>
        <v>1645.5</v>
      </c>
      <c r="G164" s="1">
        <f>IFERROR(__xludf.DUMMYFUNCTION("""COMPUTED_VALUE"""),1222090.0)</f>
        <v>1222090</v>
      </c>
    </row>
    <row r="165" ht="15.75" customHeight="1">
      <c r="B165" s="6">
        <f>IFERROR(__xludf.DUMMYFUNCTION("""COMPUTED_VALUE"""),43703.64583333333)</f>
        <v>43703.64583</v>
      </c>
      <c r="C165" s="1">
        <f>IFERROR(__xludf.DUMMYFUNCTION("""COMPUTED_VALUE"""),1674.45)</f>
        <v>1674.45</v>
      </c>
      <c r="D165" s="1">
        <f>IFERROR(__xludf.DUMMYFUNCTION("""COMPUTED_VALUE"""),1687.95)</f>
        <v>1687.95</v>
      </c>
      <c r="E165" s="1">
        <f>IFERROR(__xludf.DUMMYFUNCTION("""COMPUTED_VALUE"""),1648.1)</f>
        <v>1648.1</v>
      </c>
      <c r="F165" s="1">
        <f>IFERROR(__xludf.DUMMYFUNCTION("""COMPUTED_VALUE"""),1680.35)</f>
        <v>1680.35</v>
      </c>
      <c r="G165" s="1">
        <f>IFERROR(__xludf.DUMMYFUNCTION("""COMPUTED_VALUE"""),978810.0)</f>
        <v>978810</v>
      </c>
    </row>
    <row r="166" ht="15.75" customHeight="1">
      <c r="B166" s="6">
        <f>IFERROR(__xludf.DUMMYFUNCTION("""COMPUTED_VALUE"""),43704.64583333333)</f>
        <v>43704.64583</v>
      </c>
      <c r="C166" s="1">
        <f>IFERROR(__xludf.DUMMYFUNCTION("""COMPUTED_VALUE"""),1682.0)</f>
        <v>1682</v>
      </c>
      <c r="D166" s="1">
        <f>IFERROR(__xludf.DUMMYFUNCTION("""COMPUTED_VALUE"""),1695.0)</f>
        <v>1695</v>
      </c>
      <c r="E166" s="1">
        <f>IFERROR(__xludf.DUMMYFUNCTION("""COMPUTED_VALUE"""),1616.1)</f>
        <v>1616.1</v>
      </c>
      <c r="F166" s="1">
        <f>IFERROR(__xludf.DUMMYFUNCTION("""COMPUTED_VALUE"""),1648.6)</f>
        <v>1648.6</v>
      </c>
      <c r="G166" s="1">
        <f>IFERROR(__xludf.DUMMYFUNCTION("""COMPUTED_VALUE"""),1778648.0)</f>
        <v>1778648</v>
      </c>
    </row>
    <row r="167" ht="15.75" customHeight="1">
      <c r="B167" s="6">
        <f>IFERROR(__xludf.DUMMYFUNCTION("""COMPUTED_VALUE"""),43705.64583333333)</f>
        <v>43705.64583</v>
      </c>
      <c r="C167" s="1">
        <f>IFERROR(__xludf.DUMMYFUNCTION("""COMPUTED_VALUE"""),1650.0)</f>
        <v>1650</v>
      </c>
      <c r="D167" s="1">
        <f>IFERROR(__xludf.DUMMYFUNCTION("""COMPUTED_VALUE"""),1665.0)</f>
        <v>1665</v>
      </c>
      <c r="E167" s="1">
        <f>IFERROR(__xludf.DUMMYFUNCTION("""COMPUTED_VALUE"""),1632.4)</f>
        <v>1632.4</v>
      </c>
      <c r="F167" s="1">
        <f>IFERROR(__xludf.DUMMYFUNCTION("""COMPUTED_VALUE"""),1659.25)</f>
        <v>1659.25</v>
      </c>
      <c r="G167" s="1">
        <f>IFERROR(__xludf.DUMMYFUNCTION("""COMPUTED_VALUE"""),1248510.0)</f>
        <v>1248510</v>
      </c>
    </row>
    <row r="168" ht="15.75" customHeight="1">
      <c r="B168" s="6">
        <f>IFERROR(__xludf.DUMMYFUNCTION("""COMPUTED_VALUE"""),43706.64583333333)</f>
        <v>43706.64583</v>
      </c>
      <c r="C168" s="1">
        <f>IFERROR(__xludf.DUMMYFUNCTION("""COMPUTED_VALUE"""),1661.0)</f>
        <v>1661</v>
      </c>
      <c r="D168" s="1">
        <f>IFERROR(__xludf.DUMMYFUNCTION("""COMPUTED_VALUE"""),1667.45)</f>
        <v>1667.45</v>
      </c>
      <c r="E168" s="1">
        <f>IFERROR(__xludf.DUMMYFUNCTION("""COMPUTED_VALUE"""),1641.0)</f>
        <v>1641</v>
      </c>
      <c r="F168" s="1">
        <f>IFERROR(__xludf.DUMMYFUNCTION("""COMPUTED_VALUE"""),1656.25)</f>
        <v>1656.25</v>
      </c>
      <c r="G168" s="1">
        <f>IFERROR(__xludf.DUMMYFUNCTION("""COMPUTED_VALUE"""),944637.0)</f>
        <v>944637</v>
      </c>
    </row>
    <row r="169" ht="15.75" customHeight="1">
      <c r="B169" s="6">
        <f>IFERROR(__xludf.DUMMYFUNCTION("""COMPUTED_VALUE"""),43707.64583333333)</f>
        <v>43707.64583</v>
      </c>
      <c r="C169" s="1">
        <f>IFERROR(__xludf.DUMMYFUNCTION("""COMPUTED_VALUE"""),1664.95)</f>
        <v>1664.95</v>
      </c>
      <c r="D169" s="1">
        <f>IFERROR(__xludf.DUMMYFUNCTION("""COMPUTED_VALUE"""),1696.1)</f>
        <v>1696.1</v>
      </c>
      <c r="E169" s="1">
        <f>IFERROR(__xludf.DUMMYFUNCTION("""COMPUTED_VALUE"""),1652.0)</f>
        <v>1652</v>
      </c>
      <c r="F169" s="1">
        <f>IFERROR(__xludf.DUMMYFUNCTION("""COMPUTED_VALUE"""),1690.45)</f>
        <v>1690.45</v>
      </c>
      <c r="G169" s="1">
        <f>IFERROR(__xludf.DUMMYFUNCTION("""COMPUTED_VALUE"""),936781.0)</f>
        <v>936781</v>
      </c>
    </row>
    <row r="170" ht="15.75" customHeight="1">
      <c r="B170" s="6">
        <f>IFERROR(__xludf.DUMMYFUNCTION("""COMPUTED_VALUE"""),43711.64583333333)</f>
        <v>43711.64583</v>
      </c>
      <c r="C170" s="1">
        <f>IFERROR(__xludf.DUMMYFUNCTION("""COMPUTED_VALUE"""),1688.0)</f>
        <v>1688</v>
      </c>
      <c r="D170" s="1">
        <f>IFERROR(__xludf.DUMMYFUNCTION("""COMPUTED_VALUE"""),1716.0)</f>
        <v>1716</v>
      </c>
      <c r="E170" s="1">
        <f>IFERROR(__xludf.DUMMYFUNCTION("""COMPUTED_VALUE"""),1612.6)</f>
        <v>1612.6</v>
      </c>
      <c r="F170" s="1">
        <f>IFERROR(__xludf.DUMMYFUNCTION("""COMPUTED_VALUE"""),1624.7)</f>
        <v>1624.7</v>
      </c>
      <c r="G170" s="1">
        <f>IFERROR(__xludf.DUMMYFUNCTION("""COMPUTED_VALUE"""),2090282.0)</f>
        <v>2090282</v>
      </c>
    </row>
    <row r="171" ht="15.75" customHeight="1">
      <c r="B171" s="6">
        <f>IFERROR(__xludf.DUMMYFUNCTION("""COMPUTED_VALUE"""),43712.64583333333)</f>
        <v>43712.64583</v>
      </c>
      <c r="C171" s="1">
        <f>IFERROR(__xludf.DUMMYFUNCTION("""COMPUTED_VALUE"""),1634.0)</f>
        <v>1634</v>
      </c>
      <c r="D171" s="1">
        <f>IFERROR(__xludf.DUMMYFUNCTION("""COMPUTED_VALUE"""),1652.9)</f>
        <v>1652.9</v>
      </c>
      <c r="E171" s="1">
        <f>IFERROR(__xludf.DUMMYFUNCTION("""COMPUTED_VALUE"""),1597.95)</f>
        <v>1597.95</v>
      </c>
      <c r="F171" s="1">
        <f>IFERROR(__xludf.DUMMYFUNCTION("""COMPUTED_VALUE"""),1641.2)</f>
        <v>1641.2</v>
      </c>
      <c r="G171" s="1">
        <f>IFERROR(__xludf.DUMMYFUNCTION("""COMPUTED_VALUE"""),1819304.0)</f>
        <v>1819304</v>
      </c>
    </row>
    <row r="172" ht="15.75" customHeight="1">
      <c r="B172" s="6">
        <f>IFERROR(__xludf.DUMMYFUNCTION("""COMPUTED_VALUE"""),43713.64583333333)</f>
        <v>43713.64583</v>
      </c>
      <c r="C172" s="1">
        <f>IFERROR(__xludf.DUMMYFUNCTION("""COMPUTED_VALUE"""),1638.0)</f>
        <v>1638</v>
      </c>
      <c r="D172" s="1">
        <f>IFERROR(__xludf.DUMMYFUNCTION("""COMPUTED_VALUE"""),1642.65)</f>
        <v>1642.65</v>
      </c>
      <c r="E172" s="1">
        <f>IFERROR(__xludf.DUMMYFUNCTION("""COMPUTED_VALUE"""),1616.05)</f>
        <v>1616.05</v>
      </c>
      <c r="F172" s="1">
        <f>IFERROR(__xludf.DUMMYFUNCTION("""COMPUTED_VALUE"""),1632.0)</f>
        <v>1632</v>
      </c>
      <c r="G172" s="1">
        <f>IFERROR(__xludf.DUMMYFUNCTION("""COMPUTED_VALUE"""),893530.0)</f>
        <v>893530</v>
      </c>
    </row>
    <row r="173" ht="15.75" customHeight="1">
      <c r="B173" s="6">
        <f>IFERROR(__xludf.DUMMYFUNCTION("""COMPUTED_VALUE"""),43714.64583333333)</f>
        <v>43714.64583</v>
      </c>
      <c r="C173" s="1">
        <f>IFERROR(__xludf.DUMMYFUNCTION("""COMPUTED_VALUE"""),1634.0)</f>
        <v>1634</v>
      </c>
      <c r="D173" s="1">
        <f>IFERROR(__xludf.DUMMYFUNCTION("""COMPUTED_VALUE"""),1654.7)</f>
        <v>1654.7</v>
      </c>
      <c r="E173" s="1">
        <f>IFERROR(__xludf.DUMMYFUNCTION("""COMPUTED_VALUE"""),1634.0)</f>
        <v>1634</v>
      </c>
      <c r="F173" s="1">
        <f>IFERROR(__xludf.DUMMYFUNCTION("""COMPUTED_VALUE"""),1648.65)</f>
        <v>1648.65</v>
      </c>
      <c r="G173" s="1">
        <f>IFERROR(__xludf.DUMMYFUNCTION("""COMPUTED_VALUE"""),697759.0)</f>
        <v>697759</v>
      </c>
    </row>
    <row r="174" ht="15.75" customHeight="1">
      <c r="B174" s="6">
        <f>IFERROR(__xludf.DUMMYFUNCTION("""COMPUTED_VALUE"""),43717.64583333333)</f>
        <v>43717.64583</v>
      </c>
      <c r="C174" s="1">
        <f>IFERROR(__xludf.DUMMYFUNCTION("""COMPUTED_VALUE"""),1647.0)</f>
        <v>1647</v>
      </c>
      <c r="D174" s="1">
        <f>IFERROR(__xludf.DUMMYFUNCTION("""COMPUTED_VALUE"""),1684.5)</f>
        <v>1684.5</v>
      </c>
      <c r="E174" s="1">
        <f>IFERROR(__xludf.DUMMYFUNCTION("""COMPUTED_VALUE"""),1635.35)</f>
        <v>1635.35</v>
      </c>
      <c r="F174" s="1">
        <f>IFERROR(__xludf.DUMMYFUNCTION("""COMPUTED_VALUE"""),1675.65)</f>
        <v>1675.65</v>
      </c>
      <c r="G174" s="1">
        <f>IFERROR(__xludf.DUMMYFUNCTION("""COMPUTED_VALUE"""),758609.0)</f>
        <v>758609</v>
      </c>
    </row>
    <row r="175" ht="15.75" customHeight="1">
      <c r="B175" s="6">
        <f>IFERROR(__xludf.DUMMYFUNCTION("""COMPUTED_VALUE"""),43719.64583333333)</f>
        <v>43719.64583</v>
      </c>
      <c r="C175" s="1">
        <f>IFERROR(__xludf.DUMMYFUNCTION("""COMPUTED_VALUE"""),1670.1)</f>
        <v>1670.1</v>
      </c>
      <c r="D175" s="1">
        <f>IFERROR(__xludf.DUMMYFUNCTION("""COMPUTED_VALUE"""),1689.8)</f>
        <v>1689.8</v>
      </c>
      <c r="E175" s="1">
        <f>IFERROR(__xludf.DUMMYFUNCTION("""COMPUTED_VALUE"""),1655.2)</f>
        <v>1655.2</v>
      </c>
      <c r="F175" s="1">
        <f>IFERROR(__xludf.DUMMYFUNCTION("""COMPUTED_VALUE"""),1664.05)</f>
        <v>1664.05</v>
      </c>
      <c r="G175" s="1">
        <f>IFERROR(__xludf.DUMMYFUNCTION("""COMPUTED_VALUE"""),610667.0)</f>
        <v>610667</v>
      </c>
    </row>
    <row r="176" ht="15.75" customHeight="1">
      <c r="B176" s="6">
        <f>IFERROR(__xludf.DUMMYFUNCTION("""COMPUTED_VALUE"""),43720.64583333333)</f>
        <v>43720.64583</v>
      </c>
      <c r="C176" s="1">
        <f>IFERROR(__xludf.DUMMYFUNCTION("""COMPUTED_VALUE"""),1665.0)</f>
        <v>1665</v>
      </c>
      <c r="D176" s="1">
        <f>IFERROR(__xludf.DUMMYFUNCTION("""COMPUTED_VALUE"""),1737.95)</f>
        <v>1737.95</v>
      </c>
      <c r="E176" s="1">
        <f>IFERROR(__xludf.DUMMYFUNCTION("""COMPUTED_VALUE"""),1662.0)</f>
        <v>1662</v>
      </c>
      <c r="F176" s="1">
        <f>IFERROR(__xludf.DUMMYFUNCTION("""COMPUTED_VALUE"""),1723.05)</f>
        <v>1723.05</v>
      </c>
      <c r="G176" s="1">
        <f>IFERROR(__xludf.DUMMYFUNCTION("""COMPUTED_VALUE"""),2212967.0)</f>
        <v>2212967</v>
      </c>
    </row>
    <row r="177" ht="15.75" customHeight="1">
      <c r="B177" s="6">
        <f>IFERROR(__xludf.DUMMYFUNCTION("""COMPUTED_VALUE"""),43721.64583333333)</f>
        <v>43721.64583</v>
      </c>
      <c r="C177" s="1">
        <f>IFERROR(__xludf.DUMMYFUNCTION("""COMPUTED_VALUE"""),1728.9)</f>
        <v>1728.9</v>
      </c>
      <c r="D177" s="1">
        <f>IFERROR(__xludf.DUMMYFUNCTION("""COMPUTED_VALUE"""),1735.9)</f>
        <v>1735.9</v>
      </c>
      <c r="E177" s="1">
        <f>IFERROR(__xludf.DUMMYFUNCTION("""COMPUTED_VALUE"""),1704.15)</f>
        <v>1704.15</v>
      </c>
      <c r="F177" s="1">
        <f>IFERROR(__xludf.DUMMYFUNCTION("""COMPUTED_VALUE"""),1718.85)</f>
        <v>1718.85</v>
      </c>
      <c r="G177" s="1">
        <f>IFERROR(__xludf.DUMMYFUNCTION("""COMPUTED_VALUE"""),975397.0)</f>
        <v>975397</v>
      </c>
    </row>
    <row r="178" ht="15.75" customHeight="1">
      <c r="B178" s="6">
        <f>IFERROR(__xludf.DUMMYFUNCTION("""COMPUTED_VALUE"""),43724.64583333333)</f>
        <v>43724.64583</v>
      </c>
      <c r="C178" s="1">
        <f>IFERROR(__xludf.DUMMYFUNCTION("""COMPUTED_VALUE"""),1669.95)</f>
        <v>1669.95</v>
      </c>
      <c r="D178" s="1">
        <f>IFERROR(__xludf.DUMMYFUNCTION("""COMPUTED_VALUE"""),1681.9)</f>
        <v>1681.9</v>
      </c>
      <c r="E178" s="1">
        <f>IFERROR(__xludf.DUMMYFUNCTION("""COMPUTED_VALUE"""),1652.1)</f>
        <v>1652.1</v>
      </c>
      <c r="F178" s="1">
        <f>IFERROR(__xludf.DUMMYFUNCTION("""COMPUTED_VALUE"""),1671.5)</f>
        <v>1671.5</v>
      </c>
      <c r="G178" s="1">
        <f>IFERROR(__xludf.DUMMYFUNCTION("""COMPUTED_VALUE"""),1058230.0)</f>
        <v>1058230</v>
      </c>
    </row>
    <row r="179" ht="15.75" customHeight="1">
      <c r="B179" s="6">
        <f>IFERROR(__xludf.DUMMYFUNCTION("""COMPUTED_VALUE"""),43725.64583333333)</f>
        <v>43725.64583</v>
      </c>
      <c r="C179" s="1">
        <f>IFERROR(__xludf.DUMMYFUNCTION("""COMPUTED_VALUE"""),1660.0)</f>
        <v>1660</v>
      </c>
      <c r="D179" s="1">
        <f>IFERROR(__xludf.DUMMYFUNCTION("""COMPUTED_VALUE"""),1688.0)</f>
        <v>1688</v>
      </c>
      <c r="E179" s="1">
        <f>IFERROR(__xludf.DUMMYFUNCTION("""COMPUTED_VALUE"""),1652.0)</f>
        <v>1652</v>
      </c>
      <c r="F179" s="1">
        <f>IFERROR(__xludf.DUMMYFUNCTION("""COMPUTED_VALUE"""),1667.6)</f>
        <v>1667.6</v>
      </c>
      <c r="G179" s="1">
        <f>IFERROR(__xludf.DUMMYFUNCTION("""COMPUTED_VALUE"""),1001997.0)</f>
        <v>1001997</v>
      </c>
    </row>
    <row r="180" ht="15.75" customHeight="1">
      <c r="B180" s="6">
        <f>IFERROR(__xludf.DUMMYFUNCTION("""COMPUTED_VALUE"""),43726.64583333333)</f>
        <v>43726.64583</v>
      </c>
      <c r="C180" s="1">
        <f>IFERROR(__xludf.DUMMYFUNCTION("""COMPUTED_VALUE"""),1686.0)</f>
        <v>1686</v>
      </c>
      <c r="D180" s="1">
        <f>IFERROR(__xludf.DUMMYFUNCTION("""COMPUTED_VALUE"""),1720.0)</f>
        <v>1720</v>
      </c>
      <c r="E180" s="1">
        <f>IFERROR(__xludf.DUMMYFUNCTION("""COMPUTED_VALUE"""),1673.1)</f>
        <v>1673.1</v>
      </c>
      <c r="F180" s="1">
        <f>IFERROR(__xludf.DUMMYFUNCTION("""COMPUTED_VALUE"""),1677.8)</f>
        <v>1677.8</v>
      </c>
      <c r="G180" s="1">
        <f>IFERROR(__xludf.DUMMYFUNCTION("""COMPUTED_VALUE"""),599249.0)</f>
        <v>599249</v>
      </c>
    </row>
    <row r="181" ht="15.75" customHeight="1">
      <c r="B181" s="6">
        <f>IFERROR(__xludf.DUMMYFUNCTION("""COMPUTED_VALUE"""),43727.64583333333)</f>
        <v>43727.64583</v>
      </c>
      <c r="C181" s="1">
        <f>IFERROR(__xludf.DUMMYFUNCTION("""COMPUTED_VALUE"""),1683.0)</f>
        <v>1683</v>
      </c>
      <c r="D181" s="1">
        <f>IFERROR(__xludf.DUMMYFUNCTION("""COMPUTED_VALUE"""),1701.5)</f>
        <v>1701.5</v>
      </c>
      <c r="E181" s="1">
        <f>IFERROR(__xludf.DUMMYFUNCTION("""COMPUTED_VALUE"""),1662.65)</f>
        <v>1662.65</v>
      </c>
      <c r="F181" s="1">
        <f>IFERROR(__xludf.DUMMYFUNCTION("""COMPUTED_VALUE"""),1693.95)</f>
        <v>1693.95</v>
      </c>
      <c r="G181" s="1">
        <f>IFERROR(__xludf.DUMMYFUNCTION("""COMPUTED_VALUE"""),720758.0)</f>
        <v>720758</v>
      </c>
    </row>
    <row r="182" ht="15.75" customHeight="1">
      <c r="B182" s="6">
        <f>IFERROR(__xludf.DUMMYFUNCTION("""COMPUTED_VALUE"""),43728.64583333333)</f>
        <v>43728.64583</v>
      </c>
      <c r="C182" s="1">
        <f>IFERROR(__xludf.DUMMYFUNCTION("""COMPUTED_VALUE"""),1698.2)</f>
        <v>1698.2</v>
      </c>
      <c r="D182" s="1">
        <f>IFERROR(__xludf.DUMMYFUNCTION("""COMPUTED_VALUE"""),1777.0)</f>
        <v>1777</v>
      </c>
      <c r="E182" s="1">
        <f>IFERROR(__xludf.DUMMYFUNCTION("""COMPUTED_VALUE"""),1670.4)</f>
        <v>1670.4</v>
      </c>
      <c r="F182" s="1">
        <f>IFERROR(__xludf.DUMMYFUNCTION("""COMPUTED_VALUE"""),1738.3)</f>
        <v>1738.3</v>
      </c>
      <c r="G182" s="1">
        <f>IFERROR(__xludf.DUMMYFUNCTION("""COMPUTED_VALUE"""),1844392.0)</f>
        <v>1844392</v>
      </c>
    </row>
    <row r="183" ht="15.75" customHeight="1">
      <c r="B183" s="6">
        <f>IFERROR(__xludf.DUMMYFUNCTION("""COMPUTED_VALUE"""),43731.64583333333)</f>
        <v>43731.64583</v>
      </c>
      <c r="C183" s="1">
        <f>IFERROR(__xludf.DUMMYFUNCTION("""COMPUTED_VALUE"""),1735.0)</f>
        <v>1735</v>
      </c>
      <c r="D183" s="1">
        <f>IFERROR(__xludf.DUMMYFUNCTION("""COMPUTED_VALUE"""),1829.0)</f>
        <v>1829</v>
      </c>
      <c r="E183" s="1">
        <f>IFERROR(__xludf.DUMMYFUNCTION("""COMPUTED_VALUE"""),1727.2)</f>
        <v>1727.2</v>
      </c>
      <c r="F183" s="1">
        <f>IFERROR(__xludf.DUMMYFUNCTION("""COMPUTED_VALUE"""),1803.8)</f>
        <v>1803.8</v>
      </c>
      <c r="G183" s="1">
        <f>IFERROR(__xludf.DUMMYFUNCTION("""COMPUTED_VALUE"""),1076164.0)</f>
        <v>1076164</v>
      </c>
    </row>
    <row r="184" ht="15.75" customHeight="1">
      <c r="B184" s="6">
        <f>IFERROR(__xludf.DUMMYFUNCTION("""COMPUTED_VALUE"""),43732.64583333333)</f>
        <v>43732.64583</v>
      </c>
      <c r="C184" s="1">
        <f>IFERROR(__xludf.DUMMYFUNCTION("""COMPUTED_VALUE"""),1810.0)</f>
        <v>1810</v>
      </c>
      <c r="D184" s="1">
        <f>IFERROR(__xludf.DUMMYFUNCTION("""COMPUTED_VALUE"""),1832.7)</f>
        <v>1832.7</v>
      </c>
      <c r="E184" s="1">
        <f>IFERROR(__xludf.DUMMYFUNCTION("""COMPUTED_VALUE"""),1791.7)</f>
        <v>1791.7</v>
      </c>
      <c r="F184" s="1">
        <f>IFERROR(__xludf.DUMMYFUNCTION("""COMPUTED_VALUE"""),1817.9)</f>
        <v>1817.9</v>
      </c>
      <c r="G184" s="1">
        <f>IFERROR(__xludf.DUMMYFUNCTION("""COMPUTED_VALUE"""),782292.0)</f>
        <v>782292</v>
      </c>
    </row>
    <row r="185" ht="15.75" customHeight="1">
      <c r="B185" s="6">
        <f>IFERROR(__xludf.DUMMYFUNCTION("""COMPUTED_VALUE"""),43733.64583333333)</f>
        <v>43733.64583</v>
      </c>
      <c r="C185" s="1">
        <f>IFERROR(__xludf.DUMMYFUNCTION("""COMPUTED_VALUE"""),1822.3)</f>
        <v>1822.3</v>
      </c>
      <c r="D185" s="1">
        <f>IFERROR(__xludf.DUMMYFUNCTION("""COMPUTED_VALUE"""),1830.0)</f>
        <v>1830</v>
      </c>
      <c r="E185" s="1">
        <f>IFERROR(__xludf.DUMMYFUNCTION("""COMPUTED_VALUE"""),1793.0)</f>
        <v>1793</v>
      </c>
      <c r="F185" s="1">
        <f>IFERROR(__xludf.DUMMYFUNCTION("""COMPUTED_VALUE"""),1803.55)</f>
        <v>1803.55</v>
      </c>
      <c r="G185" s="1">
        <f>IFERROR(__xludf.DUMMYFUNCTION("""COMPUTED_VALUE"""),632284.0)</f>
        <v>632284</v>
      </c>
    </row>
    <row r="186" ht="15.75" customHeight="1">
      <c r="B186" s="6">
        <f>IFERROR(__xludf.DUMMYFUNCTION("""COMPUTED_VALUE"""),43734.64583333333)</f>
        <v>43734.64583</v>
      </c>
      <c r="C186" s="1">
        <f>IFERROR(__xludf.DUMMYFUNCTION("""COMPUTED_VALUE"""),1827.0)</f>
        <v>1827</v>
      </c>
      <c r="D186" s="1">
        <f>IFERROR(__xludf.DUMMYFUNCTION("""COMPUTED_VALUE"""),1882.85)</f>
        <v>1882.85</v>
      </c>
      <c r="E186" s="1">
        <f>IFERROR(__xludf.DUMMYFUNCTION("""COMPUTED_VALUE"""),1821.0)</f>
        <v>1821</v>
      </c>
      <c r="F186" s="1">
        <f>IFERROR(__xludf.DUMMYFUNCTION("""COMPUTED_VALUE"""),1871.0)</f>
        <v>1871</v>
      </c>
      <c r="G186" s="1">
        <f>IFERROR(__xludf.DUMMYFUNCTION("""COMPUTED_VALUE"""),1780266.0)</f>
        <v>1780266</v>
      </c>
    </row>
    <row r="187" ht="15.75" customHeight="1">
      <c r="B187" s="6">
        <f>IFERROR(__xludf.DUMMYFUNCTION("""COMPUTED_VALUE"""),43735.64583333333)</f>
        <v>43735.64583</v>
      </c>
      <c r="C187" s="1">
        <f>IFERROR(__xludf.DUMMYFUNCTION("""COMPUTED_VALUE"""),1859.0)</f>
        <v>1859</v>
      </c>
      <c r="D187" s="1">
        <f>IFERROR(__xludf.DUMMYFUNCTION("""COMPUTED_VALUE"""),1874.65)</f>
        <v>1874.65</v>
      </c>
      <c r="E187" s="1">
        <f>IFERROR(__xludf.DUMMYFUNCTION("""COMPUTED_VALUE"""),1829.7)</f>
        <v>1829.7</v>
      </c>
      <c r="F187" s="1">
        <f>IFERROR(__xludf.DUMMYFUNCTION("""COMPUTED_VALUE"""),1851.8)</f>
        <v>1851.8</v>
      </c>
      <c r="G187" s="1">
        <f>IFERROR(__xludf.DUMMYFUNCTION("""COMPUTED_VALUE"""),740839.0)</f>
        <v>740839</v>
      </c>
    </row>
    <row r="188" ht="15.75" customHeight="1">
      <c r="B188" s="6">
        <f>IFERROR(__xludf.DUMMYFUNCTION("""COMPUTED_VALUE"""),43738.64583333333)</f>
        <v>43738.64583</v>
      </c>
      <c r="C188" s="1">
        <f>IFERROR(__xludf.DUMMYFUNCTION("""COMPUTED_VALUE"""),1853.0)</f>
        <v>1853</v>
      </c>
      <c r="D188" s="1">
        <f>IFERROR(__xludf.DUMMYFUNCTION("""COMPUTED_VALUE"""),1898.85)</f>
        <v>1898.85</v>
      </c>
      <c r="E188" s="1">
        <f>IFERROR(__xludf.DUMMYFUNCTION("""COMPUTED_VALUE"""),1832.7)</f>
        <v>1832.7</v>
      </c>
      <c r="F188" s="1">
        <f>IFERROR(__xludf.DUMMYFUNCTION("""COMPUTED_VALUE"""),1889.65)</f>
        <v>1889.65</v>
      </c>
      <c r="G188" s="1">
        <f>IFERROR(__xludf.DUMMYFUNCTION("""COMPUTED_VALUE"""),1090939.0)</f>
        <v>1090939</v>
      </c>
    </row>
    <row r="189" ht="15.75" customHeight="1">
      <c r="B189" s="6">
        <f>IFERROR(__xludf.DUMMYFUNCTION("""COMPUTED_VALUE"""),43739.64583333333)</f>
        <v>43739.64583</v>
      </c>
      <c r="C189" s="1">
        <f>IFERROR(__xludf.DUMMYFUNCTION("""COMPUTED_VALUE"""),1878.0)</f>
        <v>1878</v>
      </c>
      <c r="D189" s="1">
        <f>IFERROR(__xludf.DUMMYFUNCTION("""COMPUTED_VALUE"""),1888.85)</f>
        <v>1888.85</v>
      </c>
      <c r="E189" s="1">
        <f>IFERROR(__xludf.DUMMYFUNCTION("""COMPUTED_VALUE"""),1854.0)</f>
        <v>1854</v>
      </c>
      <c r="F189" s="1">
        <f>IFERROR(__xludf.DUMMYFUNCTION("""COMPUTED_VALUE"""),1869.9)</f>
        <v>1869.9</v>
      </c>
      <c r="G189" s="1">
        <f>IFERROR(__xludf.DUMMYFUNCTION("""COMPUTED_VALUE"""),811298.0)</f>
        <v>811298</v>
      </c>
    </row>
    <row r="190" ht="15.75" customHeight="1">
      <c r="B190" s="6">
        <f>IFERROR(__xludf.DUMMYFUNCTION("""COMPUTED_VALUE"""),43741.64583333333)</f>
        <v>43741.64583</v>
      </c>
      <c r="C190" s="1">
        <f>IFERROR(__xludf.DUMMYFUNCTION("""COMPUTED_VALUE"""),1812.1)</f>
        <v>1812.1</v>
      </c>
      <c r="D190" s="1">
        <f>IFERROR(__xludf.DUMMYFUNCTION("""COMPUTED_VALUE"""),1847.7)</f>
        <v>1847.7</v>
      </c>
      <c r="E190" s="1">
        <f>IFERROR(__xludf.DUMMYFUNCTION("""COMPUTED_VALUE"""),1780.55)</f>
        <v>1780.55</v>
      </c>
      <c r="F190" s="1">
        <f>IFERROR(__xludf.DUMMYFUNCTION("""COMPUTED_VALUE"""),1826.05)</f>
        <v>1826.05</v>
      </c>
      <c r="G190" s="1">
        <f>IFERROR(__xludf.DUMMYFUNCTION("""COMPUTED_VALUE"""),1184111.0)</f>
        <v>1184111</v>
      </c>
    </row>
    <row r="191" ht="15.75" customHeight="1">
      <c r="B191" s="6">
        <f>IFERROR(__xludf.DUMMYFUNCTION("""COMPUTED_VALUE"""),43742.64583333333)</f>
        <v>43742.64583</v>
      </c>
      <c r="C191" s="1">
        <f>IFERROR(__xludf.DUMMYFUNCTION("""COMPUTED_VALUE"""),1843.75)</f>
        <v>1843.75</v>
      </c>
      <c r="D191" s="1">
        <f>IFERROR(__xludf.DUMMYFUNCTION("""COMPUTED_VALUE"""),1843.75)</f>
        <v>1843.75</v>
      </c>
      <c r="E191" s="1">
        <f>IFERROR(__xludf.DUMMYFUNCTION("""COMPUTED_VALUE"""),1788.05)</f>
        <v>1788.05</v>
      </c>
      <c r="F191" s="1">
        <f>IFERROR(__xludf.DUMMYFUNCTION("""COMPUTED_VALUE"""),1809.6)</f>
        <v>1809.6</v>
      </c>
      <c r="G191" s="1">
        <f>IFERROR(__xludf.DUMMYFUNCTION("""COMPUTED_VALUE"""),910904.0)</f>
        <v>910904</v>
      </c>
    </row>
    <row r="192" ht="15.75" customHeight="1">
      <c r="B192" s="6">
        <f>IFERROR(__xludf.DUMMYFUNCTION("""COMPUTED_VALUE"""),43745.64583333333)</f>
        <v>43745.64583</v>
      </c>
      <c r="C192" s="1">
        <f>IFERROR(__xludf.DUMMYFUNCTION("""COMPUTED_VALUE"""),1805.0)</f>
        <v>1805</v>
      </c>
      <c r="D192" s="1">
        <f>IFERROR(__xludf.DUMMYFUNCTION("""COMPUTED_VALUE"""),1821.0)</f>
        <v>1821</v>
      </c>
      <c r="E192" s="1">
        <f>IFERROR(__xludf.DUMMYFUNCTION("""COMPUTED_VALUE"""),1771.0)</f>
        <v>1771</v>
      </c>
      <c r="F192" s="1">
        <f>IFERROR(__xludf.DUMMYFUNCTION("""COMPUTED_VALUE"""),1795.15)</f>
        <v>1795.15</v>
      </c>
      <c r="G192" s="1">
        <f>IFERROR(__xludf.DUMMYFUNCTION("""COMPUTED_VALUE"""),539117.0)</f>
        <v>539117</v>
      </c>
    </row>
    <row r="193" ht="15.75" customHeight="1">
      <c r="B193" s="6">
        <f>IFERROR(__xludf.DUMMYFUNCTION("""COMPUTED_VALUE"""),43747.64583333333)</f>
        <v>43747.64583</v>
      </c>
      <c r="C193" s="1">
        <f>IFERROR(__xludf.DUMMYFUNCTION("""COMPUTED_VALUE"""),1800.0)</f>
        <v>1800</v>
      </c>
      <c r="D193" s="1">
        <f>IFERROR(__xludf.DUMMYFUNCTION("""COMPUTED_VALUE"""),1804.0)</f>
        <v>1804</v>
      </c>
      <c r="E193" s="1">
        <f>IFERROR(__xludf.DUMMYFUNCTION("""COMPUTED_VALUE"""),1763.05)</f>
        <v>1763.05</v>
      </c>
      <c r="F193" s="1">
        <f>IFERROR(__xludf.DUMMYFUNCTION("""COMPUTED_VALUE"""),1796.45)</f>
        <v>1796.45</v>
      </c>
      <c r="G193" s="1">
        <f>IFERROR(__xludf.DUMMYFUNCTION("""COMPUTED_VALUE"""),681454.0)</f>
        <v>681454</v>
      </c>
    </row>
    <row r="194" ht="15.75" customHeight="1">
      <c r="B194" s="6">
        <f>IFERROR(__xludf.DUMMYFUNCTION("""COMPUTED_VALUE"""),43748.64583333333)</f>
        <v>43748.64583</v>
      </c>
      <c r="C194" s="1">
        <f>IFERROR(__xludf.DUMMYFUNCTION("""COMPUTED_VALUE"""),1790.0)</f>
        <v>1790</v>
      </c>
      <c r="D194" s="1">
        <f>IFERROR(__xludf.DUMMYFUNCTION("""COMPUTED_VALUE"""),1814.3)</f>
        <v>1814.3</v>
      </c>
      <c r="E194" s="1">
        <f>IFERROR(__xludf.DUMMYFUNCTION("""COMPUTED_VALUE"""),1780.3)</f>
        <v>1780.3</v>
      </c>
      <c r="F194" s="1">
        <f>IFERROR(__xludf.DUMMYFUNCTION("""COMPUTED_VALUE"""),1790.1)</f>
        <v>1790.1</v>
      </c>
      <c r="G194" s="1">
        <f>IFERROR(__xludf.DUMMYFUNCTION("""COMPUTED_VALUE"""),409189.0)</f>
        <v>409189</v>
      </c>
    </row>
    <row r="195" ht="15.75" customHeight="1">
      <c r="B195" s="6">
        <f>IFERROR(__xludf.DUMMYFUNCTION("""COMPUTED_VALUE"""),43749.64583333333)</f>
        <v>43749.64583</v>
      </c>
      <c r="C195" s="1">
        <f>IFERROR(__xludf.DUMMYFUNCTION("""COMPUTED_VALUE"""),1799.0)</f>
        <v>1799</v>
      </c>
      <c r="D195" s="1">
        <f>IFERROR(__xludf.DUMMYFUNCTION("""COMPUTED_VALUE"""),1800.0)</f>
        <v>1800</v>
      </c>
      <c r="E195" s="1">
        <f>IFERROR(__xludf.DUMMYFUNCTION("""COMPUTED_VALUE"""),1741.55)</f>
        <v>1741.55</v>
      </c>
      <c r="F195" s="1">
        <f>IFERROR(__xludf.DUMMYFUNCTION("""COMPUTED_VALUE"""),1749.65)</f>
        <v>1749.65</v>
      </c>
      <c r="G195" s="1">
        <f>IFERROR(__xludf.DUMMYFUNCTION("""COMPUTED_VALUE"""),688813.0)</f>
        <v>688813</v>
      </c>
    </row>
    <row r="196" ht="15.75" customHeight="1">
      <c r="B196" s="6">
        <f>IFERROR(__xludf.DUMMYFUNCTION("""COMPUTED_VALUE"""),43752.64583333333)</f>
        <v>43752.64583</v>
      </c>
      <c r="C196" s="1">
        <f>IFERROR(__xludf.DUMMYFUNCTION("""COMPUTED_VALUE"""),1750.0)</f>
        <v>1750</v>
      </c>
      <c r="D196" s="1">
        <f>IFERROR(__xludf.DUMMYFUNCTION("""COMPUTED_VALUE"""),1772.9)</f>
        <v>1772.9</v>
      </c>
      <c r="E196" s="1">
        <f>IFERROR(__xludf.DUMMYFUNCTION("""COMPUTED_VALUE"""),1738.55)</f>
        <v>1738.55</v>
      </c>
      <c r="F196" s="1">
        <f>IFERROR(__xludf.DUMMYFUNCTION("""COMPUTED_VALUE"""),1766.75)</f>
        <v>1766.75</v>
      </c>
      <c r="G196" s="1">
        <f>IFERROR(__xludf.DUMMYFUNCTION("""COMPUTED_VALUE"""),456697.0)</f>
        <v>456697</v>
      </c>
    </row>
    <row r="197" ht="15.75" customHeight="1">
      <c r="B197" s="6">
        <f>IFERROR(__xludf.DUMMYFUNCTION("""COMPUTED_VALUE"""),43753.64583333333)</f>
        <v>43753.64583</v>
      </c>
      <c r="C197" s="1">
        <f>IFERROR(__xludf.DUMMYFUNCTION("""COMPUTED_VALUE"""),1769.1)</f>
        <v>1769.1</v>
      </c>
      <c r="D197" s="1">
        <f>IFERROR(__xludf.DUMMYFUNCTION("""COMPUTED_VALUE"""),1771.7)</f>
        <v>1771.7</v>
      </c>
      <c r="E197" s="1">
        <f>IFERROR(__xludf.DUMMYFUNCTION("""COMPUTED_VALUE"""),1748.0)</f>
        <v>1748</v>
      </c>
      <c r="F197" s="1">
        <f>IFERROR(__xludf.DUMMYFUNCTION("""COMPUTED_VALUE"""),1752.05)</f>
        <v>1752.05</v>
      </c>
      <c r="G197" s="1">
        <f>IFERROR(__xludf.DUMMYFUNCTION("""COMPUTED_VALUE"""),561407.0)</f>
        <v>561407</v>
      </c>
    </row>
    <row r="198" ht="15.75" customHeight="1">
      <c r="B198" s="6">
        <f>IFERROR(__xludf.DUMMYFUNCTION("""COMPUTED_VALUE"""),43754.64583333333)</f>
        <v>43754.64583</v>
      </c>
      <c r="C198" s="1">
        <f>IFERROR(__xludf.DUMMYFUNCTION("""COMPUTED_VALUE"""),1753.0)</f>
        <v>1753</v>
      </c>
      <c r="D198" s="1">
        <f>IFERROR(__xludf.DUMMYFUNCTION("""COMPUTED_VALUE"""),1763.65)</f>
        <v>1763.65</v>
      </c>
      <c r="E198" s="1">
        <f>IFERROR(__xludf.DUMMYFUNCTION("""COMPUTED_VALUE"""),1706.3)</f>
        <v>1706.3</v>
      </c>
      <c r="F198" s="1">
        <f>IFERROR(__xludf.DUMMYFUNCTION("""COMPUTED_VALUE"""),1725.8)</f>
        <v>1725.8</v>
      </c>
      <c r="G198" s="1">
        <f>IFERROR(__xludf.DUMMYFUNCTION("""COMPUTED_VALUE"""),926096.0)</f>
        <v>926096</v>
      </c>
    </row>
    <row r="199" ht="15.75" customHeight="1">
      <c r="B199" s="6">
        <f>IFERROR(__xludf.DUMMYFUNCTION("""COMPUTED_VALUE"""),43755.64583333333)</f>
        <v>43755.64583</v>
      </c>
      <c r="C199" s="1">
        <f>IFERROR(__xludf.DUMMYFUNCTION("""COMPUTED_VALUE"""),1717.0)</f>
        <v>1717</v>
      </c>
      <c r="D199" s="1">
        <f>IFERROR(__xludf.DUMMYFUNCTION("""COMPUTED_VALUE"""),1742.15)</f>
        <v>1742.15</v>
      </c>
      <c r="E199" s="1">
        <f>IFERROR(__xludf.DUMMYFUNCTION("""COMPUTED_VALUE"""),1692.15)</f>
        <v>1692.15</v>
      </c>
      <c r="F199" s="1">
        <f>IFERROR(__xludf.DUMMYFUNCTION("""COMPUTED_VALUE"""),1736.35)</f>
        <v>1736.35</v>
      </c>
      <c r="G199" s="1">
        <f>IFERROR(__xludf.DUMMYFUNCTION("""COMPUTED_VALUE"""),1367203.0)</f>
        <v>1367203</v>
      </c>
    </row>
    <row r="200" ht="15.75" customHeight="1">
      <c r="B200" s="6">
        <f>IFERROR(__xludf.DUMMYFUNCTION("""COMPUTED_VALUE"""),43756.64583333333)</f>
        <v>43756.64583</v>
      </c>
      <c r="C200" s="1">
        <f>IFERROR(__xludf.DUMMYFUNCTION("""COMPUTED_VALUE"""),1729.0)</f>
        <v>1729</v>
      </c>
      <c r="D200" s="1">
        <f>IFERROR(__xludf.DUMMYFUNCTION("""COMPUTED_VALUE"""),1748.0)</f>
        <v>1748</v>
      </c>
      <c r="E200" s="1">
        <f>IFERROR(__xludf.DUMMYFUNCTION("""COMPUTED_VALUE"""),1706.05)</f>
        <v>1706.05</v>
      </c>
      <c r="F200" s="1">
        <f>IFERROR(__xludf.DUMMYFUNCTION("""COMPUTED_VALUE"""),1729.9)</f>
        <v>1729.9</v>
      </c>
      <c r="G200" s="1">
        <f>IFERROR(__xludf.DUMMYFUNCTION("""COMPUTED_VALUE"""),1000146.0)</f>
        <v>1000146</v>
      </c>
    </row>
    <row r="201" ht="15.75" customHeight="1">
      <c r="B201" s="6">
        <f>IFERROR(__xludf.DUMMYFUNCTION("""COMPUTED_VALUE"""),43760.64583333333)</f>
        <v>43760.64583</v>
      </c>
      <c r="C201" s="1">
        <f>IFERROR(__xludf.DUMMYFUNCTION("""COMPUTED_VALUE"""),1719.0)</f>
        <v>1719</v>
      </c>
      <c r="D201" s="1">
        <f>IFERROR(__xludf.DUMMYFUNCTION("""COMPUTED_VALUE"""),1719.0)</f>
        <v>1719</v>
      </c>
      <c r="E201" s="1">
        <f>IFERROR(__xludf.DUMMYFUNCTION("""COMPUTED_VALUE"""),1666.5)</f>
        <v>1666.5</v>
      </c>
      <c r="F201" s="1">
        <f>IFERROR(__xludf.DUMMYFUNCTION("""COMPUTED_VALUE"""),1674.35)</f>
        <v>1674.35</v>
      </c>
      <c r="G201" s="1">
        <f>IFERROR(__xludf.DUMMYFUNCTION("""COMPUTED_VALUE"""),1111643.0)</f>
        <v>1111643</v>
      </c>
    </row>
    <row r="202" ht="15.75" customHeight="1">
      <c r="B202" s="6">
        <f>IFERROR(__xludf.DUMMYFUNCTION("""COMPUTED_VALUE"""),43761.64583333333)</f>
        <v>43761.64583</v>
      </c>
      <c r="C202" s="1">
        <f>IFERROR(__xludf.DUMMYFUNCTION("""COMPUTED_VALUE"""),1667.0)</f>
        <v>1667</v>
      </c>
      <c r="D202" s="1">
        <f>IFERROR(__xludf.DUMMYFUNCTION("""COMPUTED_VALUE"""),1689.9)</f>
        <v>1689.9</v>
      </c>
      <c r="E202" s="1">
        <f>IFERROR(__xludf.DUMMYFUNCTION("""COMPUTED_VALUE"""),1641.1)</f>
        <v>1641.1</v>
      </c>
      <c r="F202" s="1">
        <f>IFERROR(__xludf.DUMMYFUNCTION("""COMPUTED_VALUE"""),1654.55)</f>
        <v>1654.55</v>
      </c>
      <c r="G202" s="1">
        <f>IFERROR(__xludf.DUMMYFUNCTION("""COMPUTED_VALUE"""),1049669.0)</f>
        <v>1049669</v>
      </c>
    </row>
    <row r="203" ht="15.75" customHeight="1">
      <c r="B203" s="6">
        <f>IFERROR(__xludf.DUMMYFUNCTION("""COMPUTED_VALUE"""),43762.64583333333)</f>
        <v>43762.64583</v>
      </c>
      <c r="C203" s="1">
        <f>IFERROR(__xludf.DUMMYFUNCTION("""COMPUTED_VALUE"""),1658.7)</f>
        <v>1658.7</v>
      </c>
      <c r="D203" s="1">
        <f>IFERROR(__xludf.DUMMYFUNCTION("""COMPUTED_VALUE"""),1692.35)</f>
        <v>1692.35</v>
      </c>
      <c r="E203" s="1">
        <f>IFERROR(__xludf.DUMMYFUNCTION("""COMPUTED_VALUE"""),1637.45)</f>
        <v>1637.45</v>
      </c>
      <c r="F203" s="1">
        <f>IFERROR(__xludf.DUMMYFUNCTION("""COMPUTED_VALUE"""),1664.9)</f>
        <v>1664.9</v>
      </c>
      <c r="G203" s="1">
        <f>IFERROR(__xludf.DUMMYFUNCTION("""COMPUTED_VALUE"""),1157546.0)</f>
        <v>1157546</v>
      </c>
    </row>
    <row r="204" ht="15.75" customHeight="1">
      <c r="B204" s="6">
        <f>IFERROR(__xludf.DUMMYFUNCTION("""COMPUTED_VALUE"""),43763.79166666667)</f>
        <v>43763.79167</v>
      </c>
      <c r="C204" s="1">
        <f>IFERROR(__xludf.DUMMYFUNCTION("""COMPUTED_VALUE"""),1611.0)</f>
        <v>1611</v>
      </c>
      <c r="D204" s="1">
        <f>IFERROR(__xludf.DUMMYFUNCTION("""COMPUTED_VALUE"""),1644.3)</f>
        <v>1644.3</v>
      </c>
      <c r="E204" s="1">
        <f>IFERROR(__xludf.DUMMYFUNCTION("""COMPUTED_VALUE"""),1452.55)</f>
        <v>1452.55</v>
      </c>
      <c r="F204" s="1">
        <f>IFERROR(__xludf.DUMMYFUNCTION("""COMPUTED_VALUE"""),1467.8)</f>
        <v>1467.8</v>
      </c>
      <c r="G204" s="1">
        <f>IFERROR(__xludf.DUMMYFUNCTION("""COMPUTED_VALUE"""),1.1229256E7)</f>
        <v>11229256</v>
      </c>
    </row>
    <row r="205" ht="15.75" customHeight="1">
      <c r="B205" s="6">
        <f>IFERROR(__xludf.DUMMYFUNCTION("""COMPUTED_VALUE"""),43765.80902777778)</f>
        <v>43765.80903</v>
      </c>
      <c r="C205" s="1">
        <f>IFERROR(__xludf.DUMMYFUNCTION("""COMPUTED_VALUE"""),1466.95)</f>
        <v>1466.95</v>
      </c>
      <c r="D205" s="1">
        <f>IFERROR(__xludf.DUMMYFUNCTION("""COMPUTED_VALUE"""),1478.9)</f>
        <v>1478.9</v>
      </c>
      <c r="E205" s="1">
        <f>IFERROR(__xludf.DUMMYFUNCTION("""COMPUTED_VALUE"""),1446.0)</f>
        <v>1446</v>
      </c>
      <c r="F205" s="1">
        <f>IFERROR(__xludf.DUMMYFUNCTION("""COMPUTED_VALUE"""),1458.0)</f>
        <v>1458</v>
      </c>
      <c r="G205" s="1">
        <f>IFERROR(__xludf.DUMMYFUNCTION("""COMPUTED_VALUE"""),504081.0)</f>
        <v>504081</v>
      </c>
    </row>
    <row r="206" ht="15.75" customHeight="1">
      <c r="B206" s="6">
        <f>IFERROR(__xludf.DUMMYFUNCTION("""COMPUTED_VALUE"""),43767.64583333333)</f>
        <v>43767.64583</v>
      </c>
      <c r="C206" s="1">
        <f>IFERROR(__xludf.DUMMYFUNCTION("""COMPUTED_VALUE"""),1394.0)</f>
        <v>1394</v>
      </c>
      <c r="D206" s="1">
        <f>IFERROR(__xludf.DUMMYFUNCTION("""COMPUTED_VALUE"""),1434.45)</f>
        <v>1434.45</v>
      </c>
      <c r="E206" s="1">
        <f>IFERROR(__xludf.DUMMYFUNCTION("""COMPUTED_VALUE"""),1377.95)</f>
        <v>1377.95</v>
      </c>
      <c r="F206" s="1">
        <f>IFERROR(__xludf.DUMMYFUNCTION("""COMPUTED_VALUE"""),1409.75)</f>
        <v>1409.75</v>
      </c>
      <c r="G206" s="1">
        <f>IFERROR(__xludf.DUMMYFUNCTION("""COMPUTED_VALUE"""),4126810.0)</f>
        <v>4126810</v>
      </c>
    </row>
    <row r="207" ht="15.75" customHeight="1">
      <c r="B207" s="6">
        <f>IFERROR(__xludf.DUMMYFUNCTION("""COMPUTED_VALUE"""),43768.64583333333)</f>
        <v>43768.64583</v>
      </c>
      <c r="C207" s="1">
        <f>IFERROR(__xludf.DUMMYFUNCTION("""COMPUTED_VALUE"""),1450.0)</f>
        <v>1450</v>
      </c>
      <c r="D207" s="1">
        <f>IFERROR(__xludf.DUMMYFUNCTION("""COMPUTED_VALUE"""),1534.4)</f>
        <v>1534.4</v>
      </c>
      <c r="E207" s="1">
        <f>IFERROR(__xludf.DUMMYFUNCTION("""COMPUTED_VALUE"""),1420.0)</f>
        <v>1420</v>
      </c>
      <c r="F207" s="1">
        <f>IFERROR(__xludf.DUMMYFUNCTION("""COMPUTED_VALUE"""),1512.05)</f>
        <v>1512.05</v>
      </c>
      <c r="G207" s="1">
        <f>IFERROR(__xludf.DUMMYFUNCTION("""COMPUTED_VALUE"""),6003645.0)</f>
        <v>6003645</v>
      </c>
    </row>
    <row r="208" ht="15.75" customHeight="1">
      <c r="B208" s="6">
        <f>IFERROR(__xludf.DUMMYFUNCTION("""COMPUTED_VALUE"""),43769.64583333333)</f>
        <v>43769.64583</v>
      </c>
      <c r="C208" s="1">
        <f>IFERROR(__xludf.DUMMYFUNCTION("""COMPUTED_VALUE"""),1521.5)</f>
        <v>1521.5</v>
      </c>
      <c r="D208" s="1">
        <f>IFERROR(__xludf.DUMMYFUNCTION("""COMPUTED_VALUE"""),1537.85)</f>
        <v>1537.85</v>
      </c>
      <c r="E208" s="1">
        <f>IFERROR(__xludf.DUMMYFUNCTION("""COMPUTED_VALUE"""),1450.0)</f>
        <v>1450</v>
      </c>
      <c r="F208" s="1">
        <f>IFERROR(__xludf.DUMMYFUNCTION("""COMPUTED_VALUE"""),1456.85)</f>
        <v>1456.85</v>
      </c>
      <c r="G208" s="1">
        <f>IFERROR(__xludf.DUMMYFUNCTION("""COMPUTED_VALUE"""),3358096.0)</f>
        <v>3358096</v>
      </c>
    </row>
    <row r="209" ht="15.75" customHeight="1">
      <c r="B209" s="6">
        <f>IFERROR(__xludf.DUMMYFUNCTION("""COMPUTED_VALUE"""),43770.64583333333)</f>
        <v>43770.64583</v>
      </c>
      <c r="C209" s="1">
        <f>IFERROR(__xludf.DUMMYFUNCTION("""COMPUTED_VALUE"""),1472.3)</f>
        <v>1472.3</v>
      </c>
      <c r="D209" s="1">
        <f>IFERROR(__xludf.DUMMYFUNCTION("""COMPUTED_VALUE"""),1507.35)</f>
        <v>1507.35</v>
      </c>
      <c r="E209" s="1">
        <f>IFERROR(__xludf.DUMMYFUNCTION("""COMPUTED_VALUE"""),1429.0)</f>
        <v>1429</v>
      </c>
      <c r="F209" s="1">
        <f>IFERROR(__xludf.DUMMYFUNCTION("""COMPUTED_VALUE"""),1438.65)</f>
        <v>1438.65</v>
      </c>
      <c r="G209" s="1">
        <f>IFERROR(__xludf.DUMMYFUNCTION("""COMPUTED_VALUE"""),4453395.0)</f>
        <v>4453395</v>
      </c>
    </row>
    <row r="210" ht="15.75" customHeight="1">
      <c r="B210" s="6">
        <f>IFERROR(__xludf.DUMMYFUNCTION("""COMPUTED_VALUE"""),43773.64583333333)</f>
        <v>43773.64583</v>
      </c>
      <c r="C210" s="1">
        <f>IFERROR(__xludf.DUMMYFUNCTION("""COMPUTED_VALUE"""),1440.05)</f>
        <v>1440.05</v>
      </c>
      <c r="D210" s="1">
        <f>IFERROR(__xludf.DUMMYFUNCTION("""COMPUTED_VALUE"""),1459.65)</f>
        <v>1459.65</v>
      </c>
      <c r="E210" s="1">
        <f>IFERROR(__xludf.DUMMYFUNCTION("""COMPUTED_VALUE"""),1421.6)</f>
        <v>1421.6</v>
      </c>
      <c r="F210" s="1">
        <f>IFERROR(__xludf.DUMMYFUNCTION("""COMPUTED_VALUE"""),1436.4)</f>
        <v>1436.4</v>
      </c>
      <c r="G210" s="1">
        <f>IFERROR(__xludf.DUMMYFUNCTION("""COMPUTED_VALUE"""),1638666.0)</f>
        <v>1638666</v>
      </c>
    </row>
    <row r="211" ht="15.75" customHeight="1">
      <c r="B211" s="6">
        <f>IFERROR(__xludf.DUMMYFUNCTION("""COMPUTED_VALUE"""),43774.64583333333)</f>
        <v>43774.64583</v>
      </c>
      <c r="C211" s="1">
        <f>IFERROR(__xludf.DUMMYFUNCTION("""COMPUTED_VALUE"""),1432.0)</f>
        <v>1432</v>
      </c>
      <c r="D211" s="1">
        <f>IFERROR(__xludf.DUMMYFUNCTION("""COMPUTED_VALUE"""),1503.0)</f>
        <v>1503</v>
      </c>
      <c r="E211" s="1">
        <f>IFERROR(__xludf.DUMMYFUNCTION("""COMPUTED_VALUE"""),1411.85)</f>
        <v>1411.85</v>
      </c>
      <c r="F211" s="1">
        <f>IFERROR(__xludf.DUMMYFUNCTION("""COMPUTED_VALUE"""),1462.45)</f>
        <v>1462.45</v>
      </c>
      <c r="G211" s="1">
        <f>IFERROR(__xludf.DUMMYFUNCTION("""COMPUTED_VALUE"""),4797987.0)</f>
        <v>4797987</v>
      </c>
    </row>
    <row r="212" ht="15.75" customHeight="1">
      <c r="B212" s="6">
        <f>IFERROR(__xludf.DUMMYFUNCTION("""COMPUTED_VALUE"""),43775.64583333333)</f>
        <v>43775.64583</v>
      </c>
      <c r="C212" s="1">
        <f>IFERROR(__xludf.DUMMYFUNCTION("""COMPUTED_VALUE"""),1474.0)</f>
        <v>1474</v>
      </c>
      <c r="D212" s="1">
        <f>IFERROR(__xludf.DUMMYFUNCTION("""COMPUTED_VALUE"""),1494.75)</f>
        <v>1494.75</v>
      </c>
      <c r="E212" s="1">
        <f>IFERROR(__xludf.DUMMYFUNCTION("""COMPUTED_VALUE"""),1451.05)</f>
        <v>1451.05</v>
      </c>
      <c r="F212" s="1">
        <f>IFERROR(__xludf.DUMMYFUNCTION("""COMPUTED_VALUE"""),1468.65)</f>
        <v>1468.65</v>
      </c>
      <c r="G212" s="1">
        <f>IFERROR(__xludf.DUMMYFUNCTION("""COMPUTED_VALUE"""),1114009.0)</f>
        <v>1114009</v>
      </c>
    </row>
    <row r="213" ht="15.75" customHeight="1">
      <c r="B213" s="6">
        <f>IFERROR(__xludf.DUMMYFUNCTION("""COMPUTED_VALUE"""),43776.64583333333)</f>
        <v>43776.64583</v>
      </c>
      <c r="C213" s="1">
        <f>IFERROR(__xludf.DUMMYFUNCTION("""COMPUTED_VALUE"""),1477.7)</f>
        <v>1477.7</v>
      </c>
      <c r="D213" s="1">
        <f>IFERROR(__xludf.DUMMYFUNCTION("""COMPUTED_VALUE"""),1497.9)</f>
        <v>1497.9</v>
      </c>
      <c r="E213" s="1">
        <f>IFERROR(__xludf.DUMMYFUNCTION("""COMPUTED_VALUE"""),1456.1)</f>
        <v>1456.1</v>
      </c>
      <c r="F213" s="1">
        <f>IFERROR(__xludf.DUMMYFUNCTION("""COMPUTED_VALUE"""),1492.55)</f>
        <v>1492.55</v>
      </c>
      <c r="G213" s="1">
        <f>IFERROR(__xludf.DUMMYFUNCTION("""COMPUTED_VALUE"""),2561089.0)</f>
        <v>2561089</v>
      </c>
    </row>
    <row r="214" ht="15.75" customHeight="1">
      <c r="B214" s="6">
        <f>IFERROR(__xludf.DUMMYFUNCTION("""COMPUTED_VALUE"""),43777.64583333333)</f>
        <v>43777.64583</v>
      </c>
      <c r="C214" s="1">
        <f>IFERROR(__xludf.DUMMYFUNCTION("""COMPUTED_VALUE"""),1495.0)</f>
        <v>1495</v>
      </c>
      <c r="D214" s="1">
        <f>IFERROR(__xludf.DUMMYFUNCTION("""COMPUTED_VALUE"""),1541.75)</f>
        <v>1541.75</v>
      </c>
      <c r="E214" s="1">
        <f>IFERROR(__xludf.DUMMYFUNCTION("""COMPUTED_VALUE"""),1480.55)</f>
        <v>1480.55</v>
      </c>
      <c r="F214" s="1">
        <f>IFERROR(__xludf.DUMMYFUNCTION("""COMPUTED_VALUE"""),1530.0)</f>
        <v>1530</v>
      </c>
      <c r="G214" s="1">
        <f>IFERROR(__xludf.DUMMYFUNCTION("""COMPUTED_VALUE"""),2400373.0)</f>
        <v>2400373</v>
      </c>
    </row>
    <row r="215" ht="15.75" customHeight="1">
      <c r="B215" s="6">
        <f>IFERROR(__xludf.DUMMYFUNCTION("""COMPUTED_VALUE"""),43780.64583333333)</f>
        <v>43780.64583</v>
      </c>
      <c r="C215" s="1">
        <f>IFERROR(__xludf.DUMMYFUNCTION("""COMPUTED_VALUE"""),1524.0)</f>
        <v>1524</v>
      </c>
      <c r="D215" s="1">
        <f>IFERROR(__xludf.DUMMYFUNCTION("""COMPUTED_VALUE"""),1524.8)</f>
        <v>1524.8</v>
      </c>
      <c r="E215" s="1">
        <f>IFERROR(__xludf.DUMMYFUNCTION("""COMPUTED_VALUE"""),1470.1)</f>
        <v>1470.1</v>
      </c>
      <c r="F215" s="1">
        <f>IFERROR(__xludf.DUMMYFUNCTION("""COMPUTED_VALUE"""),1481.35)</f>
        <v>1481.35</v>
      </c>
      <c r="G215" s="1">
        <f>IFERROR(__xludf.DUMMYFUNCTION("""COMPUTED_VALUE"""),1565295.0)</f>
        <v>1565295</v>
      </c>
    </row>
    <row r="216" ht="15.75" customHeight="1">
      <c r="B216" s="6">
        <f>IFERROR(__xludf.DUMMYFUNCTION("""COMPUTED_VALUE"""),43782.64583333333)</f>
        <v>43782.64583</v>
      </c>
      <c r="C216" s="1">
        <f>IFERROR(__xludf.DUMMYFUNCTION("""COMPUTED_VALUE"""),1482.0)</f>
        <v>1482</v>
      </c>
      <c r="D216" s="1">
        <f>IFERROR(__xludf.DUMMYFUNCTION("""COMPUTED_VALUE"""),1494.95)</f>
        <v>1494.95</v>
      </c>
      <c r="E216" s="1">
        <f>IFERROR(__xludf.DUMMYFUNCTION("""COMPUTED_VALUE"""),1466.4)</f>
        <v>1466.4</v>
      </c>
      <c r="F216" s="1">
        <f>IFERROR(__xludf.DUMMYFUNCTION("""COMPUTED_VALUE"""),1477.55)</f>
        <v>1477.55</v>
      </c>
      <c r="G216" s="1">
        <f>IFERROR(__xludf.DUMMYFUNCTION("""COMPUTED_VALUE"""),898600.0)</f>
        <v>898600</v>
      </c>
    </row>
    <row r="217" ht="15.75" customHeight="1">
      <c r="B217" s="6">
        <f>IFERROR(__xludf.DUMMYFUNCTION("""COMPUTED_VALUE"""),43783.64583333333)</f>
        <v>43783.64583</v>
      </c>
      <c r="C217" s="1">
        <f>IFERROR(__xludf.DUMMYFUNCTION("""COMPUTED_VALUE"""),1478.0)</f>
        <v>1478</v>
      </c>
      <c r="D217" s="1">
        <f>IFERROR(__xludf.DUMMYFUNCTION("""COMPUTED_VALUE"""),1525.0)</f>
        <v>1525</v>
      </c>
      <c r="E217" s="1">
        <f>IFERROR(__xludf.DUMMYFUNCTION("""COMPUTED_VALUE"""),1465.0)</f>
        <v>1465</v>
      </c>
      <c r="F217" s="1">
        <f>IFERROR(__xludf.DUMMYFUNCTION("""COMPUTED_VALUE"""),1516.9)</f>
        <v>1516.9</v>
      </c>
      <c r="G217" s="1">
        <f>IFERROR(__xludf.DUMMYFUNCTION("""COMPUTED_VALUE"""),1224651.0)</f>
        <v>1224651</v>
      </c>
    </row>
    <row r="218" ht="15.75" customHeight="1">
      <c r="B218" s="6">
        <f>IFERROR(__xludf.DUMMYFUNCTION("""COMPUTED_VALUE"""),43784.64583333333)</f>
        <v>43784.64583</v>
      </c>
      <c r="C218" s="1">
        <f>IFERROR(__xludf.DUMMYFUNCTION("""COMPUTED_VALUE"""),1510.0)</f>
        <v>1510</v>
      </c>
      <c r="D218" s="1">
        <f>IFERROR(__xludf.DUMMYFUNCTION("""COMPUTED_VALUE"""),1516.2)</f>
        <v>1516.2</v>
      </c>
      <c r="E218" s="1">
        <f>IFERROR(__xludf.DUMMYFUNCTION("""COMPUTED_VALUE"""),1456.15)</f>
        <v>1456.15</v>
      </c>
      <c r="F218" s="1">
        <f>IFERROR(__xludf.DUMMYFUNCTION("""COMPUTED_VALUE"""),1465.65)</f>
        <v>1465.65</v>
      </c>
      <c r="G218" s="1">
        <f>IFERROR(__xludf.DUMMYFUNCTION("""COMPUTED_VALUE"""),1568300.0)</f>
        <v>1568300</v>
      </c>
    </row>
    <row r="219" ht="15.75" customHeight="1">
      <c r="B219" s="6">
        <f>IFERROR(__xludf.DUMMYFUNCTION("""COMPUTED_VALUE"""),43787.64583333333)</f>
        <v>43787.64583</v>
      </c>
      <c r="C219" s="1">
        <f>IFERROR(__xludf.DUMMYFUNCTION("""COMPUTED_VALUE"""),1475.0)</f>
        <v>1475</v>
      </c>
      <c r="D219" s="1">
        <f>IFERROR(__xludf.DUMMYFUNCTION("""COMPUTED_VALUE"""),1486.9)</f>
        <v>1486.9</v>
      </c>
      <c r="E219" s="1">
        <f>IFERROR(__xludf.DUMMYFUNCTION("""COMPUTED_VALUE"""),1454.45)</f>
        <v>1454.45</v>
      </c>
      <c r="F219" s="1">
        <f>IFERROR(__xludf.DUMMYFUNCTION("""COMPUTED_VALUE"""),1460.0)</f>
        <v>1460</v>
      </c>
      <c r="G219" s="1">
        <f>IFERROR(__xludf.DUMMYFUNCTION("""COMPUTED_VALUE"""),997063.0)</f>
        <v>997063</v>
      </c>
    </row>
    <row r="220" ht="15.75" customHeight="1">
      <c r="B220" s="6">
        <f>IFERROR(__xludf.DUMMYFUNCTION("""COMPUTED_VALUE"""),43788.64583333333)</f>
        <v>43788.64583</v>
      </c>
      <c r="C220" s="1">
        <f>IFERROR(__xludf.DUMMYFUNCTION("""COMPUTED_VALUE"""),1460.0)</f>
        <v>1460</v>
      </c>
      <c r="D220" s="1">
        <f>IFERROR(__xludf.DUMMYFUNCTION("""COMPUTED_VALUE"""),1468.0)</f>
        <v>1468</v>
      </c>
      <c r="E220" s="1">
        <f>IFERROR(__xludf.DUMMYFUNCTION("""COMPUTED_VALUE"""),1422.2)</f>
        <v>1422.2</v>
      </c>
      <c r="F220" s="1">
        <f>IFERROR(__xludf.DUMMYFUNCTION("""COMPUTED_VALUE"""),1425.75)</f>
        <v>1425.75</v>
      </c>
      <c r="G220" s="1">
        <f>IFERROR(__xludf.DUMMYFUNCTION("""COMPUTED_VALUE"""),1131505.0)</f>
        <v>1131505</v>
      </c>
    </row>
    <row r="221" ht="15.75" customHeight="1">
      <c r="B221" s="6">
        <f>IFERROR(__xludf.DUMMYFUNCTION("""COMPUTED_VALUE"""),43789.64583333333)</f>
        <v>43789.64583</v>
      </c>
      <c r="C221" s="1">
        <f>IFERROR(__xludf.DUMMYFUNCTION("""COMPUTED_VALUE"""),1440.0)</f>
        <v>1440</v>
      </c>
      <c r="D221" s="1">
        <f>IFERROR(__xludf.DUMMYFUNCTION("""COMPUTED_VALUE"""),1449.6)</f>
        <v>1449.6</v>
      </c>
      <c r="E221" s="1">
        <f>IFERROR(__xludf.DUMMYFUNCTION("""COMPUTED_VALUE"""),1417.5)</f>
        <v>1417.5</v>
      </c>
      <c r="F221" s="1">
        <f>IFERROR(__xludf.DUMMYFUNCTION("""COMPUTED_VALUE"""),1426.65)</f>
        <v>1426.65</v>
      </c>
      <c r="G221" s="1">
        <f>IFERROR(__xludf.DUMMYFUNCTION("""COMPUTED_VALUE"""),962616.0)</f>
        <v>962616</v>
      </c>
    </row>
    <row r="222" ht="15.75" customHeight="1">
      <c r="B222" s="6">
        <f>IFERROR(__xludf.DUMMYFUNCTION("""COMPUTED_VALUE"""),43790.64583333333)</f>
        <v>43790.64583</v>
      </c>
      <c r="C222" s="1">
        <f>IFERROR(__xludf.DUMMYFUNCTION("""COMPUTED_VALUE"""),1426.65)</f>
        <v>1426.65</v>
      </c>
      <c r="D222" s="1">
        <f>IFERROR(__xludf.DUMMYFUNCTION("""COMPUTED_VALUE"""),1443.05)</f>
        <v>1443.05</v>
      </c>
      <c r="E222" s="1">
        <f>IFERROR(__xludf.DUMMYFUNCTION("""COMPUTED_VALUE"""),1385.0)</f>
        <v>1385</v>
      </c>
      <c r="F222" s="1">
        <f>IFERROR(__xludf.DUMMYFUNCTION("""COMPUTED_VALUE"""),1400.2)</f>
        <v>1400.2</v>
      </c>
      <c r="G222" s="1">
        <f>IFERROR(__xludf.DUMMYFUNCTION("""COMPUTED_VALUE"""),1363237.0)</f>
        <v>1363237</v>
      </c>
    </row>
    <row r="223" ht="15.75" customHeight="1">
      <c r="B223" s="6">
        <f>IFERROR(__xludf.DUMMYFUNCTION("""COMPUTED_VALUE"""),43791.64583333333)</f>
        <v>43791.64583</v>
      </c>
      <c r="C223" s="1">
        <f>IFERROR(__xludf.DUMMYFUNCTION("""COMPUTED_VALUE"""),1392.0)</f>
        <v>1392</v>
      </c>
      <c r="D223" s="1">
        <f>IFERROR(__xludf.DUMMYFUNCTION("""COMPUTED_VALUE"""),1404.9)</f>
        <v>1404.9</v>
      </c>
      <c r="E223" s="1">
        <f>IFERROR(__xludf.DUMMYFUNCTION("""COMPUTED_VALUE"""),1357.25)</f>
        <v>1357.25</v>
      </c>
      <c r="F223" s="1">
        <f>IFERROR(__xludf.DUMMYFUNCTION("""COMPUTED_VALUE"""),1391.0)</f>
        <v>1391</v>
      </c>
      <c r="G223" s="1">
        <f>IFERROR(__xludf.DUMMYFUNCTION("""COMPUTED_VALUE"""),2178554.0)</f>
        <v>2178554</v>
      </c>
    </row>
    <row r="224" ht="15.75" customHeight="1">
      <c r="B224" s="6">
        <f>IFERROR(__xludf.DUMMYFUNCTION("""COMPUTED_VALUE"""),43794.64583333333)</f>
        <v>43794.64583</v>
      </c>
      <c r="C224" s="1">
        <f>IFERROR(__xludf.DUMMYFUNCTION("""COMPUTED_VALUE"""),1390.15)</f>
        <v>1390.15</v>
      </c>
      <c r="D224" s="1">
        <f>IFERROR(__xludf.DUMMYFUNCTION("""COMPUTED_VALUE"""),1454.8)</f>
        <v>1454.8</v>
      </c>
      <c r="E224" s="1">
        <f>IFERROR(__xludf.DUMMYFUNCTION("""COMPUTED_VALUE"""),1390.15)</f>
        <v>1390.15</v>
      </c>
      <c r="F224" s="1">
        <f>IFERROR(__xludf.DUMMYFUNCTION("""COMPUTED_VALUE"""),1450.15)</f>
        <v>1450.15</v>
      </c>
      <c r="G224" s="1">
        <f>IFERROR(__xludf.DUMMYFUNCTION("""COMPUTED_VALUE"""),1803684.0)</f>
        <v>1803684</v>
      </c>
    </row>
    <row r="225" ht="15.75" customHeight="1">
      <c r="B225" s="6">
        <f>IFERROR(__xludf.DUMMYFUNCTION("""COMPUTED_VALUE"""),43795.64583333333)</f>
        <v>43795.64583</v>
      </c>
      <c r="C225" s="1">
        <f>IFERROR(__xludf.DUMMYFUNCTION("""COMPUTED_VALUE"""),1421.0)</f>
        <v>1421</v>
      </c>
      <c r="D225" s="1">
        <f>IFERROR(__xludf.DUMMYFUNCTION("""COMPUTED_VALUE"""),1439.5)</f>
        <v>1439.5</v>
      </c>
      <c r="E225" s="1">
        <f>IFERROR(__xludf.DUMMYFUNCTION("""COMPUTED_VALUE"""),1388.5)</f>
        <v>1388.5</v>
      </c>
      <c r="F225" s="1">
        <f>IFERROR(__xludf.DUMMYFUNCTION("""COMPUTED_VALUE"""),1413.1)</f>
        <v>1413.1</v>
      </c>
      <c r="G225" s="1">
        <f>IFERROR(__xludf.DUMMYFUNCTION("""COMPUTED_VALUE"""),2482861.0)</f>
        <v>2482861</v>
      </c>
    </row>
    <row r="226" ht="15.75" customHeight="1">
      <c r="B226" s="6">
        <f>IFERROR(__xludf.DUMMYFUNCTION("""COMPUTED_VALUE"""),43796.64583333333)</f>
        <v>43796.64583</v>
      </c>
      <c r="C226" s="1">
        <f>IFERROR(__xludf.DUMMYFUNCTION("""COMPUTED_VALUE"""),1410.0)</f>
        <v>1410</v>
      </c>
      <c r="D226" s="1">
        <f>IFERROR(__xludf.DUMMYFUNCTION("""COMPUTED_VALUE"""),1439.95)</f>
        <v>1439.95</v>
      </c>
      <c r="E226" s="1">
        <f>IFERROR(__xludf.DUMMYFUNCTION("""COMPUTED_VALUE"""),1392.0)</f>
        <v>1392</v>
      </c>
      <c r="F226" s="1">
        <f>IFERROR(__xludf.DUMMYFUNCTION("""COMPUTED_VALUE"""),1427.2)</f>
        <v>1427.2</v>
      </c>
      <c r="G226" s="1">
        <f>IFERROR(__xludf.DUMMYFUNCTION("""COMPUTED_VALUE"""),1424977.0)</f>
        <v>1424977</v>
      </c>
    </row>
    <row r="227" ht="15.75" customHeight="1">
      <c r="B227" s="6">
        <f>IFERROR(__xludf.DUMMYFUNCTION("""COMPUTED_VALUE"""),43797.64583333333)</f>
        <v>43797.64583</v>
      </c>
      <c r="C227" s="1">
        <f>IFERROR(__xludf.DUMMYFUNCTION("""COMPUTED_VALUE"""),1420.0)</f>
        <v>1420</v>
      </c>
      <c r="D227" s="1">
        <f>IFERROR(__xludf.DUMMYFUNCTION("""COMPUTED_VALUE"""),1444.75)</f>
        <v>1444.75</v>
      </c>
      <c r="E227" s="1">
        <f>IFERROR(__xludf.DUMMYFUNCTION("""COMPUTED_VALUE"""),1418.0)</f>
        <v>1418</v>
      </c>
      <c r="F227" s="1">
        <f>IFERROR(__xludf.DUMMYFUNCTION("""COMPUTED_VALUE"""),1433.55)</f>
        <v>1433.55</v>
      </c>
      <c r="G227" s="1">
        <f>IFERROR(__xludf.DUMMYFUNCTION("""COMPUTED_VALUE"""),1070836.0)</f>
        <v>1070836</v>
      </c>
    </row>
    <row r="228" ht="15.75" customHeight="1">
      <c r="B228" s="6">
        <f>IFERROR(__xludf.DUMMYFUNCTION("""COMPUTED_VALUE"""),43798.64583333333)</f>
        <v>43798.64583</v>
      </c>
      <c r="C228" s="1">
        <f>IFERROR(__xludf.DUMMYFUNCTION("""COMPUTED_VALUE"""),1426.15)</f>
        <v>1426.15</v>
      </c>
      <c r="D228" s="1">
        <f>IFERROR(__xludf.DUMMYFUNCTION("""COMPUTED_VALUE"""),1474.9)</f>
        <v>1474.9</v>
      </c>
      <c r="E228" s="1">
        <f>IFERROR(__xludf.DUMMYFUNCTION("""COMPUTED_VALUE"""),1420.35)</f>
        <v>1420.35</v>
      </c>
      <c r="F228" s="1">
        <f>IFERROR(__xludf.DUMMYFUNCTION("""COMPUTED_VALUE"""),1444.2)</f>
        <v>1444.2</v>
      </c>
      <c r="G228" s="1">
        <f>IFERROR(__xludf.DUMMYFUNCTION("""COMPUTED_VALUE"""),1106004.0)</f>
        <v>1106004</v>
      </c>
    </row>
    <row r="229" ht="15.75" customHeight="1">
      <c r="B229" s="6">
        <f>IFERROR(__xludf.DUMMYFUNCTION("""COMPUTED_VALUE"""),43801.64583333333)</f>
        <v>43801.64583</v>
      </c>
      <c r="C229" s="1">
        <f>IFERROR(__xludf.DUMMYFUNCTION("""COMPUTED_VALUE"""),1458.0)</f>
        <v>1458</v>
      </c>
      <c r="D229" s="1">
        <f>IFERROR(__xludf.DUMMYFUNCTION("""COMPUTED_VALUE"""),1461.9)</f>
        <v>1461.9</v>
      </c>
      <c r="E229" s="1">
        <f>IFERROR(__xludf.DUMMYFUNCTION("""COMPUTED_VALUE"""),1437.35)</f>
        <v>1437.35</v>
      </c>
      <c r="F229" s="1">
        <f>IFERROR(__xludf.DUMMYFUNCTION("""COMPUTED_VALUE"""),1449.85)</f>
        <v>1449.85</v>
      </c>
      <c r="G229" s="1">
        <f>IFERROR(__xludf.DUMMYFUNCTION("""COMPUTED_VALUE"""),636925.0)</f>
        <v>636925</v>
      </c>
    </row>
    <row r="230" ht="15.75" customHeight="1">
      <c r="B230" s="6">
        <f>IFERROR(__xludf.DUMMYFUNCTION("""COMPUTED_VALUE"""),43802.64583333333)</f>
        <v>43802.64583</v>
      </c>
      <c r="C230" s="1">
        <f>IFERROR(__xludf.DUMMYFUNCTION("""COMPUTED_VALUE"""),1438.0)</f>
        <v>1438</v>
      </c>
      <c r="D230" s="1">
        <f>IFERROR(__xludf.DUMMYFUNCTION("""COMPUTED_VALUE"""),1444.85)</f>
        <v>1444.85</v>
      </c>
      <c r="E230" s="1">
        <f>IFERROR(__xludf.DUMMYFUNCTION("""COMPUTED_VALUE"""),1390.2)</f>
        <v>1390.2</v>
      </c>
      <c r="F230" s="1">
        <f>IFERROR(__xludf.DUMMYFUNCTION("""COMPUTED_VALUE"""),1399.6)</f>
        <v>1399.6</v>
      </c>
      <c r="G230" s="1">
        <f>IFERROR(__xludf.DUMMYFUNCTION("""COMPUTED_VALUE"""),1423698.0)</f>
        <v>1423698</v>
      </c>
    </row>
    <row r="231" ht="15.75" customHeight="1">
      <c r="B231" s="6">
        <f>IFERROR(__xludf.DUMMYFUNCTION("""COMPUTED_VALUE"""),43803.64583333333)</f>
        <v>43803.64583</v>
      </c>
      <c r="C231" s="1">
        <f>IFERROR(__xludf.DUMMYFUNCTION("""COMPUTED_VALUE"""),1390.0)</f>
        <v>1390</v>
      </c>
      <c r="D231" s="1">
        <f>IFERROR(__xludf.DUMMYFUNCTION("""COMPUTED_VALUE"""),1419.2)</f>
        <v>1419.2</v>
      </c>
      <c r="E231" s="1">
        <f>IFERROR(__xludf.DUMMYFUNCTION("""COMPUTED_VALUE"""),1385.6)</f>
        <v>1385.6</v>
      </c>
      <c r="F231" s="1">
        <f>IFERROR(__xludf.DUMMYFUNCTION("""COMPUTED_VALUE"""),1405.8)</f>
        <v>1405.8</v>
      </c>
      <c r="G231" s="1">
        <f>IFERROR(__xludf.DUMMYFUNCTION("""COMPUTED_VALUE"""),800504.0)</f>
        <v>800504</v>
      </c>
    </row>
    <row r="232" ht="15.75" customHeight="1">
      <c r="B232" s="6">
        <f>IFERROR(__xludf.DUMMYFUNCTION("""COMPUTED_VALUE"""),43804.64583333333)</f>
        <v>43804.64583</v>
      </c>
      <c r="C232" s="1">
        <f>IFERROR(__xludf.DUMMYFUNCTION("""COMPUTED_VALUE"""),1379.6)</f>
        <v>1379.6</v>
      </c>
      <c r="D232" s="1">
        <f>IFERROR(__xludf.DUMMYFUNCTION("""COMPUTED_VALUE"""),1393.5)</f>
        <v>1393.5</v>
      </c>
      <c r="E232" s="1">
        <f>IFERROR(__xludf.DUMMYFUNCTION("""COMPUTED_VALUE"""),1317.25)</f>
        <v>1317.25</v>
      </c>
      <c r="F232" s="1">
        <f>IFERROR(__xludf.DUMMYFUNCTION("""COMPUTED_VALUE"""),1321.25)</f>
        <v>1321.25</v>
      </c>
      <c r="G232" s="1">
        <f>IFERROR(__xludf.DUMMYFUNCTION("""COMPUTED_VALUE"""),3271613.0)</f>
        <v>3271613</v>
      </c>
    </row>
    <row r="233" ht="15.75" customHeight="1">
      <c r="B233" s="6">
        <f>IFERROR(__xludf.DUMMYFUNCTION("""COMPUTED_VALUE"""),43805.64583333333)</f>
        <v>43805.64583</v>
      </c>
      <c r="C233" s="1">
        <f>IFERROR(__xludf.DUMMYFUNCTION("""COMPUTED_VALUE"""),1325.0)</f>
        <v>1325</v>
      </c>
      <c r="D233" s="1">
        <f>IFERROR(__xludf.DUMMYFUNCTION("""COMPUTED_VALUE"""),1335.0)</f>
        <v>1335</v>
      </c>
      <c r="E233" s="1">
        <f>IFERROR(__xludf.DUMMYFUNCTION("""COMPUTED_VALUE"""),1305.55)</f>
        <v>1305.55</v>
      </c>
      <c r="F233" s="1">
        <f>IFERROR(__xludf.DUMMYFUNCTION("""COMPUTED_VALUE"""),1323.1)</f>
        <v>1323.1</v>
      </c>
      <c r="G233" s="1">
        <f>IFERROR(__xludf.DUMMYFUNCTION("""COMPUTED_VALUE"""),2103825.0)</f>
        <v>2103825</v>
      </c>
    </row>
    <row r="234" ht="15.75" customHeight="1">
      <c r="B234" s="6">
        <f>IFERROR(__xludf.DUMMYFUNCTION("""COMPUTED_VALUE"""),43808.64583333333)</f>
        <v>43808.64583</v>
      </c>
      <c r="C234" s="1">
        <f>IFERROR(__xludf.DUMMYFUNCTION("""COMPUTED_VALUE"""),1327.1)</f>
        <v>1327.1</v>
      </c>
      <c r="D234" s="1">
        <f>IFERROR(__xludf.DUMMYFUNCTION("""COMPUTED_VALUE"""),1351.85)</f>
        <v>1351.85</v>
      </c>
      <c r="E234" s="1">
        <f>IFERROR(__xludf.DUMMYFUNCTION("""COMPUTED_VALUE"""),1317.15)</f>
        <v>1317.15</v>
      </c>
      <c r="F234" s="1">
        <f>IFERROR(__xludf.DUMMYFUNCTION("""COMPUTED_VALUE"""),1327.8)</f>
        <v>1327.8</v>
      </c>
      <c r="G234" s="1">
        <f>IFERROR(__xludf.DUMMYFUNCTION("""COMPUTED_VALUE"""),1085122.0)</f>
        <v>1085122</v>
      </c>
    </row>
    <row r="235" ht="15.75" customHeight="1">
      <c r="B235" s="6">
        <f>IFERROR(__xludf.DUMMYFUNCTION("""COMPUTED_VALUE"""),43809.64583333333)</f>
        <v>43809.64583</v>
      </c>
      <c r="C235" s="1">
        <f>IFERROR(__xludf.DUMMYFUNCTION("""COMPUTED_VALUE"""),1327.4)</f>
        <v>1327.4</v>
      </c>
      <c r="D235" s="1">
        <f>IFERROR(__xludf.DUMMYFUNCTION("""COMPUTED_VALUE"""),1340.5)</f>
        <v>1340.5</v>
      </c>
      <c r="E235" s="1">
        <f>IFERROR(__xludf.DUMMYFUNCTION("""COMPUTED_VALUE"""),1324.15)</f>
        <v>1324.15</v>
      </c>
      <c r="F235" s="1">
        <f>IFERROR(__xludf.DUMMYFUNCTION("""COMPUTED_VALUE"""),1328.75)</f>
        <v>1328.75</v>
      </c>
      <c r="G235" s="1">
        <f>IFERROR(__xludf.DUMMYFUNCTION("""COMPUTED_VALUE"""),538102.0)</f>
        <v>538102</v>
      </c>
    </row>
    <row r="236" ht="15.75" customHeight="1">
      <c r="B236" s="6">
        <f>IFERROR(__xludf.DUMMYFUNCTION("""COMPUTED_VALUE"""),43810.64583333333)</f>
        <v>43810.64583</v>
      </c>
      <c r="C236" s="1">
        <f>IFERROR(__xludf.DUMMYFUNCTION("""COMPUTED_VALUE"""),1330.0)</f>
        <v>1330</v>
      </c>
      <c r="D236" s="1">
        <f>IFERROR(__xludf.DUMMYFUNCTION("""COMPUTED_VALUE"""),1348.0)</f>
        <v>1348</v>
      </c>
      <c r="E236" s="1">
        <f>IFERROR(__xludf.DUMMYFUNCTION("""COMPUTED_VALUE"""),1325.0)</f>
        <v>1325</v>
      </c>
      <c r="F236" s="1">
        <f>IFERROR(__xludf.DUMMYFUNCTION("""COMPUTED_VALUE"""),1338.95)</f>
        <v>1338.95</v>
      </c>
      <c r="G236" s="1">
        <f>IFERROR(__xludf.DUMMYFUNCTION("""COMPUTED_VALUE"""),609565.0)</f>
        <v>609565</v>
      </c>
    </row>
    <row r="237" ht="15.75" customHeight="1">
      <c r="B237" s="6">
        <f>IFERROR(__xludf.DUMMYFUNCTION("""COMPUTED_VALUE"""),43811.64583333333)</f>
        <v>43811.64583</v>
      </c>
      <c r="C237" s="1">
        <f>IFERROR(__xludf.DUMMYFUNCTION("""COMPUTED_VALUE"""),1348.9)</f>
        <v>1348.9</v>
      </c>
      <c r="D237" s="1">
        <f>IFERROR(__xludf.DUMMYFUNCTION("""COMPUTED_VALUE"""),1359.8)</f>
        <v>1359.8</v>
      </c>
      <c r="E237" s="1">
        <f>IFERROR(__xludf.DUMMYFUNCTION("""COMPUTED_VALUE"""),1331.5)</f>
        <v>1331.5</v>
      </c>
      <c r="F237" s="1">
        <f>IFERROR(__xludf.DUMMYFUNCTION("""COMPUTED_VALUE"""),1339.4)</f>
        <v>1339.4</v>
      </c>
      <c r="G237" s="1">
        <f>IFERROR(__xludf.DUMMYFUNCTION("""COMPUTED_VALUE"""),752297.0)</f>
        <v>752297</v>
      </c>
    </row>
    <row r="238" ht="15.75" customHeight="1">
      <c r="B238" s="6">
        <f>IFERROR(__xludf.DUMMYFUNCTION("""COMPUTED_VALUE"""),43812.64583333333)</f>
        <v>43812.64583</v>
      </c>
      <c r="C238" s="1">
        <f>IFERROR(__xludf.DUMMYFUNCTION("""COMPUTED_VALUE"""),1347.0)</f>
        <v>1347</v>
      </c>
      <c r="D238" s="1">
        <f>IFERROR(__xludf.DUMMYFUNCTION("""COMPUTED_VALUE"""),1367.95)</f>
        <v>1367.95</v>
      </c>
      <c r="E238" s="1">
        <f>IFERROR(__xludf.DUMMYFUNCTION("""COMPUTED_VALUE"""),1310.0)</f>
        <v>1310</v>
      </c>
      <c r="F238" s="1">
        <f>IFERROR(__xludf.DUMMYFUNCTION("""COMPUTED_VALUE"""),1322.05)</f>
        <v>1322.05</v>
      </c>
      <c r="G238" s="1">
        <f>IFERROR(__xludf.DUMMYFUNCTION("""COMPUTED_VALUE"""),1540569.0)</f>
        <v>1540569</v>
      </c>
    </row>
    <row r="239" ht="15.75" customHeight="1">
      <c r="B239" s="6">
        <f>IFERROR(__xludf.DUMMYFUNCTION("""COMPUTED_VALUE"""),43815.64583333333)</f>
        <v>43815.64583</v>
      </c>
      <c r="C239" s="1">
        <f>IFERROR(__xludf.DUMMYFUNCTION("""COMPUTED_VALUE"""),1329.0)</f>
        <v>1329</v>
      </c>
      <c r="D239" s="1">
        <f>IFERROR(__xludf.DUMMYFUNCTION("""COMPUTED_VALUE"""),1329.0)</f>
        <v>1329</v>
      </c>
      <c r="E239" s="1">
        <f>IFERROR(__xludf.DUMMYFUNCTION("""COMPUTED_VALUE"""),1291.1)</f>
        <v>1291.1</v>
      </c>
      <c r="F239" s="1">
        <f>IFERROR(__xludf.DUMMYFUNCTION("""COMPUTED_VALUE"""),1299.8)</f>
        <v>1299.8</v>
      </c>
      <c r="G239" s="1">
        <f>IFERROR(__xludf.DUMMYFUNCTION("""COMPUTED_VALUE"""),1217911.0)</f>
        <v>1217911</v>
      </c>
    </row>
    <row r="240" ht="15.75" customHeight="1">
      <c r="B240" s="6">
        <f>IFERROR(__xludf.DUMMYFUNCTION("""COMPUTED_VALUE"""),43816.64583333333)</f>
        <v>43816.64583</v>
      </c>
      <c r="C240" s="1">
        <f>IFERROR(__xludf.DUMMYFUNCTION("""COMPUTED_VALUE"""),1300.0)</f>
        <v>1300</v>
      </c>
      <c r="D240" s="1">
        <f>IFERROR(__xludf.DUMMYFUNCTION("""COMPUTED_VALUE"""),1320.0)</f>
        <v>1320</v>
      </c>
      <c r="E240" s="1">
        <f>IFERROR(__xludf.DUMMYFUNCTION("""COMPUTED_VALUE"""),1295.05)</f>
        <v>1295.05</v>
      </c>
      <c r="F240" s="1">
        <f>IFERROR(__xludf.DUMMYFUNCTION("""COMPUTED_VALUE"""),1315.15)</f>
        <v>1315.15</v>
      </c>
      <c r="G240" s="1">
        <f>IFERROR(__xludf.DUMMYFUNCTION("""COMPUTED_VALUE"""),1110006.0)</f>
        <v>1110006</v>
      </c>
    </row>
    <row r="241" ht="15.75" customHeight="1">
      <c r="B241" s="6">
        <f>IFERROR(__xludf.DUMMYFUNCTION("""COMPUTED_VALUE"""),43817.64583333333)</f>
        <v>43817.64583</v>
      </c>
      <c r="C241" s="1">
        <f>IFERROR(__xludf.DUMMYFUNCTION("""COMPUTED_VALUE"""),1314.0)</f>
        <v>1314</v>
      </c>
      <c r="D241" s="1">
        <f>IFERROR(__xludf.DUMMYFUNCTION("""COMPUTED_VALUE"""),1320.0)</f>
        <v>1320</v>
      </c>
      <c r="E241" s="1">
        <f>IFERROR(__xludf.DUMMYFUNCTION("""COMPUTED_VALUE"""),1292.5)</f>
        <v>1292.5</v>
      </c>
      <c r="F241" s="1">
        <f>IFERROR(__xludf.DUMMYFUNCTION("""COMPUTED_VALUE"""),1309.25)</f>
        <v>1309.25</v>
      </c>
      <c r="G241" s="1">
        <f>IFERROR(__xludf.DUMMYFUNCTION("""COMPUTED_VALUE"""),895588.0)</f>
        <v>895588</v>
      </c>
    </row>
    <row r="242" ht="15.75" customHeight="1">
      <c r="B242" s="6">
        <f>IFERROR(__xludf.DUMMYFUNCTION("""COMPUTED_VALUE"""),43818.64583333333)</f>
        <v>43818.64583</v>
      </c>
      <c r="C242" s="1">
        <f>IFERROR(__xludf.DUMMYFUNCTION("""COMPUTED_VALUE"""),1303.75)</f>
        <v>1303.75</v>
      </c>
      <c r="D242" s="1">
        <f>IFERROR(__xludf.DUMMYFUNCTION("""COMPUTED_VALUE"""),1309.0)</f>
        <v>1309</v>
      </c>
      <c r="E242" s="1">
        <f>IFERROR(__xludf.DUMMYFUNCTION("""COMPUTED_VALUE"""),1280.0)</f>
        <v>1280</v>
      </c>
      <c r="F242" s="1">
        <f>IFERROR(__xludf.DUMMYFUNCTION("""COMPUTED_VALUE"""),1286.05)</f>
        <v>1286.05</v>
      </c>
      <c r="G242" s="1">
        <f>IFERROR(__xludf.DUMMYFUNCTION("""COMPUTED_VALUE"""),952595.0)</f>
        <v>952595</v>
      </c>
    </row>
    <row r="243" ht="15.75" customHeight="1">
      <c r="B243" s="6">
        <f>IFERROR(__xludf.DUMMYFUNCTION("""COMPUTED_VALUE"""),43819.64583333333)</f>
        <v>43819.64583</v>
      </c>
      <c r="C243" s="1">
        <f>IFERROR(__xludf.DUMMYFUNCTION("""COMPUTED_VALUE"""),1300.0)</f>
        <v>1300</v>
      </c>
      <c r="D243" s="1">
        <f>IFERROR(__xludf.DUMMYFUNCTION("""COMPUTED_VALUE"""),1308.5)</f>
        <v>1308.5</v>
      </c>
      <c r="E243" s="1">
        <f>IFERROR(__xludf.DUMMYFUNCTION("""COMPUTED_VALUE"""),1286.0)</f>
        <v>1286</v>
      </c>
      <c r="F243" s="1">
        <f>IFERROR(__xludf.DUMMYFUNCTION("""COMPUTED_VALUE"""),1293.35)</f>
        <v>1293.35</v>
      </c>
      <c r="G243" s="1">
        <f>IFERROR(__xludf.DUMMYFUNCTION("""COMPUTED_VALUE"""),1090049.0)</f>
        <v>1090049</v>
      </c>
    </row>
    <row r="244" ht="15.75" customHeight="1">
      <c r="B244" s="6">
        <f>IFERROR(__xludf.DUMMYFUNCTION("""COMPUTED_VALUE"""),43822.64583333333)</f>
        <v>43822.64583</v>
      </c>
      <c r="C244" s="1">
        <f>IFERROR(__xludf.DUMMYFUNCTION("""COMPUTED_VALUE"""),1284.0)</f>
        <v>1284</v>
      </c>
      <c r="D244" s="1">
        <f>IFERROR(__xludf.DUMMYFUNCTION("""COMPUTED_VALUE"""),1315.0)</f>
        <v>1315</v>
      </c>
      <c r="E244" s="1">
        <f>IFERROR(__xludf.DUMMYFUNCTION("""COMPUTED_VALUE"""),1277.1)</f>
        <v>1277.1</v>
      </c>
      <c r="F244" s="1">
        <f>IFERROR(__xludf.DUMMYFUNCTION("""COMPUTED_VALUE"""),1300.35)</f>
        <v>1300.35</v>
      </c>
      <c r="G244" s="1">
        <f>IFERROR(__xludf.DUMMYFUNCTION("""COMPUTED_VALUE"""),1954266.0)</f>
        <v>1954266</v>
      </c>
    </row>
    <row r="245" ht="15.75" customHeight="1">
      <c r="B245" s="6">
        <f>IFERROR(__xludf.DUMMYFUNCTION("""COMPUTED_VALUE"""),43823.64583333333)</f>
        <v>43823.64583</v>
      </c>
      <c r="C245" s="1">
        <f>IFERROR(__xludf.DUMMYFUNCTION("""COMPUTED_VALUE"""),1295.0)</f>
        <v>1295</v>
      </c>
      <c r="D245" s="1">
        <f>IFERROR(__xludf.DUMMYFUNCTION("""COMPUTED_VALUE"""),1310.0)</f>
        <v>1310</v>
      </c>
      <c r="E245" s="1">
        <f>IFERROR(__xludf.DUMMYFUNCTION("""COMPUTED_VALUE"""),1295.0)</f>
        <v>1295</v>
      </c>
      <c r="F245" s="1">
        <f>IFERROR(__xludf.DUMMYFUNCTION("""COMPUTED_VALUE"""),1306.95)</f>
        <v>1306.95</v>
      </c>
      <c r="G245" s="1">
        <f>IFERROR(__xludf.DUMMYFUNCTION("""COMPUTED_VALUE"""),819488.0)</f>
        <v>819488</v>
      </c>
    </row>
    <row r="246" ht="15.75" customHeight="1">
      <c r="B246" s="6">
        <f>IFERROR(__xludf.DUMMYFUNCTION("""COMPUTED_VALUE"""),43825.64583333333)</f>
        <v>43825.64583</v>
      </c>
      <c r="C246" s="1">
        <f>IFERROR(__xludf.DUMMYFUNCTION("""COMPUTED_VALUE"""),1304.95)</f>
        <v>1304.95</v>
      </c>
      <c r="D246" s="1">
        <f>IFERROR(__xludf.DUMMYFUNCTION("""COMPUTED_VALUE"""),1339.2)</f>
        <v>1339.2</v>
      </c>
      <c r="E246" s="1">
        <f>IFERROR(__xludf.DUMMYFUNCTION("""COMPUTED_VALUE"""),1298.05)</f>
        <v>1298.05</v>
      </c>
      <c r="F246" s="1">
        <f>IFERROR(__xludf.DUMMYFUNCTION("""COMPUTED_VALUE"""),1321.95)</f>
        <v>1321.95</v>
      </c>
      <c r="G246" s="1">
        <f>IFERROR(__xludf.DUMMYFUNCTION("""COMPUTED_VALUE"""),1952617.0)</f>
        <v>1952617</v>
      </c>
    </row>
    <row r="247" ht="15.75" customHeight="1">
      <c r="B247" s="6">
        <f>IFERROR(__xludf.DUMMYFUNCTION("""COMPUTED_VALUE"""),43826.64583333333)</f>
        <v>43826.64583</v>
      </c>
      <c r="C247" s="1">
        <f>IFERROR(__xludf.DUMMYFUNCTION("""COMPUTED_VALUE"""),1322.0)</f>
        <v>1322</v>
      </c>
      <c r="D247" s="1">
        <f>IFERROR(__xludf.DUMMYFUNCTION("""COMPUTED_VALUE"""),1345.0)</f>
        <v>1345</v>
      </c>
      <c r="E247" s="1">
        <f>IFERROR(__xludf.DUMMYFUNCTION("""COMPUTED_VALUE"""),1313.55)</f>
        <v>1313.55</v>
      </c>
      <c r="F247" s="1">
        <f>IFERROR(__xludf.DUMMYFUNCTION("""COMPUTED_VALUE"""),1340.05)</f>
        <v>1340.05</v>
      </c>
      <c r="G247" s="1">
        <f>IFERROR(__xludf.DUMMYFUNCTION("""COMPUTED_VALUE"""),1025068.0)</f>
        <v>1025068</v>
      </c>
    </row>
    <row r="248" ht="15.75" customHeight="1">
      <c r="B248" s="6">
        <f>IFERROR(__xludf.DUMMYFUNCTION("""COMPUTED_VALUE"""),43829.64583333333)</f>
        <v>43829.64583</v>
      </c>
      <c r="C248" s="1">
        <f>IFERROR(__xludf.DUMMYFUNCTION("""COMPUTED_VALUE"""),1338.0)</f>
        <v>1338</v>
      </c>
      <c r="D248" s="1">
        <f>IFERROR(__xludf.DUMMYFUNCTION("""COMPUTED_VALUE"""),1352.7)</f>
        <v>1352.7</v>
      </c>
      <c r="E248" s="1">
        <f>IFERROR(__xludf.DUMMYFUNCTION("""COMPUTED_VALUE"""),1330.0)</f>
        <v>1330</v>
      </c>
      <c r="F248" s="1">
        <f>IFERROR(__xludf.DUMMYFUNCTION("""COMPUTED_VALUE"""),1343.1)</f>
        <v>1343.1</v>
      </c>
      <c r="G248" s="1">
        <f>IFERROR(__xludf.DUMMYFUNCTION("""COMPUTED_VALUE"""),831296.0)</f>
        <v>831296</v>
      </c>
    </row>
    <row r="249" ht="15.75" customHeight="1">
      <c r="B249" s="6">
        <f>IFERROR(__xludf.DUMMYFUNCTION("""COMPUTED_VALUE"""),43830.64583333333)</f>
        <v>43830.64583</v>
      </c>
      <c r="C249" s="1">
        <f>IFERROR(__xludf.DUMMYFUNCTION("""COMPUTED_VALUE"""),1345.0)</f>
        <v>1345</v>
      </c>
      <c r="D249" s="1">
        <f>IFERROR(__xludf.DUMMYFUNCTION("""COMPUTED_VALUE"""),1358.8)</f>
        <v>1358.8</v>
      </c>
      <c r="E249" s="1">
        <f>IFERROR(__xludf.DUMMYFUNCTION("""COMPUTED_VALUE"""),1328.25)</f>
        <v>1328.25</v>
      </c>
      <c r="F249" s="1">
        <f>IFERROR(__xludf.DUMMYFUNCTION("""COMPUTED_VALUE"""),1333.55)</f>
        <v>1333.55</v>
      </c>
      <c r="G249" s="1">
        <f>IFERROR(__xludf.DUMMYFUNCTION("""COMPUTED_VALUE"""),792215.0)</f>
        <v>792215</v>
      </c>
    </row>
    <row r="250" ht="15.75" customHeight="1">
      <c r="B250" s="6">
        <f>IFERROR(__xludf.DUMMYFUNCTION("""COMPUTED_VALUE"""),43831.64583333333)</f>
        <v>43831.64583</v>
      </c>
      <c r="C250" s="1">
        <f>IFERROR(__xludf.DUMMYFUNCTION("""COMPUTED_VALUE"""),1333.55)</f>
        <v>1333.55</v>
      </c>
      <c r="D250" s="1">
        <f>IFERROR(__xludf.DUMMYFUNCTION("""COMPUTED_VALUE"""),1347.65)</f>
        <v>1347.65</v>
      </c>
      <c r="E250" s="1">
        <f>IFERROR(__xludf.DUMMYFUNCTION("""COMPUTED_VALUE"""),1330.0)</f>
        <v>1330</v>
      </c>
      <c r="F250" s="1">
        <f>IFERROR(__xludf.DUMMYFUNCTION("""COMPUTED_VALUE"""),1333.0)</f>
        <v>1333</v>
      </c>
      <c r="G250" s="1">
        <f>IFERROR(__xludf.DUMMYFUNCTION("""COMPUTED_VALUE"""),377625.0)</f>
        <v>377625</v>
      </c>
    </row>
    <row r="251" ht="15.75" customHeight="1">
      <c r="B251" s="6">
        <f>IFERROR(__xludf.DUMMYFUNCTION("""COMPUTED_VALUE"""),43832.64583333333)</f>
        <v>43832.64583</v>
      </c>
      <c r="C251" s="1">
        <f>IFERROR(__xludf.DUMMYFUNCTION("""COMPUTED_VALUE"""),1340.0)</f>
        <v>1340</v>
      </c>
      <c r="D251" s="1">
        <f>IFERROR(__xludf.DUMMYFUNCTION("""COMPUTED_VALUE"""),1346.95)</f>
        <v>1346.95</v>
      </c>
      <c r="E251" s="1">
        <f>IFERROR(__xludf.DUMMYFUNCTION("""COMPUTED_VALUE"""),1330.0)</f>
        <v>1330</v>
      </c>
      <c r="F251" s="1">
        <f>IFERROR(__xludf.DUMMYFUNCTION("""COMPUTED_VALUE"""),1332.4)</f>
        <v>1332.4</v>
      </c>
      <c r="G251" s="1">
        <f>IFERROR(__xludf.DUMMYFUNCTION("""COMPUTED_VALUE"""),396177.0)</f>
        <v>396177</v>
      </c>
    </row>
    <row r="252" ht="15.75" customHeight="1">
      <c r="B252" s="6">
        <f>IFERROR(__xludf.DUMMYFUNCTION("""COMPUTED_VALUE"""),43833.64583333333)</f>
        <v>43833.64583</v>
      </c>
      <c r="C252" s="1">
        <f>IFERROR(__xludf.DUMMYFUNCTION("""COMPUTED_VALUE"""),1318.5)</f>
        <v>1318.5</v>
      </c>
      <c r="D252" s="1">
        <f>IFERROR(__xludf.DUMMYFUNCTION("""COMPUTED_VALUE"""),1382.5)</f>
        <v>1382.5</v>
      </c>
      <c r="E252" s="1">
        <f>IFERROR(__xludf.DUMMYFUNCTION("""COMPUTED_VALUE"""),1301.4)</f>
        <v>1301.4</v>
      </c>
      <c r="F252" s="1">
        <f>IFERROR(__xludf.DUMMYFUNCTION("""COMPUTED_VALUE"""),1360.95)</f>
        <v>1360.95</v>
      </c>
      <c r="G252" s="1">
        <f>IFERROR(__xludf.DUMMYFUNCTION("""COMPUTED_VALUE"""),3665728.0)</f>
        <v>3665728</v>
      </c>
    </row>
    <row r="253" ht="15.75" customHeight="1">
      <c r="B253" s="6">
        <f>IFERROR(__xludf.DUMMYFUNCTION("""COMPUTED_VALUE"""),43836.64583333333)</f>
        <v>43836.64583</v>
      </c>
      <c r="C253" s="1">
        <f>IFERROR(__xludf.DUMMYFUNCTION("""COMPUTED_VALUE"""),1341.0)</f>
        <v>1341</v>
      </c>
      <c r="D253" s="1">
        <f>IFERROR(__xludf.DUMMYFUNCTION("""COMPUTED_VALUE"""),1347.9)</f>
        <v>1347.9</v>
      </c>
      <c r="E253" s="1">
        <f>IFERROR(__xludf.DUMMYFUNCTION("""COMPUTED_VALUE"""),1318.0)</f>
        <v>1318</v>
      </c>
      <c r="F253" s="1">
        <f>IFERROR(__xludf.DUMMYFUNCTION("""COMPUTED_VALUE"""),1327.1)</f>
        <v>1327.1</v>
      </c>
      <c r="G253" s="1">
        <f>IFERROR(__xludf.DUMMYFUNCTION("""COMPUTED_VALUE"""),1398650.0)</f>
        <v>1398650</v>
      </c>
    </row>
    <row r="254" ht="15.75" customHeight="1">
      <c r="B254" s="6">
        <f>IFERROR(__xludf.DUMMYFUNCTION("""COMPUTED_VALUE"""),43837.64583333333)</f>
        <v>43837.64583</v>
      </c>
      <c r="C254" s="1">
        <f>IFERROR(__xludf.DUMMYFUNCTION("""COMPUTED_VALUE"""),1327.15)</f>
        <v>1327.15</v>
      </c>
      <c r="D254" s="1">
        <f>IFERROR(__xludf.DUMMYFUNCTION("""COMPUTED_VALUE"""),1384.0)</f>
        <v>1384</v>
      </c>
      <c r="E254" s="1">
        <f>IFERROR(__xludf.DUMMYFUNCTION("""COMPUTED_VALUE"""),1327.15)</f>
        <v>1327.15</v>
      </c>
      <c r="F254" s="1">
        <f>IFERROR(__xludf.DUMMYFUNCTION("""COMPUTED_VALUE"""),1364.05)</f>
        <v>1364.05</v>
      </c>
      <c r="G254" s="1">
        <f>IFERROR(__xludf.DUMMYFUNCTION("""COMPUTED_VALUE"""),1430196.0)</f>
        <v>1430196</v>
      </c>
    </row>
    <row r="255" ht="15.75" customHeight="1">
      <c r="B255" s="6">
        <f>IFERROR(__xludf.DUMMYFUNCTION("""COMPUTED_VALUE"""),43838.64583333333)</f>
        <v>43838.64583</v>
      </c>
      <c r="C255" s="1">
        <f>IFERROR(__xludf.DUMMYFUNCTION("""COMPUTED_VALUE"""),1326.05)</f>
        <v>1326.05</v>
      </c>
      <c r="D255" s="1">
        <f>IFERROR(__xludf.DUMMYFUNCTION("""COMPUTED_VALUE"""),1368.0)</f>
        <v>1368</v>
      </c>
      <c r="E255" s="1">
        <f>IFERROR(__xludf.DUMMYFUNCTION("""COMPUTED_VALUE"""),1320.0)</f>
        <v>1320</v>
      </c>
      <c r="F255" s="1">
        <f>IFERROR(__xludf.DUMMYFUNCTION("""COMPUTED_VALUE"""),1353.1)</f>
        <v>1353.1</v>
      </c>
      <c r="G255" s="1">
        <f>IFERROR(__xludf.DUMMYFUNCTION("""COMPUTED_VALUE"""),1793942.0)</f>
        <v>1793942</v>
      </c>
    </row>
    <row r="256" ht="15.75" customHeight="1">
      <c r="B256" s="6">
        <f>IFERROR(__xludf.DUMMYFUNCTION("""COMPUTED_VALUE"""),43839.64583333333)</f>
        <v>43839.64583</v>
      </c>
      <c r="C256" s="1">
        <f>IFERROR(__xludf.DUMMYFUNCTION("""COMPUTED_VALUE"""),1385.0)</f>
        <v>1385</v>
      </c>
      <c r="D256" s="1">
        <f>IFERROR(__xludf.DUMMYFUNCTION("""COMPUTED_VALUE"""),1410.0)</f>
        <v>1410</v>
      </c>
      <c r="E256" s="1">
        <f>IFERROR(__xludf.DUMMYFUNCTION("""COMPUTED_VALUE"""),1369.2)</f>
        <v>1369.2</v>
      </c>
      <c r="F256" s="1">
        <f>IFERROR(__xludf.DUMMYFUNCTION("""COMPUTED_VALUE"""),1402.2)</f>
        <v>1402.2</v>
      </c>
      <c r="G256" s="1">
        <f>IFERROR(__xludf.DUMMYFUNCTION("""COMPUTED_VALUE"""),1937904.0)</f>
        <v>1937904</v>
      </c>
    </row>
    <row r="257" ht="15.75" customHeight="1">
      <c r="B257" s="6">
        <f>IFERROR(__xludf.DUMMYFUNCTION("""COMPUTED_VALUE"""),43840.64583333333)</f>
        <v>43840.64583</v>
      </c>
      <c r="C257" s="1">
        <f>IFERROR(__xludf.DUMMYFUNCTION("""COMPUTED_VALUE"""),1418.0)</f>
        <v>1418</v>
      </c>
      <c r="D257" s="1">
        <f>IFERROR(__xludf.DUMMYFUNCTION("""COMPUTED_VALUE"""),1430.9)</f>
        <v>1430.9</v>
      </c>
      <c r="E257" s="1">
        <f>IFERROR(__xludf.DUMMYFUNCTION("""COMPUTED_VALUE"""),1406.35)</f>
        <v>1406.35</v>
      </c>
      <c r="F257" s="1">
        <f>IFERROR(__xludf.DUMMYFUNCTION("""COMPUTED_VALUE"""),1416.3)</f>
        <v>1416.3</v>
      </c>
      <c r="G257" s="1">
        <f>IFERROR(__xludf.DUMMYFUNCTION("""COMPUTED_VALUE"""),1336205.0)</f>
        <v>1336205</v>
      </c>
    </row>
    <row r="258" ht="15.75" customHeight="1">
      <c r="B258" s="6">
        <f>IFERROR(__xludf.DUMMYFUNCTION("""COMPUTED_VALUE"""),43843.64583333333)</f>
        <v>43843.64583</v>
      </c>
      <c r="C258" s="1">
        <f>IFERROR(__xludf.DUMMYFUNCTION("""COMPUTED_VALUE"""),1421.3)</f>
        <v>1421.3</v>
      </c>
      <c r="D258" s="1">
        <f>IFERROR(__xludf.DUMMYFUNCTION("""COMPUTED_VALUE"""),1436.0)</f>
        <v>1436</v>
      </c>
      <c r="E258" s="1">
        <f>IFERROR(__xludf.DUMMYFUNCTION("""COMPUTED_VALUE"""),1407.65)</f>
        <v>1407.65</v>
      </c>
      <c r="F258" s="1">
        <f>IFERROR(__xludf.DUMMYFUNCTION("""COMPUTED_VALUE"""),1424.15)</f>
        <v>1424.15</v>
      </c>
      <c r="G258" s="1">
        <f>IFERROR(__xludf.DUMMYFUNCTION("""COMPUTED_VALUE"""),1243383.0)</f>
        <v>1243383</v>
      </c>
    </row>
    <row r="259" ht="15.75" customHeight="1">
      <c r="B259" s="6">
        <f>IFERROR(__xludf.DUMMYFUNCTION("""COMPUTED_VALUE"""),43844.64583333333)</f>
        <v>43844.64583</v>
      </c>
      <c r="C259" s="1">
        <f>IFERROR(__xludf.DUMMYFUNCTION("""COMPUTED_VALUE"""),1430.0)</f>
        <v>1430</v>
      </c>
      <c r="D259" s="1">
        <f>IFERROR(__xludf.DUMMYFUNCTION("""COMPUTED_VALUE"""),1436.4)</f>
        <v>1436.4</v>
      </c>
      <c r="E259" s="1">
        <f>IFERROR(__xludf.DUMMYFUNCTION("""COMPUTED_VALUE"""),1418.0)</f>
        <v>1418</v>
      </c>
      <c r="F259" s="1">
        <f>IFERROR(__xludf.DUMMYFUNCTION("""COMPUTED_VALUE"""),1423.25)</f>
        <v>1423.25</v>
      </c>
      <c r="G259" s="1">
        <f>IFERROR(__xludf.DUMMYFUNCTION("""COMPUTED_VALUE"""),810440.0)</f>
        <v>810440</v>
      </c>
    </row>
    <row r="260" ht="15.75" customHeight="1">
      <c r="B260" s="6">
        <f>IFERROR(__xludf.DUMMYFUNCTION("""COMPUTED_VALUE"""),43845.64583333333)</f>
        <v>43845.64583</v>
      </c>
      <c r="C260" s="1">
        <f>IFERROR(__xludf.DUMMYFUNCTION("""COMPUTED_VALUE"""),1425.95)</f>
        <v>1425.95</v>
      </c>
      <c r="D260" s="1">
        <f>IFERROR(__xludf.DUMMYFUNCTION("""COMPUTED_VALUE"""),1453.7)</f>
        <v>1453.7</v>
      </c>
      <c r="E260" s="1">
        <f>IFERROR(__xludf.DUMMYFUNCTION("""COMPUTED_VALUE"""),1416.1)</f>
        <v>1416.1</v>
      </c>
      <c r="F260" s="1">
        <f>IFERROR(__xludf.DUMMYFUNCTION("""COMPUTED_VALUE"""),1445.6)</f>
        <v>1445.6</v>
      </c>
      <c r="G260" s="1">
        <f>IFERROR(__xludf.DUMMYFUNCTION("""COMPUTED_VALUE"""),808672.0)</f>
        <v>808672</v>
      </c>
    </row>
    <row r="261" ht="15.75" customHeight="1">
      <c r="B261" s="6">
        <f>IFERROR(__xludf.DUMMYFUNCTION("""COMPUTED_VALUE"""),43846.64583333333)</f>
        <v>43846.64583</v>
      </c>
      <c r="C261" s="1">
        <f>IFERROR(__xludf.DUMMYFUNCTION("""COMPUTED_VALUE"""),1492.05)</f>
        <v>1492.05</v>
      </c>
      <c r="D261" s="1">
        <f>IFERROR(__xludf.DUMMYFUNCTION("""COMPUTED_VALUE"""),1509.7)</f>
        <v>1509.7</v>
      </c>
      <c r="E261" s="1">
        <f>IFERROR(__xludf.DUMMYFUNCTION("""COMPUTED_VALUE"""),1443.0)</f>
        <v>1443</v>
      </c>
      <c r="F261" s="1">
        <f>IFERROR(__xludf.DUMMYFUNCTION("""COMPUTED_VALUE"""),1457.45)</f>
        <v>1457.45</v>
      </c>
      <c r="G261" s="1">
        <f>IFERROR(__xludf.DUMMYFUNCTION("""COMPUTED_VALUE"""),2437625.0)</f>
        <v>2437625</v>
      </c>
    </row>
    <row r="262" ht="15.75" customHeight="1">
      <c r="B262" s="6">
        <f>IFERROR(__xludf.DUMMYFUNCTION("""COMPUTED_VALUE"""),43847.64583333333)</f>
        <v>43847.64583</v>
      </c>
      <c r="C262" s="1">
        <f>IFERROR(__xludf.DUMMYFUNCTION("""COMPUTED_VALUE"""),1458.0)</f>
        <v>1458</v>
      </c>
      <c r="D262" s="1">
        <f>IFERROR(__xludf.DUMMYFUNCTION("""COMPUTED_VALUE"""),1480.0)</f>
        <v>1480</v>
      </c>
      <c r="E262" s="1">
        <f>IFERROR(__xludf.DUMMYFUNCTION("""COMPUTED_VALUE"""),1448.55)</f>
        <v>1448.55</v>
      </c>
      <c r="F262" s="1">
        <f>IFERROR(__xludf.DUMMYFUNCTION("""COMPUTED_VALUE"""),1472.95)</f>
        <v>1472.95</v>
      </c>
      <c r="G262" s="1">
        <f>IFERROR(__xludf.DUMMYFUNCTION("""COMPUTED_VALUE"""),631678.0)</f>
        <v>631678</v>
      </c>
    </row>
    <row r="263" ht="15.75" customHeight="1">
      <c r="B263" s="6">
        <f>IFERROR(__xludf.DUMMYFUNCTION("""COMPUTED_VALUE"""),43850.64583333333)</f>
        <v>43850.64583</v>
      </c>
      <c r="C263" s="1">
        <f>IFERROR(__xludf.DUMMYFUNCTION("""COMPUTED_VALUE"""),1475.0)</f>
        <v>1475</v>
      </c>
      <c r="D263" s="1">
        <f>IFERROR(__xludf.DUMMYFUNCTION("""COMPUTED_VALUE"""),1485.0)</f>
        <v>1485</v>
      </c>
      <c r="E263" s="1">
        <f>IFERROR(__xludf.DUMMYFUNCTION("""COMPUTED_VALUE"""),1458.05)</f>
        <v>1458.05</v>
      </c>
      <c r="F263" s="1">
        <f>IFERROR(__xludf.DUMMYFUNCTION("""COMPUTED_VALUE"""),1472.35)</f>
        <v>1472.35</v>
      </c>
      <c r="G263" s="1">
        <f>IFERROR(__xludf.DUMMYFUNCTION("""COMPUTED_VALUE"""),528466.0)</f>
        <v>528466</v>
      </c>
    </row>
    <row r="264" ht="15.75" customHeight="1">
      <c r="B264" s="6">
        <f>IFERROR(__xludf.DUMMYFUNCTION("""COMPUTED_VALUE"""),43851.64583333333)</f>
        <v>43851.64583</v>
      </c>
      <c r="C264" s="1">
        <f>IFERROR(__xludf.DUMMYFUNCTION("""COMPUTED_VALUE"""),1460.0)</f>
        <v>1460</v>
      </c>
      <c r="D264" s="1">
        <f>IFERROR(__xludf.DUMMYFUNCTION("""COMPUTED_VALUE"""),1462.8)</f>
        <v>1462.8</v>
      </c>
      <c r="E264" s="1">
        <f>IFERROR(__xludf.DUMMYFUNCTION("""COMPUTED_VALUE"""),1426.1)</f>
        <v>1426.1</v>
      </c>
      <c r="F264" s="1">
        <f>IFERROR(__xludf.DUMMYFUNCTION("""COMPUTED_VALUE"""),1438.8)</f>
        <v>1438.8</v>
      </c>
      <c r="G264" s="1">
        <f>IFERROR(__xludf.DUMMYFUNCTION("""COMPUTED_VALUE"""),1294690.0)</f>
        <v>1294690</v>
      </c>
    </row>
    <row r="265" ht="15.75" customHeight="1">
      <c r="B265" s="6">
        <f>IFERROR(__xludf.DUMMYFUNCTION("""COMPUTED_VALUE"""),43852.64583333333)</f>
        <v>43852.64583</v>
      </c>
      <c r="C265" s="1">
        <f>IFERROR(__xludf.DUMMYFUNCTION("""COMPUTED_VALUE"""),1440.0)</f>
        <v>1440</v>
      </c>
      <c r="D265" s="1">
        <f>IFERROR(__xludf.DUMMYFUNCTION("""COMPUTED_VALUE"""),1474.95)</f>
        <v>1474.95</v>
      </c>
      <c r="E265" s="1">
        <f>IFERROR(__xludf.DUMMYFUNCTION("""COMPUTED_VALUE"""),1428.75)</f>
        <v>1428.75</v>
      </c>
      <c r="F265" s="1">
        <f>IFERROR(__xludf.DUMMYFUNCTION("""COMPUTED_VALUE"""),1468.1)</f>
        <v>1468.1</v>
      </c>
      <c r="G265" s="1">
        <f>IFERROR(__xludf.DUMMYFUNCTION("""COMPUTED_VALUE"""),804058.0)</f>
        <v>804058</v>
      </c>
    </row>
    <row r="266" ht="15.75" customHeight="1">
      <c r="B266" s="6">
        <f>IFERROR(__xludf.DUMMYFUNCTION("""COMPUTED_VALUE"""),43853.64583333333)</f>
        <v>43853.64583</v>
      </c>
      <c r="C266" s="1">
        <f>IFERROR(__xludf.DUMMYFUNCTION("""COMPUTED_VALUE"""),1485.0)</f>
        <v>1485</v>
      </c>
      <c r="D266" s="1">
        <f>IFERROR(__xludf.DUMMYFUNCTION("""COMPUTED_VALUE"""),1485.0)</f>
        <v>1485</v>
      </c>
      <c r="E266" s="1">
        <f>IFERROR(__xludf.DUMMYFUNCTION("""COMPUTED_VALUE"""),1451.3)</f>
        <v>1451.3</v>
      </c>
      <c r="F266" s="1">
        <f>IFERROR(__xludf.DUMMYFUNCTION("""COMPUTED_VALUE"""),1465.9)</f>
        <v>1465.9</v>
      </c>
      <c r="G266" s="1">
        <f>IFERROR(__xludf.DUMMYFUNCTION("""COMPUTED_VALUE"""),976622.0)</f>
        <v>976622</v>
      </c>
    </row>
    <row r="267" ht="15.75" customHeight="1">
      <c r="B267" s="6">
        <f>IFERROR(__xludf.DUMMYFUNCTION("""COMPUTED_VALUE"""),43854.64583333333)</f>
        <v>43854.64583</v>
      </c>
      <c r="C267" s="1">
        <f>IFERROR(__xludf.DUMMYFUNCTION("""COMPUTED_VALUE"""),1465.0)</f>
        <v>1465</v>
      </c>
      <c r="D267" s="1">
        <f>IFERROR(__xludf.DUMMYFUNCTION("""COMPUTED_VALUE"""),1513.35)</f>
        <v>1513.35</v>
      </c>
      <c r="E267" s="1">
        <f>IFERROR(__xludf.DUMMYFUNCTION("""COMPUTED_VALUE"""),1460.2)</f>
        <v>1460.2</v>
      </c>
      <c r="F267" s="1">
        <f>IFERROR(__xludf.DUMMYFUNCTION("""COMPUTED_VALUE"""),1501.5)</f>
        <v>1501.5</v>
      </c>
      <c r="G267" s="1">
        <f>IFERROR(__xludf.DUMMYFUNCTION("""COMPUTED_VALUE"""),1782660.0)</f>
        <v>1782660</v>
      </c>
    </row>
    <row r="268" ht="15.75" customHeight="1">
      <c r="B268" s="6">
        <f>IFERROR(__xludf.DUMMYFUNCTION("""COMPUTED_VALUE"""),43857.64583333333)</f>
        <v>43857.64583</v>
      </c>
      <c r="C268" s="1">
        <f>IFERROR(__xludf.DUMMYFUNCTION("""COMPUTED_VALUE"""),1499.0)</f>
        <v>1499</v>
      </c>
      <c r="D268" s="1">
        <f>IFERROR(__xludf.DUMMYFUNCTION("""COMPUTED_VALUE"""),1513.4)</f>
        <v>1513.4</v>
      </c>
      <c r="E268" s="1">
        <f>IFERROR(__xludf.DUMMYFUNCTION("""COMPUTED_VALUE"""),1480.25)</f>
        <v>1480.25</v>
      </c>
      <c r="F268" s="1">
        <f>IFERROR(__xludf.DUMMYFUNCTION("""COMPUTED_VALUE"""),1495.75)</f>
        <v>1495.75</v>
      </c>
      <c r="G268" s="1">
        <f>IFERROR(__xludf.DUMMYFUNCTION("""COMPUTED_VALUE"""),1412469.0)</f>
        <v>1412469</v>
      </c>
    </row>
    <row r="269" ht="15.75" customHeight="1">
      <c r="B269" s="6">
        <f>IFERROR(__xludf.DUMMYFUNCTION("""COMPUTED_VALUE"""),43858.64583333333)</f>
        <v>43858.64583</v>
      </c>
      <c r="C269" s="1">
        <f>IFERROR(__xludf.DUMMYFUNCTION("""COMPUTED_VALUE"""),1515.0)</f>
        <v>1515</v>
      </c>
      <c r="D269" s="1">
        <f>IFERROR(__xludf.DUMMYFUNCTION("""COMPUTED_VALUE"""),1541.0)</f>
        <v>1541</v>
      </c>
      <c r="E269" s="1">
        <f>IFERROR(__xludf.DUMMYFUNCTION("""COMPUTED_VALUE"""),1443.7)</f>
        <v>1443.7</v>
      </c>
      <c r="F269" s="1">
        <f>IFERROR(__xludf.DUMMYFUNCTION("""COMPUTED_VALUE"""),1453.75)</f>
        <v>1453.75</v>
      </c>
      <c r="G269" s="1">
        <f>IFERROR(__xludf.DUMMYFUNCTION("""COMPUTED_VALUE"""),6189322.0)</f>
        <v>6189322</v>
      </c>
    </row>
    <row r="270" ht="15.75" customHeight="1">
      <c r="B270" s="6">
        <f>IFERROR(__xludf.DUMMYFUNCTION("""COMPUTED_VALUE"""),43859.64583333333)</f>
        <v>43859.64583</v>
      </c>
      <c r="C270" s="1">
        <f>IFERROR(__xludf.DUMMYFUNCTION("""COMPUTED_VALUE"""),1475.0)</f>
        <v>1475</v>
      </c>
      <c r="D270" s="1">
        <f>IFERROR(__xludf.DUMMYFUNCTION("""COMPUTED_VALUE"""),1480.35)</f>
        <v>1480.35</v>
      </c>
      <c r="E270" s="1">
        <f>IFERROR(__xludf.DUMMYFUNCTION("""COMPUTED_VALUE"""),1436.55)</f>
        <v>1436.55</v>
      </c>
      <c r="F270" s="1">
        <f>IFERROR(__xludf.DUMMYFUNCTION("""COMPUTED_VALUE"""),1462.1)</f>
        <v>1462.1</v>
      </c>
      <c r="G270" s="1">
        <f>IFERROR(__xludf.DUMMYFUNCTION("""COMPUTED_VALUE"""),1904809.0)</f>
        <v>1904809</v>
      </c>
    </row>
    <row r="271" ht="15.75" customHeight="1">
      <c r="B271" s="6">
        <f>IFERROR(__xludf.DUMMYFUNCTION("""COMPUTED_VALUE"""),43860.64583333333)</f>
        <v>43860.64583</v>
      </c>
      <c r="C271" s="1">
        <f>IFERROR(__xludf.DUMMYFUNCTION("""COMPUTED_VALUE"""),1451.0)</f>
        <v>1451</v>
      </c>
      <c r="D271" s="1">
        <f>IFERROR(__xludf.DUMMYFUNCTION("""COMPUTED_VALUE"""),1456.95)</f>
        <v>1456.95</v>
      </c>
      <c r="E271" s="1">
        <f>IFERROR(__xludf.DUMMYFUNCTION("""COMPUTED_VALUE"""),1405.0)</f>
        <v>1405</v>
      </c>
      <c r="F271" s="1">
        <f>IFERROR(__xludf.DUMMYFUNCTION("""COMPUTED_VALUE"""),1419.2)</f>
        <v>1419.2</v>
      </c>
      <c r="G271" s="1">
        <f>IFERROR(__xludf.DUMMYFUNCTION("""COMPUTED_VALUE"""),1822998.0)</f>
        <v>1822998</v>
      </c>
    </row>
    <row r="272" ht="15.75" customHeight="1">
      <c r="B272" s="6">
        <f>IFERROR(__xludf.DUMMYFUNCTION("""COMPUTED_VALUE"""),43861.64583333333)</f>
        <v>43861.64583</v>
      </c>
      <c r="C272" s="1">
        <f>IFERROR(__xludf.DUMMYFUNCTION("""COMPUTED_VALUE"""),1417.0)</f>
        <v>1417</v>
      </c>
      <c r="D272" s="1">
        <f>IFERROR(__xludf.DUMMYFUNCTION("""COMPUTED_VALUE"""),1426.95)</f>
        <v>1426.95</v>
      </c>
      <c r="E272" s="1">
        <f>IFERROR(__xludf.DUMMYFUNCTION("""COMPUTED_VALUE"""),1371.0)</f>
        <v>1371</v>
      </c>
      <c r="F272" s="1">
        <f>IFERROR(__xludf.DUMMYFUNCTION("""COMPUTED_VALUE"""),1378.25)</f>
        <v>1378.25</v>
      </c>
      <c r="G272" s="1">
        <f>IFERROR(__xludf.DUMMYFUNCTION("""COMPUTED_VALUE"""),1809304.0)</f>
        <v>1809304</v>
      </c>
    </row>
    <row r="273" ht="15.75" customHeight="1">
      <c r="B273" s="6">
        <f>IFERROR(__xludf.DUMMYFUNCTION("""COMPUTED_VALUE"""),43862.70833333333)</f>
        <v>43862.70833</v>
      </c>
      <c r="C273" s="1">
        <f>IFERROR(__xludf.DUMMYFUNCTION("""COMPUTED_VALUE"""),1369.0)</f>
        <v>1369</v>
      </c>
      <c r="D273" s="1">
        <f>IFERROR(__xludf.DUMMYFUNCTION("""COMPUTED_VALUE"""),1396.0)</f>
        <v>1396</v>
      </c>
      <c r="E273" s="1">
        <f>IFERROR(__xludf.DUMMYFUNCTION("""COMPUTED_VALUE"""),1348.25)</f>
        <v>1348.25</v>
      </c>
      <c r="F273" s="1">
        <f>IFERROR(__xludf.DUMMYFUNCTION("""COMPUTED_VALUE"""),1348.9)</f>
        <v>1348.9</v>
      </c>
      <c r="G273" s="1">
        <f>IFERROR(__xludf.DUMMYFUNCTION("""COMPUTED_VALUE"""),608501.0)</f>
        <v>608501</v>
      </c>
    </row>
    <row r="274" ht="15.75" customHeight="1">
      <c r="B274" s="6">
        <f>IFERROR(__xludf.DUMMYFUNCTION("""COMPUTED_VALUE"""),43864.64583333333)</f>
        <v>43864.64583</v>
      </c>
      <c r="C274" s="1">
        <f>IFERROR(__xludf.DUMMYFUNCTION("""COMPUTED_VALUE"""),1366.55)</f>
        <v>1366.55</v>
      </c>
      <c r="D274" s="1">
        <f>IFERROR(__xludf.DUMMYFUNCTION("""COMPUTED_VALUE"""),1401.7)</f>
        <v>1401.7</v>
      </c>
      <c r="E274" s="1">
        <f>IFERROR(__xludf.DUMMYFUNCTION("""COMPUTED_VALUE"""),1349.3)</f>
        <v>1349.3</v>
      </c>
      <c r="F274" s="1">
        <f>IFERROR(__xludf.DUMMYFUNCTION("""COMPUTED_VALUE"""),1391.8)</f>
        <v>1391.8</v>
      </c>
      <c r="G274" s="1">
        <f>IFERROR(__xludf.DUMMYFUNCTION("""COMPUTED_VALUE"""),1155885.0)</f>
        <v>1155885</v>
      </c>
    </row>
    <row r="275" ht="15.75" customHeight="1">
      <c r="B275" s="6">
        <f>IFERROR(__xludf.DUMMYFUNCTION("""COMPUTED_VALUE"""),43865.64583333333)</f>
        <v>43865.64583</v>
      </c>
      <c r="C275" s="1">
        <f>IFERROR(__xludf.DUMMYFUNCTION("""COMPUTED_VALUE"""),1400.0)</f>
        <v>1400</v>
      </c>
      <c r="D275" s="1">
        <f>IFERROR(__xludf.DUMMYFUNCTION("""COMPUTED_VALUE"""),1419.95)</f>
        <v>1419.95</v>
      </c>
      <c r="E275" s="1">
        <f>IFERROR(__xludf.DUMMYFUNCTION("""COMPUTED_VALUE"""),1395.0)</f>
        <v>1395</v>
      </c>
      <c r="F275" s="1">
        <f>IFERROR(__xludf.DUMMYFUNCTION("""COMPUTED_VALUE"""),1413.0)</f>
        <v>1413</v>
      </c>
      <c r="G275" s="1">
        <f>IFERROR(__xludf.DUMMYFUNCTION("""COMPUTED_VALUE"""),597879.0)</f>
        <v>597879</v>
      </c>
    </row>
    <row r="276" ht="15.75" customHeight="1">
      <c r="B276" s="6">
        <f>IFERROR(__xludf.DUMMYFUNCTION("""COMPUTED_VALUE"""),43866.64583333333)</f>
        <v>43866.64583</v>
      </c>
      <c r="C276" s="1">
        <f>IFERROR(__xludf.DUMMYFUNCTION("""COMPUTED_VALUE"""),1421.5)</f>
        <v>1421.5</v>
      </c>
      <c r="D276" s="1">
        <f>IFERROR(__xludf.DUMMYFUNCTION("""COMPUTED_VALUE"""),1455.0)</f>
        <v>1455</v>
      </c>
      <c r="E276" s="1">
        <f>IFERROR(__xludf.DUMMYFUNCTION("""COMPUTED_VALUE"""),1407.05)</f>
        <v>1407.05</v>
      </c>
      <c r="F276" s="1">
        <f>IFERROR(__xludf.DUMMYFUNCTION("""COMPUTED_VALUE"""),1450.35)</f>
        <v>1450.35</v>
      </c>
      <c r="G276" s="1">
        <f>IFERROR(__xludf.DUMMYFUNCTION("""COMPUTED_VALUE"""),885473.0)</f>
        <v>885473</v>
      </c>
    </row>
    <row r="277" ht="15.75" customHeight="1">
      <c r="B277" s="6">
        <f>IFERROR(__xludf.DUMMYFUNCTION("""COMPUTED_VALUE"""),43867.64583333333)</f>
        <v>43867.64583</v>
      </c>
      <c r="C277" s="1">
        <f>IFERROR(__xludf.DUMMYFUNCTION("""COMPUTED_VALUE"""),1450.0)</f>
        <v>1450</v>
      </c>
      <c r="D277" s="1">
        <f>IFERROR(__xludf.DUMMYFUNCTION("""COMPUTED_VALUE"""),1458.35)</f>
        <v>1458.35</v>
      </c>
      <c r="E277" s="1">
        <f>IFERROR(__xludf.DUMMYFUNCTION("""COMPUTED_VALUE"""),1387.0)</f>
        <v>1387</v>
      </c>
      <c r="F277" s="1">
        <f>IFERROR(__xludf.DUMMYFUNCTION("""COMPUTED_VALUE"""),1404.6)</f>
        <v>1404.6</v>
      </c>
      <c r="G277" s="1">
        <f>IFERROR(__xludf.DUMMYFUNCTION("""COMPUTED_VALUE"""),1789881.0)</f>
        <v>1789881</v>
      </c>
    </row>
    <row r="278" ht="15.75" customHeight="1">
      <c r="B278" s="6">
        <f>IFERROR(__xludf.DUMMYFUNCTION("""COMPUTED_VALUE"""),43868.64583333333)</f>
        <v>43868.64583</v>
      </c>
      <c r="C278" s="1">
        <f>IFERROR(__xludf.DUMMYFUNCTION("""COMPUTED_VALUE"""),1408.0)</f>
        <v>1408</v>
      </c>
      <c r="D278" s="1">
        <f>IFERROR(__xludf.DUMMYFUNCTION("""COMPUTED_VALUE"""),1413.0)</f>
        <v>1413</v>
      </c>
      <c r="E278" s="1">
        <f>IFERROR(__xludf.DUMMYFUNCTION("""COMPUTED_VALUE"""),1391.45)</f>
        <v>1391.45</v>
      </c>
      <c r="F278" s="1">
        <f>IFERROR(__xludf.DUMMYFUNCTION("""COMPUTED_VALUE"""),1400.15)</f>
        <v>1400.15</v>
      </c>
      <c r="G278" s="1">
        <f>IFERROR(__xludf.DUMMYFUNCTION("""COMPUTED_VALUE"""),935774.0)</f>
        <v>935774</v>
      </c>
    </row>
    <row r="279" ht="15.75" customHeight="1">
      <c r="B279" s="6">
        <f>IFERROR(__xludf.DUMMYFUNCTION("""COMPUTED_VALUE"""),43871.64583333333)</f>
        <v>43871.64583</v>
      </c>
      <c r="C279" s="1">
        <f>IFERROR(__xludf.DUMMYFUNCTION("""COMPUTED_VALUE"""),1400.0)</f>
        <v>1400</v>
      </c>
      <c r="D279" s="1">
        <f>IFERROR(__xludf.DUMMYFUNCTION("""COMPUTED_VALUE"""),1411.8)</f>
        <v>1411.8</v>
      </c>
      <c r="E279" s="1">
        <f>IFERROR(__xludf.DUMMYFUNCTION("""COMPUTED_VALUE"""),1387.45)</f>
        <v>1387.45</v>
      </c>
      <c r="F279" s="1">
        <f>IFERROR(__xludf.DUMMYFUNCTION("""COMPUTED_VALUE"""),1400.85)</f>
        <v>1400.85</v>
      </c>
      <c r="G279" s="1">
        <f>IFERROR(__xludf.DUMMYFUNCTION("""COMPUTED_VALUE"""),758700.0)</f>
        <v>758700</v>
      </c>
    </row>
    <row r="280" ht="15.75" customHeight="1">
      <c r="B280" s="6">
        <f>IFERROR(__xludf.DUMMYFUNCTION("""COMPUTED_VALUE"""),43872.64583333333)</f>
        <v>43872.64583</v>
      </c>
      <c r="C280" s="1">
        <f>IFERROR(__xludf.DUMMYFUNCTION("""COMPUTED_VALUE"""),1411.0)</f>
        <v>1411</v>
      </c>
      <c r="D280" s="1">
        <f>IFERROR(__xludf.DUMMYFUNCTION("""COMPUTED_VALUE"""),1416.0)</f>
        <v>1416</v>
      </c>
      <c r="E280" s="1">
        <f>IFERROR(__xludf.DUMMYFUNCTION("""COMPUTED_VALUE"""),1384.05)</f>
        <v>1384.05</v>
      </c>
      <c r="F280" s="1">
        <f>IFERROR(__xludf.DUMMYFUNCTION("""COMPUTED_VALUE"""),1391.0)</f>
        <v>1391</v>
      </c>
      <c r="G280" s="1">
        <f>IFERROR(__xludf.DUMMYFUNCTION("""COMPUTED_VALUE"""),908662.0)</f>
        <v>908662</v>
      </c>
    </row>
    <row r="281" ht="15.75" customHeight="1">
      <c r="B281" s="6">
        <f>IFERROR(__xludf.DUMMYFUNCTION("""COMPUTED_VALUE"""),43873.64583333333)</f>
        <v>43873.64583</v>
      </c>
      <c r="C281" s="1">
        <f>IFERROR(__xludf.DUMMYFUNCTION("""COMPUTED_VALUE"""),1392.0)</f>
        <v>1392</v>
      </c>
      <c r="D281" s="1">
        <f>IFERROR(__xludf.DUMMYFUNCTION("""COMPUTED_VALUE"""),1450.0)</f>
        <v>1450</v>
      </c>
      <c r="E281" s="1">
        <f>IFERROR(__xludf.DUMMYFUNCTION("""COMPUTED_VALUE"""),1381.1)</f>
        <v>1381.1</v>
      </c>
      <c r="F281" s="1">
        <f>IFERROR(__xludf.DUMMYFUNCTION("""COMPUTED_VALUE"""),1442.2)</f>
        <v>1442.2</v>
      </c>
      <c r="G281" s="1">
        <f>IFERROR(__xludf.DUMMYFUNCTION("""COMPUTED_VALUE"""),1501808.0)</f>
        <v>1501808</v>
      </c>
    </row>
    <row r="282" ht="15.75" customHeight="1">
      <c r="B282" s="6">
        <f>IFERROR(__xludf.DUMMYFUNCTION("""COMPUTED_VALUE"""),43874.64583333333)</f>
        <v>43874.64583</v>
      </c>
      <c r="C282" s="1">
        <f>IFERROR(__xludf.DUMMYFUNCTION("""COMPUTED_VALUE"""),1442.0)</f>
        <v>1442</v>
      </c>
      <c r="D282" s="1">
        <f>IFERROR(__xludf.DUMMYFUNCTION("""COMPUTED_VALUE"""),1457.85)</f>
        <v>1457.85</v>
      </c>
      <c r="E282" s="1">
        <f>IFERROR(__xludf.DUMMYFUNCTION("""COMPUTED_VALUE"""),1431.25)</f>
        <v>1431.25</v>
      </c>
      <c r="F282" s="1">
        <f>IFERROR(__xludf.DUMMYFUNCTION("""COMPUTED_VALUE"""),1444.4)</f>
        <v>1444.4</v>
      </c>
      <c r="G282" s="1">
        <f>IFERROR(__xludf.DUMMYFUNCTION("""COMPUTED_VALUE"""),948700.0)</f>
        <v>948700</v>
      </c>
    </row>
    <row r="283" ht="15.75" customHeight="1">
      <c r="B283" s="6">
        <f>IFERROR(__xludf.DUMMYFUNCTION("""COMPUTED_VALUE"""),43875.64583333333)</f>
        <v>43875.64583</v>
      </c>
      <c r="C283" s="1">
        <f>IFERROR(__xludf.DUMMYFUNCTION("""COMPUTED_VALUE"""),1434.8)</f>
        <v>1434.8</v>
      </c>
      <c r="D283" s="1">
        <f>IFERROR(__xludf.DUMMYFUNCTION("""COMPUTED_VALUE"""),1464.8)</f>
        <v>1464.8</v>
      </c>
      <c r="E283" s="1">
        <f>IFERROR(__xludf.DUMMYFUNCTION("""COMPUTED_VALUE"""),1429.7)</f>
        <v>1429.7</v>
      </c>
      <c r="F283" s="1">
        <f>IFERROR(__xludf.DUMMYFUNCTION("""COMPUTED_VALUE"""),1439.1)</f>
        <v>1439.1</v>
      </c>
      <c r="G283" s="1">
        <f>IFERROR(__xludf.DUMMYFUNCTION("""COMPUTED_VALUE"""),822170.0)</f>
        <v>822170</v>
      </c>
    </row>
    <row r="284" ht="15.75" customHeight="1">
      <c r="B284" s="6">
        <f>IFERROR(__xludf.DUMMYFUNCTION("""COMPUTED_VALUE"""),43878.64583333333)</f>
        <v>43878.64583</v>
      </c>
      <c r="C284" s="1">
        <f>IFERROR(__xludf.DUMMYFUNCTION("""COMPUTED_VALUE"""),1441.3)</f>
        <v>1441.3</v>
      </c>
      <c r="D284" s="1">
        <f>IFERROR(__xludf.DUMMYFUNCTION("""COMPUTED_VALUE"""),1465.0)</f>
        <v>1465</v>
      </c>
      <c r="E284" s="1">
        <f>IFERROR(__xludf.DUMMYFUNCTION("""COMPUTED_VALUE"""),1436.05)</f>
        <v>1436.05</v>
      </c>
      <c r="F284" s="1">
        <f>IFERROR(__xludf.DUMMYFUNCTION("""COMPUTED_VALUE"""),1455.8)</f>
        <v>1455.8</v>
      </c>
      <c r="G284" s="1">
        <f>IFERROR(__xludf.DUMMYFUNCTION("""COMPUTED_VALUE"""),507315.0)</f>
        <v>507315</v>
      </c>
    </row>
    <row r="285" ht="15.75" customHeight="1">
      <c r="B285" s="6">
        <f>IFERROR(__xludf.DUMMYFUNCTION("""COMPUTED_VALUE"""),43879.64583333333)</f>
        <v>43879.64583</v>
      </c>
      <c r="C285" s="1">
        <f>IFERROR(__xludf.DUMMYFUNCTION("""COMPUTED_VALUE"""),1447.4)</f>
        <v>1447.4</v>
      </c>
      <c r="D285" s="1">
        <f>IFERROR(__xludf.DUMMYFUNCTION("""COMPUTED_VALUE"""),1478.8)</f>
        <v>1478.8</v>
      </c>
      <c r="E285" s="1">
        <f>IFERROR(__xludf.DUMMYFUNCTION("""COMPUTED_VALUE"""),1426.75)</f>
        <v>1426.75</v>
      </c>
      <c r="F285" s="1">
        <f>IFERROR(__xludf.DUMMYFUNCTION("""COMPUTED_VALUE"""),1471.05)</f>
        <v>1471.05</v>
      </c>
      <c r="G285" s="1">
        <f>IFERROR(__xludf.DUMMYFUNCTION("""COMPUTED_VALUE"""),744044.0)</f>
        <v>744044</v>
      </c>
    </row>
    <row r="286" ht="15.75" customHeight="1">
      <c r="B286" s="6">
        <f>IFERROR(__xludf.DUMMYFUNCTION("""COMPUTED_VALUE"""),43880.64583333333)</f>
        <v>43880.64583</v>
      </c>
      <c r="C286" s="1">
        <f>IFERROR(__xludf.DUMMYFUNCTION("""COMPUTED_VALUE"""),1475.0)</f>
        <v>1475</v>
      </c>
      <c r="D286" s="1">
        <f>IFERROR(__xludf.DUMMYFUNCTION("""COMPUTED_VALUE"""),1493.4)</f>
        <v>1493.4</v>
      </c>
      <c r="E286" s="1">
        <f>IFERROR(__xludf.DUMMYFUNCTION("""COMPUTED_VALUE"""),1463.15)</f>
        <v>1463.15</v>
      </c>
      <c r="F286" s="1">
        <f>IFERROR(__xludf.DUMMYFUNCTION("""COMPUTED_VALUE"""),1481.75)</f>
        <v>1481.75</v>
      </c>
      <c r="G286" s="1">
        <f>IFERROR(__xludf.DUMMYFUNCTION("""COMPUTED_VALUE"""),634197.0)</f>
        <v>634197</v>
      </c>
    </row>
    <row r="287" ht="15.75" customHeight="1">
      <c r="B287" s="6">
        <f>IFERROR(__xludf.DUMMYFUNCTION("""COMPUTED_VALUE"""),43881.64583333333)</f>
        <v>43881.64583</v>
      </c>
      <c r="C287" s="1">
        <f>IFERROR(__xludf.DUMMYFUNCTION("""COMPUTED_VALUE"""),1479.75)</f>
        <v>1479.75</v>
      </c>
      <c r="D287" s="1">
        <f>IFERROR(__xludf.DUMMYFUNCTION("""COMPUTED_VALUE"""),1479.75)</f>
        <v>1479.75</v>
      </c>
      <c r="E287" s="1">
        <f>IFERROR(__xludf.DUMMYFUNCTION("""COMPUTED_VALUE"""),1454.15)</f>
        <v>1454.15</v>
      </c>
      <c r="F287" s="1">
        <f>IFERROR(__xludf.DUMMYFUNCTION("""COMPUTED_VALUE"""),1464.85)</f>
        <v>1464.85</v>
      </c>
      <c r="G287" s="1">
        <f>IFERROR(__xludf.DUMMYFUNCTION("""COMPUTED_VALUE"""),631873.0)</f>
        <v>631873</v>
      </c>
    </row>
    <row r="288" ht="15.75" customHeight="1">
      <c r="B288" s="6">
        <f>IFERROR(__xludf.DUMMYFUNCTION("""COMPUTED_VALUE"""),43885.64583333333)</f>
        <v>43885.64583</v>
      </c>
      <c r="C288" s="1">
        <f>IFERROR(__xludf.DUMMYFUNCTION("""COMPUTED_VALUE"""),1458.0)</f>
        <v>1458</v>
      </c>
      <c r="D288" s="1">
        <f>IFERROR(__xludf.DUMMYFUNCTION("""COMPUTED_VALUE"""),1478.0)</f>
        <v>1478</v>
      </c>
      <c r="E288" s="1">
        <f>IFERROR(__xludf.DUMMYFUNCTION("""COMPUTED_VALUE"""),1418.0)</f>
        <v>1418</v>
      </c>
      <c r="F288" s="1">
        <f>IFERROR(__xludf.DUMMYFUNCTION("""COMPUTED_VALUE"""),1444.5)</f>
        <v>1444.5</v>
      </c>
      <c r="G288" s="1">
        <f>IFERROR(__xludf.DUMMYFUNCTION("""COMPUTED_VALUE"""),998276.0)</f>
        <v>998276</v>
      </c>
    </row>
    <row r="289" ht="15.75" customHeight="1">
      <c r="B289" s="6">
        <f>IFERROR(__xludf.DUMMYFUNCTION("""COMPUTED_VALUE"""),43886.64583333333)</f>
        <v>43886.64583</v>
      </c>
      <c r="C289" s="1">
        <f>IFERROR(__xludf.DUMMYFUNCTION("""COMPUTED_VALUE"""),1444.0)</f>
        <v>1444</v>
      </c>
      <c r="D289" s="1">
        <f>IFERROR(__xludf.DUMMYFUNCTION("""COMPUTED_VALUE"""),1444.45)</f>
        <v>1444.45</v>
      </c>
      <c r="E289" s="1">
        <f>IFERROR(__xludf.DUMMYFUNCTION("""COMPUTED_VALUE"""),1335.0)</f>
        <v>1335</v>
      </c>
      <c r="F289" s="1">
        <f>IFERROR(__xludf.DUMMYFUNCTION("""COMPUTED_VALUE"""),1376.9)</f>
        <v>1376.9</v>
      </c>
      <c r="G289" s="1">
        <f>IFERROR(__xludf.DUMMYFUNCTION("""COMPUTED_VALUE"""),4775799.0)</f>
        <v>4775799</v>
      </c>
    </row>
    <row r="290" ht="15.75" customHeight="1">
      <c r="B290" s="6">
        <f>IFERROR(__xludf.DUMMYFUNCTION("""COMPUTED_VALUE"""),43887.64583333333)</f>
        <v>43887.64583</v>
      </c>
      <c r="C290" s="1">
        <f>IFERROR(__xludf.DUMMYFUNCTION("""COMPUTED_VALUE"""),1365.1)</f>
        <v>1365.1</v>
      </c>
      <c r="D290" s="1">
        <f>IFERROR(__xludf.DUMMYFUNCTION("""COMPUTED_VALUE"""),1410.5)</f>
        <v>1410.5</v>
      </c>
      <c r="E290" s="1">
        <f>IFERROR(__xludf.DUMMYFUNCTION("""COMPUTED_VALUE"""),1351.1)</f>
        <v>1351.1</v>
      </c>
      <c r="F290" s="1">
        <f>IFERROR(__xludf.DUMMYFUNCTION("""COMPUTED_VALUE"""),1391.45)</f>
        <v>1391.45</v>
      </c>
      <c r="G290" s="1">
        <f>IFERROR(__xludf.DUMMYFUNCTION("""COMPUTED_VALUE"""),1545234.0)</f>
        <v>1545234</v>
      </c>
    </row>
    <row r="291" ht="15.75" customHeight="1">
      <c r="B291" s="6">
        <f>IFERROR(__xludf.DUMMYFUNCTION("""COMPUTED_VALUE"""),43888.64583333333)</f>
        <v>43888.64583</v>
      </c>
      <c r="C291" s="1">
        <f>IFERROR(__xludf.DUMMYFUNCTION("""COMPUTED_VALUE"""),1380.0)</f>
        <v>1380</v>
      </c>
      <c r="D291" s="1">
        <f>IFERROR(__xludf.DUMMYFUNCTION("""COMPUTED_VALUE"""),1382.9)</f>
        <v>1382.9</v>
      </c>
      <c r="E291" s="1">
        <f>IFERROR(__xludf.DUMMYFUNCTION("""COMPUTED_VALUE"""),1358.55)</f>
        <v>1358.55</v>
      </c>
      <c r="F291" s="1">
        <f>IFERROR(__xludf.DUMMYFUNCTION("""COMPUTED_VALUE"""),1366.5)</f>
        <v>1366.5</v>
      </c>
      <c r="G291" s="1">
        <f>IFERROR(__xludf.DUMMYFUNCTION("""COMPUTED_VALUE"""),1307544.0)</f>
        <v>1307544</v>
      </c>
    </row>
    <row r="292" ht="15.75" customHeight="1">
      <c r="B292" s="6">
        <f>IFERROR(__xludf.DUMMYFUNCTION("""COMPUTED_VALUE"""),43889.64583333333)</f>
        <v>43889.64583</v>
      </c>
      <c r="C292" s="1">
        <f>IFERROR(__xludf.DUMMYFUNCTION("""COMPUTED_VALUE"""),1320.0)</f>
        <v>1320</v>
      </c>
      <c r="D292" s="1">
        <f>IFERROR(__xludf.DUMMYFUNCTION("""COMPUTED_VALUE"""),1341.95)</f>
        <v>1341.95</v>
      </c>
      <c r="E292" s="1">
        <f>IFERROR(__xludf.DUMMYFUNCTION("""COMPUTED_VALUE"""),1220.5)</f>
        <v>1220.5</v>
      </c>
      <c r="F292" s="1">
        <f>IFERROR(__xludf.DUMMYFUNCTION("""COMPUTED_VALUE"""),1300.05)</f>
        <v>1300.05</v>
      </c>
      <c r="G292" s="1">
        <f>IFERROR(__xludf.DUMMYFUNCTION("""COMPUTED_VALUE"""),4156991.0)</f>
        <v>4156991</v>
      </c>
    </row>
    <row r="293" ht="15.75" customHeight="1">
      <c r="B293" s="6">
        <f>IFERROR(__xludf.DUMMYFUNCTION("""COMPUTED_VALUE"""),43892.64583333333)</f>
        <v>43892.64583</v>
      </c>
      <c r="C293" s="1">
        <f>IFERROR(__xludf.DUMMYFUNCTION("""COMPUTED_VALUE"""),1313.0)</f>
        <v>1313</v>
      </c>
      <c r="D293" s="1">
        <f>IFERROR(__xludf.DUMMYFUNCTION("""COMPUTED_VALUE"""),1347.95)</f>
        <v>1347.95</v>
      </c>
      <c r="E293" s="1">
        <f>IFERROR(__xludf.DUMMYFUNCTION("""COMPUTED_VALUE"""),1213.5)</f>
        <v>1213.5</v>
      </c>
      <c r="F293" s="1">
        <f>IFERROR(__xludf.DUMMYFUNCTION("""COMPUTED_VALUE"""),1239.05)</f>
        <v>1239.05</v>
      </c>
      <c r="G293" s="1">
        <f>IFERROR(__xludf.DUMMYFUNCTION("""COMPUTED_VALUE"""),3163264.0)</f>
        <v>3163264</v>
      </c>
    </row>
    <row r="294" ht="15.75" customHeight="1">
      <c r="B294" s="6">
        <f>IFERROR(__xludf.DUMMYFUNCTION("""COMPUTED_VALUE"""),43893.64583333333)</f>
        <v>43893.64583</v>
      </c>
      <c r="C294" s="1">
        <f>IFERROR(__xludf.DUMMYFUNCTION("""COMPUTED_VALUE"""),1243.0)</f>
        <v>1243</v>
      </c>
      <c r="D294" s="1">
        <f>IFERROR(__xludf.DUMMYFUNCTION("""COMPUTED_VALUE"""),1284.5)</f>
        <v>1284.5</v>
      </c>
      <c r="E294" s="1">
        <f>IFERROR(__xludf.DUMMYFUNCTION("""COMPUTED_VALUE"""),1216.4)</f>
        <v>1216.4</v>
      </c>
      <c r="F294" s="1">
        <f>IFERROR(__xludf.DUMMYFUNCTION("""COMPUTED_VALUE"""),1228.45)</f>
        <v>1228.45</v>
      </c>
      <c r="G294" s="1">
        <f>IFERROR(__xludf.DUMMYFUNCTION("""COMPUTED_VALUE"""),4247523.0)</f>
        <v>4247523</v>
      </c>
    </row>
    <row r="295" ht="15.75" customHeight="1">
      <c r="B295" s="6">
        <f>IFERROR(__xludf.DUMMYFUNCTION("""COMPUTED_VALUE"""),43894.64583333333)</f>
        <v>43894.64583</v>
      </c>
      <c r="C295" s="1">
        <f>IFERROR(__xludf.DUMMYFUNCTION("""COMPUTED_VALUE"""),1225.15)</f>
        <v>1225.15</v>
      </c>
      <c r="D295" s="1">
        <f>IFERROR(__xludf.DUMMYFUNCTION("""COMPUTED_VALUE"""),1233.4)</f>
        <v>1233.4</v>
      </c>
      <c r="E295" s="1">
        <f>IFERROR(__xludf.DUMMYFUNCTION("""COMPUTED_VALUE"""),1154.05)</f>
        <v>1154.05</v>
      </c>
      <c r="F295" s="1">
        <f>IFERROR(__xludf.DUMMYFUNCTION("""COMPUTED_VALUE"""),1201.05)</f>
        <v>1201.05</v>
      </c>
      <c r="G295" s="1">
        <f>IFERROR(__xludf.DUMMYFUNCTION("""COMPUTED_VALUE"""),5734352.0)</f>
        <v>5734352</v>
      </c>
    </row>
    <row r="296" ht="15.75" customHeight="1">
      <c r="B296" s="6">
        <f>IFERROR(__xludf.DUMMYFUNCTION("""COMPUTED_VALUE"""),43895.64583333333)</f>
        <v>43895.64583</v>
      </c>
      <c r="C296" s="1">
        <f>IFERROR(__xludf.DUMMYFUNCTION("""COMPUTED_VALUE"""),1200.0)</f>
        <v>1200</v>
      </c>
      <c r="D296" s="1">
        <f>IFERROR(__xludf.DUMMYFUNCTION("""COMPUTED_VALUE"""),1227.65)</f>
        <v>1227.65</v>
      </c>
      <c r="E296" s="1">
        <f>IFERROR(__xludf.DUMMYFUNCTION("""COMPUTED_VALUE"""),1184.2)</f>
        <v>1184.2</v>
      </c>
      <c r="F296" s="1">
        <f>IFERROR(__xludf.DUMMYFUNCTION("""COMPUTED_VALUE"""),1211.1)</f>
        <v>1211.1</v>
      </c>
      <c r="G296" s="1">
        <f>IFERROR(__xludf.DUMMYFUNCTION("""COMPUTED_VALUE"""),2209405.0)</f>
        <v>2209405</v>
      </c>
    </row>
    <row r="297" ht="15.75" customHeight="1">
      <c r="B297" s="6">
        <f>IFERROR(__xludf.DUMMYFUNCTION("""COMPUTED_VALUE"""),43896.64583333333)</f>
        <v>43896.64583</v>
      </c>
      <c r="C297" s="1">
        <f>IFERROR(__xludf.DUMMYFUNCTION("""COMPUTED_VALUE"""),1090.0)</f>
        <v>1090</v>
      </c>
      <c r="D297" s="1">
        <f>IFERROR(__xludf.DUMMYFUNCTION("""COMPUTED_VALUE"""),1184.3)</f>
        <v>1184.3</v>
      </c>
      <c r="E297" s="1">
        <f>IFERROR(__xludf.DUMMYFUNCTION("""COMPUTED_VALUE"""),1090.0)</f>
        <v>1090</v>
      </c>
      <c r="F297" s="1">
        <f>IFERROR(__xludf.DUMMYFUNCTION("""COMPUTED_VALUE"""),1176.9)</f>
        <v>1176.9</v>
      </c>
      <c r="G297" s="1">
        <f>IFERROR(__xludf.DUMMYFUNCTION("""COMPUTED_VALUE"""),2435604.0)</f>
        <v>2435604</v>
      </c>
    </row>
    <row r="298" ht="15.75" customHeight="1">
      <c r="B298" s="6">
        <f>IFERROR(__xludf.DUMMYFUNCTION("""COMPUTED_VALUE"""),43899.64583333333)</f>
        <v>43899.64583</v>
      </c>
      <c r="C298" s="1">
        <f>IFERROR(__xludf.DUMMYFUNCTION("""COMPUTED_VALUE"""),1175.05)</f>
        <v>1175.05</v>
      </c>
      <c r="D298" s="1">
        <f>IFERROR(__xludf.DUMMYFUNCTION("""COMPUTED_VALUE"""),1233.5)</f>
        <v>1233.5</v>
      </c>
      <c r="E298" s="1">
        <f>IFERROR(__xludf.DUMMYFUNCTION("""COMPUTED_VALUE"""),1163.1)</f>
        <v>1163.1</v>
      </c>
      <c r="F298" s="1">
        <f>IFERROR(__xludf.DUMMYFUNCTION("""COMPUTED_VALUE"""),1213.2)</f>
        <v>1213.2</v>
      </c>
      <c r="G298" s="1">
        <f>IFERROR(__xludf.DUMMYFUNCTION("""COMPUTED_VALUE"""),3127030.0)</f>
        <v>3127030</v>
      </c>
    </row>
    <row r="299" ht="15.75" customHeight="1">
      <c r="B299" s="6">
        <f>IFERROR(__xludf.DUMMYFUNCTION("""COMPUTED_VALUE"""),43901.64583333333)</f>
        <v>43901.64583</v>
      </c>
      <c r="C299" s="1">
        <f>IFERROR(__xludf.DUMMYFUNCTION("""COMPUTED_VALUE"""),1205.0)</f>
        <v>1205</v>
      </c>
      <c r="D299" s="1">
        <f>IFERROR(__xludf.DUMMYFUNCTION("""COMPUTED_VALUE"""),1215.25)</f>
        <v>1215.25</v>
      </c>
      <c r="E299" s="1">
        <f>IFERROR(__xludf.DUMMYFUNCTION("""COMPUTED_VALUE"""),1149.7)</f>
        <v>1149.7</v>
      </c>
      <c r="F299" s="1">
        <f>IFERROR(__xludf.DUMMYFUNCTION("""COMPUTED_VALUE"""),1160.25)</f>
        <v>1160.25</v>
      </c>
      <c r="G299" s="1">
        <f>IFERROR(__xludf.DUMMYFUNCTION("""COMPUTED_VALUE"""),1752142.0)</f>
        <v>1752142</v>
      </c>
    </row>
    <row r="300" ht="15.75" customHeight="1">
      <c r="B300" s="6">
        <f>IFERROR(__xludf.DUMMYFUNCTION("""COMPUTED_VALUE"""),43902.64583333333)</f>
        <v>43902.64583</v>
      </c>
      <c r="C300" s="1">
        <f>IFERROR(__xludf.DUMMYFUNCTION("""COMPUTED_VALUE"""),1044.25)</f>
        <v>1044.25</v>
      </c>
      <c r="D300" s="1">
        <f>IFERROR(__xludf.DUMMYFUNCTION("""COMPUTED_VALUE"""),1044.25)</f>
        <v>1044.25</v>
      </c>
      <c r="E300" s="1">
        <f>IFERROR(__xludf.DUMMYFUNCTION("""COMPUTED_VALUE"""),945.0)</f>
        <v>945</v>
      </c>
      <c r="F300" s="1">
        <f>IFERROR(__xludf.DUMMYFUNCTION("""COMPUTED_VALUE"""),1018.4)</f>
        <v>1018.4</v>
      </c>
      <c r="G300" s="1">
        <f>IFERROR(__xludf.DUMMYFUNCTION("""COMPUTED_VALUE"""),2385687.0)</f>
        <v>2385687</v>
      </c>
    </row>
    <row r="301" ht="15.75" customHeight="1">
      <c r="B301" s="6">
        <f>IFERROR(__xludf.DUMMYFUNCTION("""COMPUTED_VALUE"""),43903.64583333333)</f>
        <v>43903.64583</v>
      </c>
      <c r="C301" s="1">
        <f>IFERROR(__xludf.DUMMYFUNCTION("""COMPUTED_VALUE"""),916.6)</f>
        <v>916.6</v>
      </c>
      <c r="D301" s="1">
        <f>IFERROR(__xludf.DUMMYFUNCTION("""COMPUTED_VALUE"""),1032.75)</f>
        <v>1032.75</v>
      </c>
      <c r="E301" s="1">
        <f>IFERROR(__xludf.DUMMYFUNCTION("""COMPUTED_VALUE"""),865.65)</f>
        <v>865.65</v>
      </c>
      <c r="F301" s="1">
        <f>IFERROR(__xludf.DUMMYFUNCTION("""COMPUTED_VALUE"""),998.8)</f>
        <v>998.8</v>
      </c>
      <c r="G301" s="1">
        <f>IFERROR(__xludf.DUMMYFUNCTION("""COMPUTED_VALUE"""),2267248.0)</f>
        <v>2267248</v>
      </c>
    </row>
    <row r="302" ht="15.75" customHeight="1">
      <c r="B302" s="6">
        <f>IFERROR(__xludf.DUMMYFUNCTION("""COMPUTED_VALUE"""),43906.64583333333)</f>
        <v>43906.64583</v>
      </c>
      <c r="C302" s="1">
        <f>IFERROR(__xludf.DUMMYFUNCTION("""COMPUTED_VALUE"""),941.0)</f>
        <v>941</v>
      </c>
      <c r="D302" s="1">
        <f>IFERROR(__xludf.DUMMYFUNCTION("""COMPUTED_VALUE"""),1004.0)</f>
        <v>1004</v>
      </c>
      <c r="E302" s="1">
        <f>IFERROR(__xludf.DUMMYFUNCTION("""COMPUTED_VALUE"""),912.0)</f>
        <v>912</v>
      </c>
      <c r="F302" s="1">
        <f>IFERROR(__xludf.DUMMYFUNCTION("""COMPUTED_VALUE"""),978.4)</f>
        <v>978.4</v>
      </c>
      <c r="G302" s="1">
        <f>IFERROR(__xludf.DUMMYFUNCTION("""COMPUTED_VALUE"""),2773924.0)</f>
        <v>2773924</v>
      </c>
    </row>
    <row r="303" ht="15.75" customHeight="1">
      <c r="B303" s="6">
        <f>IFERROR(__xludf.DUMMYFUNCTION("""COMPUTED_VALUE"""),43907.64583333333)</f>
        <v>43907.64583</v>
      </c>
      <c r="C303" s="1">
        <f>IFERROR(__xludf.DUMMYFUNCTION("""COMPUTED_VALUE"""),952.0)</f>
        <v>952</v>
      </c>
      <c r="D303" s="1">
        <f>IFERROR(__xludf.DUMMYFUNCTION("""COMPUTED_VALUE"""),1010.0)</f>
        <v>1010</v>
      </c>
      <c r="E303" s="1">
        <f>IFERROR(__xludf.DUMMYFUNCTION("""COMPUTED_VALUE"""),937.3)</f>
        <v>937.3</v>
      </c>
      <c r="F303" s="1">
        <f>IFERROR(__xludf.DUMMYFUNCTION("""COMPUTED_VALUE"""),976.7)</f>
        <v>976.7</v>
      </c>
      <c r="G303" s="1">
        <f>IFERROR(__xludf.DUMMYFUNCTION("""COMPUTED_VALUE"""),2200893.0)</f>
        <v>2200893</v>
      </c>
    </row>
    <row r="304" ht="15.75" customHeight="1">
      <c r="B304" s="6">
        <f>IFERROR(__xludf.DUMMYFUNCTION("""COMPUTED_VALUE"""),43908.64583333333)</f>
        <v>43908.64583</v>
      </c>
      <c r="C304" s="1">
        <f>IFERROR(__xludf.DUMMYFUNCTION("""COMPUTED_VALUE"""),975.2)</f>
        <v>975.2</v>
      </c>
      <c r="D304" s="1">
        <f>IFERROR(__xludf.DUMMYFUNCTION("""COMPUTED_VALUE"""),979.95)</f>
        <v>979.95</v>
      </c>
      <c r="E304" s="1">
        <f>IFERROR(__xludf.DUMMYFUNCTION("""COMPUTED_VALUE"""),921.0)</f>
        <v>921</v>
      </c>
      <c r="F304" s="1">
        <f>IFERROR(__xludf.DUMMYFUNCTION("""COMPUTED_VALUE"""),949.9)</f>
        <v>949.9</v>
      </c>
      <c r="G304" s="1">
        <f>IFERROR(__xludf.DUMMYFUNCTION("""COMPUTED_VALUE"""),1516094.0)</f>
        <v>1516094</v>
      </c>
    </row>
    <row r="305" ht="15.75" customHeight="1">
      <c r="B305" s="6">
        <f>IFERROR(__xludf.DUMMYFUNCTION("""COMPUTED_VALUE"""),43909.64583333333)</f>
        <v>43909.64583</v>
      </c>
      <c r="C305" s="1">
        <f>IFERROR(__xludf.DUMMYFUNCTION("""COMPUTED_VALUE"""),891.0)</f>
        <v>891</v>
      </c>
      <c r="D305" s="1">
        <f>IFERROR(__xludf.DUMMYFUNCTION("""COMPUTED_VALUE"""),987.0)</f>
        <v>987</v>
      </c>
      <c r="E305" s="1">
        <f>IFERROR(__xludf.DUMMYFUNCTION("""COMPUTED_VALUE"""),882.0)</f>
        <v>882</v>
      </c>
      <c r="F305" s="1">
        <f>IFERROR(__xludf.DUMMYFUNCTION("""COMPUTED_VALUE"""),909.2)</f>
        <v>909.2</v>
      </c>
      <c r="G305" s="1">
        <f>IFERROR(__xludf.DUMMYFUNCTION("""COMPUTED_VALUE"""),1835738.0)</f>
        <v>1835738</v>
      </c>
    </row>
    <row r="306" ht="15.75" customHeight="1">
      <c r="B306" s="6">
        <f>IFERROR(__xludf.DUMMYFUNCTION("""COMPUTED_VALUE"""),43910.64583333333)</f>
        <v>43910.64583</v>
      </c>
      <c r="C306" s="1">
        <f>IFERROR(__xludf.DUMMYFUNCTION("""COMPUTED_VALUE"""),850.1)</f>
        <v>850.1</v>
      </c>
      <c r="D306" s="1">
        <f>IFERROR(__xludf.DUMMYFUNCTION("""COMPUTED_VALUE"""),949.2)</f>
        <v>949.2</v>
      </c>
      <c r="E306" s="1">
        <f>IFERROR(__xludf.DUMMYFUNCTION("""COMPUTED_VALUE"""),835.1)</f>
        <v>835.1</v>
      </c>
      <c r="F306" s="1">
        <f>IFERROR(__xludf.DUMMYFUNCTION("""COMPUTED_VALUE"""),871.7)</f>
        <v>871.7</v>
      </c>
      <c r="G306" s="1">
        <f>IFERROR(__xludf.DUMMYFUNCTION("""COMPUTED_VALUE"""),4520092.0)</f>
        <v>4520092</v>
      </c>
    </row>
    <row r="307" ht="15.75" customHeight="1">
      <c r="B307" s="6">
        <f>IFERROR(__xludf.DUMMYFUNCTION("""COMPUTED_VALUE"""),43913.64583333333)</f>
        <v>43913.64583</v>
      </c>
      <c r="C307" s="1">
        <f>IFERROR(__xludf.DUMMYFUNCTION("""COMPUTED_VALUE"""),784.55)</f>
        <v>784.55</v>
      </c>
      <c r="D307" s="1">
        <f>IFERROR(__xludf.DUMMYFUNCTION("""COMPUTED_VALUE"""),958.0)</f>
        <v>958</v>
      </c>
      <c r="E307" s="1">
        <f>IFERROR(__xludf.DUMMYFUNCTION("""COMPUTED_VALUE"""),784.55)</f>
        <v>784.55</v>
      </c>
      <c r="F307" s="1">
        <f>IFERROR(__xludf.DUMMYFUNCTION("""COMPUTED_VALUE"""),856.95)</f>
        <v>856.95</v>
      </c>
      <c r="G307" s="1">
        <f>IFERROR(__xludf.DUMMYFUNCTION("""COMPUTED_VALUE"""),1901262.0)</f>
        <v>1901262</v>
      </c>
    </row>
    <row r="308" ht="15.75" customHeight="1">
      <c r="B308" s="6">
        <f>IFERROR(__xludf.DUMMYFUNCTION("""COMPUTED_VALUE"""),43914.64583333333)</f>
        <v>43914.64583</v>
      </c>
      <c r="C308" s="1">
        <f>IFERROR(__xludf.DUMMYFUNCTION("""COMPUTED_VALUE"""),800.05)</f>
        <v>800.05</v>
      </c>
      <c r="D308" s="1">
        <f>IFERROR(__xludf.DUMMYFUNCTION("""COMPUTED_VALUE"""),973.45)</f>
        <v>973.45</v>
      </c>
      <c r="E308" s="1">
        <f>IFERROR(__xludf.DUMMYFUNCTION("""COMPUTED_VALUE"""),771.3)</f>
        <v>771.3</v>
      </c>
      <c r="F308" s="1">
        <f>IFERROR(__xludf.DUMMYFUNCTION("""COMPUTED_VALUE"""),916.35)</f>
        <v>916.35</v>
      </c>
      <c r="G308" s="1">
        <f>IFERROR(__xludf.DUMMYFUNCTION("""COMPUTED_VALUE"""),3154705.0)</f>
        <v>3154705</v>
      </c>
    </row>
    <row r="309" ht="15.75" customHeight="1">
      <c r="B309" s="6">
        <f>IFERROR(__xludf.DUMMYFUNCTION("""COMPUTED_VALUE"""),43915.64583333333)</f>
        <v>43915.64583</v>
      </c>
      <c r="C309" s="1">
        <f>IFERROR(__xludf.DUMMYFUNCTION("""COMPUTED_VALUE"""),825.0)</f>
        <v>825</v>
      </c>
      <c r="D309" s="1">
        <f>IFERROR(__xludf.DUMMYFUNCTION("""COMPUTED_VALUE"""),1053.8)</f>
        <v>1053.8</v>
      </c>
      <c r="E309" s="1">
        <f>IFERROR(__xludf.DUMMYFUNCTION("""COMPUTED_VALUE"""),825.0)</f>
        <v>825</v>
      </c>
      <c r="F309" s="1">
        <f>IFERROR(__xludf.DUMMYFUNCTION("""COMPUTED_VALUE"""),1011.1)</f>
        <v>1011.1</v>
      </c>
      <c r="G309" s="1">
        <f>IFERROR(__xludf.DUMMYFUNCTION("""COMPUTED_VALUE"""),2511518.0)</f>
        <v>2511518</v>
      </c>
    </row>
    <row r="310" ht="15.75" customHeight="1">
      <c r="B310" s="6">
        <f>IFERROR(__xludf.DUMMYFUNCTION("""COMPUTED_VALUE"""),43916.64583333333)</f>
        <v>43916.64583</v>
      </c>
      <c r="C310" s="1">
        <f>IFERROR(__xludf.DUMMYFUNCTION("""COMPUTED_VALUE"""),1000.0)</f>
        <v>1000</v>
      </c>
      <c r="D310" s="1">
        <f>IFERROR(__xludf.DUMMYFUNCTION("""COMPUTED_VALUE"""),1147.4)</f>
        <v>1147.4</v>
      </c>
      <c r="E310" s="1">
        <f>IFERROR(__xludf.DUMMYFUNCTION("""COMPUTED_VALUE"""),949.45)</f>
        <v>949.45</v>
      </c>
      <c r="F310" s="1">
        <f>IFERROR(__xludf.DUMMYFUNCTION("""COMPUTED_VALUE"""),1008.9)</f>
        <v>1008.9</v>
      </c>
      <c r="G310" s="1">
        <f>IFERROR(__xludf.DUMMYFUNCTION("""COMPUTED_VALUE"""),3408772.0)</f>
        <v>3408772</v>
      </c>
    </row>
    <row r="311" ht="15.75" customHeight="1">
      <c r="B311" s="6">
        <f>IFERROR(__xludf.DUMMYFUNCTION("""COMPUTED_VALUE"""),43917.64583333333)</f>
        <v>43917.64583</v>
      </c>
      <c r="C311" s="1">
        <f>IFERROR(__xludf.DUMMYFUNCTION("""COMPUTED_VALUE"""),1012.0)</f>
        <v>1012</v>
      </c>
      <c r="D311" s="1">
        <f>IFERROR(__xludf.DUMMYFUNCTION("""COMPUTED_VALUE"""),1068.1)</f>
        <v>1068.1</v>
      </c>
      <c r="E311" s="1">
        <f>IFERROR(__xludf.DUMMYFUNCTION("""COMPUTED_VALUE"""),1005.2)</f>
        <v>1005.2</v>
      </c>
      <c r="F311" s="1">
        <f>IFERROR(__xludf.DUMMYFUNCTION("""COMPUTED_VALUE"""),1027.3)</f>
        <v>1027.3</v>
      </c>
      <c r="G311" s="1">
        <f>IFERROR(__xludf.DUMMYFUNCTION("""COMPUTED_VALUE"""),1883975.0)</f>
        <v>1883975</v>
      </c>
    </row>
    <row r="312" ht="15.75" customHeight="1">
      <c r="B312" s="6">
        <f>IFERROR(__xludf.DUMMYFUNCTION("""COMPUTED_VALUE"""),43920.64583333333)</f>
        <v>43920.64583</v>
      </c>
      <c r="C312" s="1">
        <f>IFERROR(__xludf.DUMMYFUNCTION("""COMPUTED_VALUE"""),990.0)</f>
        <v>990</v>
      </c>
      <c r="D312" s="1">
        <f>IFERROR(__xludf.DUMMYFUNCTION("""COMPUTED_VALUE"""),1129.0)</f>
        <v>1129</v>
      </c>
      <c r="E312" s="1">
        <f>IFERROR(__xludf.DUMMYFUNCTION("""COMPUTED_VALUE"""),953.5)</f>
        <v>953.5</v>
      </c>
      <c r="F312" s="1">
        <f>IFERROR(__xludf.DUMMYFUNCTION("""COMPUTED_VALUE"""),1016.7)</f>
        <v>1016.7</v>
      </c>
      <c r="G312" s="1">
        <f>IFERROR(__xludf.DUMMYFUNCTION("""COMPUTED_VALUE"""),1245800.0)</f>
        <v>1245800</v>
      </c>
    </row>
    <row r="313" ht="15.75" customHeight="1">
      <c r="B313" s="6">
        <f>IFERROR(__xludf.DUMMYFUNCTION("""COMPUTED_VALUE"""),43921.64583333333)</f>
        <v>43921.64583</v>
      </c>
      <c r="C313" s="1">
        <f>IFERROR(__xludf.DUMMYFUNCTION("""COMPUTED_VALUE"""),1035.0)</f>
        <v>1035</v>
      </c>
      <c r="D313" s="1">
        <f>IFERROR(__xludf.DUMMYFUNCTION("""COMPUTED_VALUE"""),1078.4)</f>
        <v>1078.4</v>
      </c>
      <c r="E313" s="1">
        <f>IFERROR(__xludf.DUMMYFUNCTION("""COMPUTED_VALUE"""),1017.0)</f>
        <v>1017</v>
      </c>
      <c r="F313" s="1">
        <f>IFERROR(__xludf.DUMMYFUNCTION("""COMPUTED_VALUE"""),1066.15)</f>
        <v>1066.15</v>
      </c>
      <c r="G313" s="1">
        <f>IFERROR(__xludf.DUMMYFUNCTION("""COMPUTED_VALUE"""),945112.0)</f>
        <v>945112</v>
      </c>
    </row>
    <row r="314" ht="15.75" customHeight="1">
      <c r="B314" s="6">
        <f>IFERROR(__xludf.DUMMYFUNCTION("""COMPUTED_VALUE"""),43922.64583333333)</f>
        <v>43922.64583</v>
      </c>
      <c r="C314" s="1">
        <f>IFERROR(__xludf.DUMMYFUNCTION("""COMPUTED_VALUE"""),1051.0)</f>
        <v>1051</v>
      </c>
      <c r="D314" s="1">
        <f>IFERROR(__xludf.DUMMYFUNCTION("""COMPUTED_VALUE"""),1052.4)</f>
        <v>1052.4</v>
      </c>
      <c r="E314" s="1">
        <f>IFERROR(__xludf.DUMMYFUNCTION("""COMPUTED_VALUE"""),982.0)</f>
        <v>982</v>
      </c>
      <c r="F314" s="1">
        <f>IFERROR(__xludf.DUMMYFUNCTION("""COMPUTED_VALUE"""),999.0)</f>
        <v>999</v>
      </c>
      <c r="G314" s="1">
        <f>IFERROR(__xludf.DUMMYFUNCTION("""COMPUTED_VALUE"""),1206502.0)</f>
        <v>1206502</v>
      </c>
    </row>
    <row r="315" ht="15.75" customHeight="1">
      <c r="B315" s="6">
        <f>IFERROR(__xludf.DUMMYFUNCTION("""COMPUTED_VALUE"""),43924.64583333333)</f>
        <v>43924.64583</v>
      </c>
      <c r="C315" s="1">
        <f>IFERROR(__xludf.DUMMYFUNCTION("""COMPUTED_VALUE"""),999.0)</f>
        <v>999</v>
      </c>
      <c r="D315" s="1">
        <f>IFERROR(__xludf.DUMMYFUNCTION("""COMPUTED_VALUE"""),1004.9)</f>
        <v>1004.9</v>
      </c>
      <c r="E315" s="1">
        <f>IFERROR(__xludf.DUMMYFUNCTION("""COMPUTED_VALUE"""),915.05)</f>
        <v>915.05</v>
      </c>
      <c r="F315" s="1">
        <f>IFERROR(__xludf.DUMMYFUNCTION("""COMPUTED_VALUE"""),953.25)</f>
        <v>953.25</v>
      </c>
      <c r="G315" s="1">
        <f>IFERROR(__xludf.DUMMYFUNCTION("""COMPUTED_VALUE"""),2314764.0)</f>
        <v>2314764</v>
      </c>
    </row>
    <row r="316" ht="15.75" customHeight="1">
      <c r="B316" s="6">
        <f>IFERROR(__xludf.DUMMYFUNCTION("""COMPUTED_VALUE"""),43928.64583333333)</f>
        <v>43928.64583</v>
      </c>
      <c r="C316" s="1">
        <f>IFERROR(__xludf.DUMMYFUNCTION("""COMPUTED_VALUE"""),987.0)</f>
        <v>987</v>
      </c>
      <c r="D316" s="1">
        <f>IFERROR(__xludf.DUMMYFUNCTION("""COMPUTED_VALUE"""),994.3)</f>
        <v>994.3</v>
      </c>
      <c r="E316" s="1">
        <f>IFERROR(__xludf.DUMMYFUNCTION("""COMPUTED_VALUE"""),928.05)</f>
        <v>928.05</v>
      </c>
      <c r="F316" s="1">
        <f>IFERROR(__xludf.DUMMYFUNCTION("""COMPUTED_VALUE"""),980.25)</f>
        <v>980.25</v>
      </c>
      <c r="G316" s="1">
        <f>IFERROR(__xludf.DUMMYFUNCTION("""COMPUTED_VALUE"""),1751202.0)</f>
        <v>1751202</v>
      </c>
    </row>
    <row r="317" ht="15.75" customHeight="1">
      <c r="B317" s="6">
        <f>IFERROR(__xludf.DUMMYFUNCTION("""COMPUTED_VALUE"""),43929.64583333333)</f>
        <v>43929.64583</v>
      </c>
      <c r="C317" s="1">
        <f>IFERROR(__xludf.DUMMYFUNCTION("""COMPUTED_VALUE"""),960.0)</f>
        <v>960</v>
      </c>
      <c r="D317" s="1">
        <f>IFERROR(__xludf.DUMMYFUNCTION("""COMPUTED_VALUE"""),1078.25)</f>
        <v>1078.25</v>
      </c>
      <c r="E317" s="1">
        <f>IFERROR(__xludf.DUMMYFUNCTION("""COMPUTED_VALUE"""),944.9)</f>
        <v>944.9</v>
      </c>
      <c r="F317" s="1">
        <f>IFERROR(__xludf.DUMMYFUNCTION("""COMPUTED_VALUE"""),990.15)</f>
        <v>990.15</v>
      </c>
      <c r="G317" s="1">
        <f>IFERROR(__xludf.DUMMYFUNCTION("""COMPUTED_VALUE"""),2715325.0)</f>
        <v>2715325</v>
      </c>
    </row>
    <row r="318" ht="15.75" customHeight="1">
      <c r="B318" s="6">
        <f>IFERROR(__xludf.DUMMYFUNCTION("""COMPUTED_VALUE"""),43930.64583333333)</f>
        <v>43930.64583</v>
      </c>
      <c r="C318" s="1">
        <f>IFERROR(__xludf.DUMMYFUNCTION("""COMPUTED_VALUE"""),995.0)</f>
        <v>995</v>
      </c>
      <c r="D318" s="1">
        <f>IFERROR(__xludf.DUMMYFUNCTION("""COMPUTED_VALUE"""),1070.0)</f>
        <v>1070</v>
      </c>
      <c r="E318" s="1">
        <f>IFERROR(__xludf.DUMMYFUNCTION("""COMPUTED_VALUE"""),981.0)</f>
        <v>981</v>
      </c>
      <c r="F318" s="1">
        <f>IFERROR(__xludf.DUMMYFUNCTION("""COMPUTED_VALUE"""),1041.95)</f>
        <v>1041.95</v>
      </c>
      <c r="G318" s="1">
        <f>IFERROR(__xludf.DUMMYFUNCTION("""COMPUTED_VALUE"""),1723325.0)</f>
        <v>1723325</v>
      </c>
    </row>
    <row r="319" ht="15.75" customHeight="1">
      <c r="B319" s="6">
        <f>IFERROR(__xludf.DUMMYFUNCTION("""COMPUTED_VALUE"""),43934.64583333333)</f>
        <v>43934.64583</v>
      </c>
      <c r="C319" s="1">
        <f>IFERROR(__xludf.DUMMYFUNCTION("""COMPUTED_VALUE"""),1052.0)</f>
        <v>1052</v>
      </c>
      <c r="D319" s="1">
        <f>IFERROR(__xludf.DUMMYFUNCTION("""COMPUTED_VALUE"""),1090.85)</f>
        <v>1090.85</v>
      </c>
      <c r="E319" s="1">
        <f>IFERROR(__xludf.DUMMYFUNCTION("""COMPUTED_VALUE"""),989.1)</f>
        <v>989.1</v>
      </c>
      <c r="F319" s="1">
        <f>IFERROR(__xludf.DUMMYFUNCTION("""COMPUTED_VALUE"""),1068.4)</f>
        <v>1068.4</v>
      </c>
      <c r="G319" s="1">
        <f>IFERROR(__xludf.DUMMYFUNCTION("""COMPUTED_VALUE"""),2404619.0)</f>
        <v>2404619</v>
      </c>
    </row>
    <row r="320" ht="15.75" customHeight="1">
      <c r="B320" s="6">
        <f>IFERROR(__xludf.DUMMYFUNCTION("""COMPUTED_VALUE"""),43936.64583333333)</f>
        <v>43936.64583</v>
      </c>
      <c r="C320" s="1">
        <f>IFERROR(__xludf.DUMMYFUNCTION("""COMPUTED_VALUE"""),1001.0)</f>
        <v>1001</v>
      </c>
      <c r="D320" s="1">
        <f>IFERROR(__xludf.DUMMYFUNCTION("""COMPUTED_VALUE"""),1039.0)</f>
        <v>1039</v>
      </c>
      <c r="E320" s="1">
        <f>IFERROR(__xludf.DUMMYFUNCTION("""COMPUTED_VALUE"""),997.0)</f>
        <v>997</v>
      </c>
      <c r="F320" s="1">
        <f>IFERROR(__xludf.DUMMYFUNCTION("""COMPUTED_VALUE"""),1007.55)</f>
        <v>1007.55</v>
      </c>
      <c r="G320" s="1">
        <f>IFERROR(__xludf.DUMMYFUNCTION("""COMPUTED_VALUE"""),2851947.0)</f>
        <v>2851947</v>
      </c>
    </row>
    <row r="321" ht="15.75" customHeight="1">
      <c r="B321" s="6">
        <f>IFERROR(__xludf.DUMMYFUNCTION("""COMPUTED_VALUE"""),43937.64583333333)</f>
        <v>43937.64583</v>
      </c>
      <c r="C321" s="1">
        <f>IFERROR(__xludf.DUMMYFUNCTION("""COMPUTED_VALUE"""),998.0)</f>
        <v>998</v>
      </c>
      <c r="D321" s="1">
        <f>IFERROR(__xludf.DUMMYFUNCTION("""COMPUTED_VALUE"""),1024.3)</f>
        <v>1024.3</v>
      </c>
      <c r="E321" s="1">
        <f>IFERROR(__xludf.DUMMYFUNCTION("""COMPUTED_VALUE"""),983.0)</f>
        <v>983</v>
      </c>
      <c r="F321" s="1">
        <f>IFERROR(__xludf.DUMMYFUNCTION("""COMPUTED_VALUE"""),1010.0)</f>
        <v>1010</v>
      </c>
      <c r="G321" s="1">
        <f>IFERROR(__xludf.DUMMYFUNCTION("""COMPUTED_VALUE"""),1960417.0)</f>
        <v>1960417</v>
      </c>
    </row>
    <row r="322" ht="15.75" customHeight="1">
      <c r="B322" s="6">
        <f>IFERROR(__xludf.DUMMYFUNCTION("""COMPUTED_VALUE"""),43938.64583333333)</f>
        <v>43938.64583</v>
      </c>
      <c r="C322" s="1">
        <f>IFERROR(__xludf.DUMMYFUNCTION("""COMPUTED_VALUE"""),1030.0)</f>
        <v>1030</v>
      </c>
      <c r="D322" s="1">
        <f>IFERROR(__xludf.DUMMYFUNCTION("""COMPUTED_VALUE"""),1088.7)</f>
        <v>1088.7</v>
      </c>
      <c r="E322" s="1">
        <f>IFERROR(__xludf.DUMMYFUNCTION("""COMPUTED_VALUE"""),1016.05)</f>
        <v>1016.05</v>
      </c>
      <c r="F322" s="1">
        <f>IFERROR(__xludf.DUMMYFUNCTION("""COMPUTED_VALUE"""),1068.3)</f>
        <v>1068.3</v>
      </c>
      <c r="G322" s="1">
        <f>IFERROR(__xludf.DUMMYFUNCTION("""COMPUTED_VALUE"""),2810726.0)</f>
        <v>2810726</v>
      </c>
    </row>
    <row r="323" ht="15.75" customHeight="1">
      <c r="B323" s="6">
        <f>IFERROR(__xludf.DUMMYFUNCTION("""COMPUTED_VALUE"""),43941.64583333333)</f>
        <v>43941.64583</v>
      </c>
      <c r="C323" s="1">
        <f>IFERROR(__xludf.DUMMYFUNCTION("""COMPUTED_VALUE"""),1043.95)</f>
        <v>1043.95</v>
      </c>
      <c r="D323" s="1">
        <f>IFERROR(__xludf.DUMMYFUNCTION("""COMPUTED_VALUE"""),1043.95)</f>
        <v>1043.95</v>
      </c>
      <c r="E323" s="1">
        <f>IFERROR(__xludf.DUMMYFUNCTION("""COMPUTED_VALUE"""),1000.0)</f>
        <v>1000</v>
      </c>
      <c r="F323" s="1">
        <f>IFERROR(__xludf.DUMMYFUNCTION("""COMPUTED_VALUE"""),1004.15)</f>
        <v>1004.15</v>
      </c>
      <c r="G323" s="1">
        <f>IFERROR(__xludf.DUMMYFUNCTION("""COMPUTED_VALUE"""),2520926.0)</f>
        <v>2520926</v>
      </c>
    </row>
    <row r="324" ht="15.75" customHeight="1">
      <c r="B324" s="6">
        <f>IFERROR(__xludf.DUMMYFUNCTION("""COMPUTED_VALUE"""),43942.64583333333)</f>
        <v>43942.64583</v>
      </c>
      <c r="C324" s="1">
        <f>IFERROR(__xludf.DUMMYFUNCTION("""COMPUTED_VALUE"""),980.0)</f>
        <v>980</v>
      </c>
      <c r="D324" s="1">
        <f>IFERROR(__xludf.DUMMYFUNCTION("""COMPUTED_VALUE"""),1020.0)</f>
        <v>1020</v>
      </c>
      <c r="E324" s="1">
        <f>IFERROR(__xludf.DUMMYFUNCTION("""COMPUTED_VALUE"""),966.6)</f>
        <v>966.6</v>
      </c>
      <c r="F324" s="1">
        <f>IFERROR(__xludf.DUMMYFUNCTION("""COMPUTED_VALUE"""),1010.65)</f>
        <v>1010.65</v>
      </c>
      <c r="G324" s="1">
        <f>IFERROR(__xludf.DUMMYFUNCTION("""COMPUTED_VALUE"""),2044264.0)</f>
        <v>2044264</v>
      </c>
    </row>
    <row r="325" ht="15.75" customHeight="1">
      <c r="B325" s="6">
        <f>IFERROR(__xludf.DUMMYFUNCTION("""COMPUTED_VALUE"""),43943.64583333333)</f>
        <v>43943.64583</v>
      </c>
      <c r="C325" s="1">
        <f>IFERROR(__xludf.DUMMYFUNCTION("""COMPUTED_VALUE"""),1010.0)</f>
        <v>1010</v>
      </c>
      <c r="D325" s="1">
        <f>IFERROR(__xludf.DUMMYFUNCTION("""COMPUTED_VALUE"""),1010.0)</f>
        <v>1010</v>
      </c>
      <c r="E325" s="1">
        <f>IFERROR(__xludf.DUMMYFUNCTION("""COMPUTED_VALUE"""),953.35)</f>
        <v>953.35</v>
      </c>
      <c r="F325" s="1">
        <f>IFERROR(__xludf.DUMMYFUNCTION("""COMPUTED_VALUE"""),959.7)</f>
        <v>959.7</v>
      </c>
      <c r="G325" s="1">
        <f>IFERROR(__xludf.DUMMYFUNCTION("""COMPUTED_VALUE"""),2425067.0)</f>
        <v>2425067</v>
      </c>
    </row>
    <row r="326" ht="15.75" customHeight="1">
      <c r="B326" s="6">
        <f>IFERROR(__xludf.DUMMYFUNCTION("""COMPUTED_VALUE"""),43944.64583333333)</f>
        <v>43944.64583</v>
      </c>
      <c r="C326" s="1">
        <f>IFERROR(__xludf.DUMMYFUNCTION("""COMPUTED_VALUE"""),967.45)</f>
        <v>967.45</v>
      </c>
      <c r="D326" s="1">
        <f>IFERROR(__xludf.DUMMYFUNCTION("""COMPUTED_VALUE"""),968.6)</f>
        <v>968.6</v>
      </c>
      <c r="E326" s="1">
        <f>IFERROR(__xludf.DUMMYFUNCTION("""COMPUTED_VALUE"""),926.5)</f>
        <v>926.5</v>
      </c>
      <c r="F326" s="1">
        <f>IFERROR(__xludf.DUMMYFUNCTION("""COMPUTED_VALUE"""),932.2)</f>
        <v>932.2</v>
      </c>
      <c r="G326" s="1">
        <f>IFERROR(__xludf.DUMMYFUNCTION("""COMPUTED_VALUE"""),2637093.0)</f>
        <v>2637093</v>
      </c>
    </row>
    <row r="327" ht="15.75" customHeight="1">
      <c r="B327" s="6">
        <f>IFERROR(__xludf.DUMMYFUNCTION("""COMPUTED_VALUE"""),43945.64583333333)</f>
        <v>43945.64583</v>
      </c>
      <c r="C327" s="1">
        <f>IFERROR(__xludf.DUMMYFUNCTION("""COMPUTED_VALUE"""),930.0)</f>
        <v>930</v>
      </c>
      <c r="D327" s="1">
        <f>IFERROR(__xludf.DUMMYFUNCTION("""COMPUTED_VALUE"""),938.55)</f>
        <v>938.55</v>
      </c>
      <c r="E327" s="1">
        <f>IFERROR(__xludf.DUMMYFUNCTION("""COMPUTED_VALUE"""),878.75)</f>
        <v>878.75</v>
      </c>
      <c r="F327" s="1">
        <f>IFERROR(__xludf.DUMMYFUNCTION("""COMPUTED_VALUE"""),891.75)</f>
        <v>891.75</v>
      </c>
      <c r="G327" s="1">
        <f>IFERROR(__xludf.DUMMYFUNCTION("""COMPUTED_VALUE"""),2603983.0)</f>
        <v>2603983</v>
      </c>
    </row>
    <row r="328" ht="15.75" customHeight="1">
      <c r="B328" s="6">
        <f>IFERROR(__xludf.DUMMYFUNCTION("""COMPUTED_VALUE"""),43948.64583333333)</f>
        <v>43948.64583</v>
      </c>
      <c r="C328" s="1">
        <f>IFERROR(__xludf.DUMMYFUNCTION("""COMPUTED_VALUE"""),910.0)</f>
        <v>910</v>
      </c>
      <c r="D328" s="1">
        <f>IFERROR(__xludf.DUMMYFUNCTION("""COMPUTED_VALUE"""),917.6)</f>
        <v>917.6</v>
      </c>
      <c r="E328" s="1">
        <f>IFERROR(__xludf.DUMMYFUNCTION("""COMPUTED_VALUE"""),865.0)</f>
        <v>865</v>
      </c>
      <c r="F328" s="1">
        <f>IFERROR(__xludf.DUMMYFUNCTION("""COMPUTED_VALUE"""),871.1)</f>
        <v>871.1</v>
      </c>
      <c r="G328" s="1">
        <f>IFERROR(__xludf.DUMMYFUNCTION("""COMPUTED_VALUE"""),3189148.0)</f>
        <v>3189148</v>
      </c>
    </row>
    <row r="329" ht="15.75" customHeight="1">
      <c r="B329" s="6">
        <f>IFERROR(__xludf.DUMMYFUNCTION("""COMPUTED_VALUE"""),43949.64583333333)</f>
        <v>43949.64583</v>
      </c>
      <c r="C329" s="1">
        <f>IFERROR(__xludf.DUMMYFUNCTION("""COMPUTED_VALUE"""),872.0)</f>
        <v>872</v>
      </c>
      <c r="D329" s="1">
        <f>IFERROR(__xludf.DUMMYFUNCTION("""COMPUTED_VALUE"""),915.0)</f>
        <v>915</v>
      </c>
      <c r="E329" s="1">
        <f>IFERROR(__xludf.DUMMYFUNCTION("""COMPUTED_VALUE"""),871.6)</f>
        <v>871.6</v>
      </c>
      <c r="F329" s="1">
        <f>IFERROR(__xludf.DUMMYFUNCTION("""COMPUTED_VALUE"""),908.3)</f>
        <v>908.3</v>
      </c>
      <c r="G329" s="1">
        <f>IFERROR(__xludf.DUMMYFUNCTION("""COMPUTED_VALUE"""),2908425.0)</f>
        <v>2908425</v>
      </c>
    </row>
    <row r="330" ht="15.75" customHeight="1">
      <c r="B330" s="6">
        <f>IFERROR(__xludf.DUMMYFUNCTION("""COMPUTED_VALUE"""),43950.64583333333)</f>
        <v>43950.64583</v>
      </c>
      <c r="C330" s="1">
        <f>IFERROR(__xludf.DUMMYFUNCTION("""COMPUTED_VALUE"""),914.35)</f>
        <v>914.35</v>
      </c>
      <c r="D330" s="1">
        <f>IFERROR(__xludf.DUMMYFUNCTION("""COMPUTED_VALUE"""),929.95)</f>
        <v>929.95</v>
      </c>
      <c r="E330" s="1">
        <f>IFERROR(__xludf.DUMMYFUNCTION("""COMPUTED_VALUE"""),905.05)</f>
        <v>905.05</v>
      </c>
      <c r="F330" s="1">
        <f>IFERROR(__xludf.DUMMYFUNCTION("""COMPUTED_VALUE"""),921.3)</f>
        <v>921.3</v>
      </c>
      <c r="G330" s="1">
        <f>IFERROR(__xludf.DUMMYFUNCTION("""COMPUTED_VALUE"""),1634406.0)</f>
        <v>1634406</v>
      </c>
    </row>
    <row r="331" ht="15.75" customHeight="1">
      <c r="B331" s="6">
        <f>IFERROR(__xludf.DUMMYFUNCTION("""COMPUTED_VALUE"""),43951.64583333333)</f>
        <v>43951.64583</v>
      </c>
      <c r="C331" s="1">
        <f>IFERROR(__xludf.DUMMYFUNCTION("""COMPUTED_VALUE"""),949.0)</f>
        <v>949</v>
      </c>
      <c r="D331" s="1">
        <f>IFERROR(__xludf.DUMMYFUNCTION("""COMPUTED_VALUE"""),1037.85)</f>
        <v>1037.85</v>
      </c>
      <c r="E331" s="1">
        <f>IFERROR(__xludf.DUMMYFUNCTION("""COMPUTED_VALUE"""),930.05)</f>
        <v>930.05</v>
      </c>
      <c r="F331" s="1">
        <f>IFERROR(__xludf.DUMMYFUNCTION("""COMPUTED_VALUE"""),995.25)</f>
        <v>995.25</v>
      </c>
      <c r="G331" s="1">
        <f>IFERROR(__xludf.DUMMYFUNCTION("""COMPUTED_VALUE"""),5402344.0)</f>
        <v>5402344</v>
      </c>
    </row>
    <row r="332" ht="15.75" customHeight="1">
      <c r="B332" s="6">
        <f>IFERROR(__xludf.DUMMYFUNCTION("""COMPUTED_VALUE"""),43955.64583333333)</f>
        <v>43955.64583</v>
      </c>
      <c r="C332" s="1">
        <f>IFERROR(__xludf.DUMMYFUNCTION("""COMPUTED_VALUE"""),938.0)</f>
        <v>938</v>
      </c>
      <c r="D332" s="1">
        <f>IFERROR(__xludf.DUMMYFUNCTION("""COMPUTED_VALUE"""),954.75)</f>
        <v>954.75</v>
      </c>
      <c r="E332" s="1">
        <f>IFERROR(__xludf.DUMMYFUNCTION("""COMPUTED_VALUE"""),915.0)</f>
        <v>915</v>
      </c>
      <c r="F332" s="1">
        <f>IFERROR(__xludf.DUMMYFUNCTION("""COMPUTED_VALUE"""),928.0)</f>
        <v>928</v>
      </c>
      <c r="G332" s="1">
        <f>IFERROR(__xludf.DUMMYFUNCTION("""COMPUTED_VALUE"""),1878521.0)</f>
        <v>1878521</v>
      </c>
    </row>
    <row r="333" ht="15.75" customHeight="1">
      <c r="B333" s="6">
        <f>IFERROR(__xludf.DUMMYFUNCTION("""COMPUTED_VALUE"""),43956.64583333333)</f>
        <v>43956.64583</v>
      </c>
      <c r="C333" s="1">
        <f>IFERROR(__xludf.DUMMYFUNCTION("""COMPUTED_VALUE"""),925.0)</f>
        <v>925</v>
      </c>
      <c r="D333" s="1">
        <f>IFERROR(__xludf.DUMMYFUNCTION("""COMPUTED_VALUE"""),974.7)</f>
        <v>974.7</v>
      </c>
      <c r="E333" s="1">
        <f>IFERROR(__xludf.DUMMYFUNCTION("""COMPUTED_VALUE"""),908.2)</f>
        <v>908.2</v>
      </c>
      <c r="F333" s="1">
        <f>IFERROR(__xludf.DUMMYFUNCTION("""COMPUTED_VALUE"""),950.3)</f>
        <v>950.3</v>
      </c>
      <c r="G333" s="1">
        <f>IFERROR(__xludf.DUMMYFUNCTION("""COMPUTED_VALUE"""),4813357.0)</f>
        <v>4813357</v>
      </c>
    </row>
    <row r="334" ht="15.75" customHeight="1">
      <c r="B334" s="6">
        <f>IFERROR(__xludf.DUMMYFUNCTION("""COMPUTED_VALUE"""),43957.64583333333)</f>
        <v>43957.64583</v>
      </c>
      <c r="C334" s="1">
        <f>IFERROR(__xludf.DUMMYFUNCTION("""COMPUTED_VALUE"""),931.0)</f>
        <v>931</v>
      </c>
      <c r="D334" s="1">
        <f>IFERROR(__xludf.DUMMYFUNCTION("""COMPUTED_VALUE"""),954.8)</f>
        <v>954.8</v>
      </c>
      <c r="E334" s="1">
        <f>IFERROR(__xludf.DUMMYFUNCTION("""COMPUTED_VALUE"""),911.6)</f>
        <v>911.6</v>
      </c>
      <c r="F334" s="1">
        <f>IFERROR(__xludf.DUMMYFUNCTION("""COMPUTED_VALUE"""),937.05)</f>
        <v>937.05</v>
      </c>
      <c r="G334" s="1">
        <f>IFERROR(__xludf.DUMMYFUNCTION("""COMPUTED_VALUE"""),2229245.0)</f>
        <v>2229245</v>
      </c>
    </row>
    <row r="335" ht="15.75" customHeight="1">
      <c r="B335" s="6">
        <f>IFERROR(__xludf.DUMMYFUNCTION("""COMPUTED_VALUE"""),43958.64583333333)</f>
        <v>43958.64583</v>
      </c>
      <c r="C335" s="1">
        <f>IFERROR(__xludf.DUMMYFUNCTION("""COMPUTED_VALUE"""),937.0)</f>
        <v>937</v>
      </c>
      <c r="D335" s="1">
        <f>IFERROR(__xludf.DUMMYFUNCTION("""COMPUTED_VALUE"""),937.0)</f>
        <v>937</v>
      </c>
      <c r="E335" s="1">
        <f>IFERROR(__xludf.DUMMYFUNCTION("""COMPUTED_VALUE"""),909.0)</f>
        <v>909</v>
      </c>
      <c r="F335" s="1">
        <f>IFERROR(__xludf.DUMMYFUNCTION("""COMPUTED_VALUE"""),914.55)</f>
        <v>914.55</v>
      </c>
      <c r="G335" s="1">
        <f>IFERROR(__xludf.DUMMYFUNCTION("""COMPUTED_VALUE"""),1299992.0)</f>
        <v>1299992</v>
      </c>
    </row>
    <row r="336" ht="15.75" customHeight="1">
      <c r="B336" s="6">
        <f>IFERROR(__xludf.DUMMYFUNCTION("""COMPUTED_VALUE"""),43959.64583333333)</f>
        <v>43959.64583</v>
      </c>
      <c r="C336" s="1">
        <f>IFERROR(__xludf.DUMMYFUNCTION("""COMPUTED_VALUE"""),922.0)</f>
        <v>922</v>
      </c>
      <c r="D336" s="1">
        <f>IFERROR(__xludf.DUMMYFUNCTION("""COMPUTED_VALUE"""),949.1)</f>
        <v>949.1</v>
      </c>
      <c r="E336" s="1">
        <f>IFERROR(__xludf.DUMMYFUNCTION("""COMPUTED_VALUE"""),917.0)</f>
        <v>917</v>
      </c>
      <c r="F336" s="1">
        <f>IFERROR(__xludf.DUMMYFUNCTION("""COMPUTED_VALUE"""),928.05)</f>
        <v>928.05</v>
      </c>
      <c r="G336" s="1">
        <f>IFERROR(__xludf.DUMMYFUNCTION("""COMPUTED_VALUE"""),1787974.0)</f>
        <v>1787974</v>
      </c>
    </row>
    <row r="337" ht="15.75" customHeight="1">
      <c r="B337" s="6">
        <f>IFERROR(__xludf.DUMMYFUNCTION("""COMPUTED_VALUE"""),43962.64583333333)</f>
        <v>43962.64583</v>
      </c>
      <c r="C337" s="1">
        <f>IFERROR(__xludf.DUMMYFUNCTION("""COMPUTED_VALUE"""),953.0)</f>
        <v>953</v>
      </c>
      <c r="D337" s="1">
        <f>IFERROR(__xludf.DUMMYFUNCTION("""COMPUTED_VALUE"""),994.0)</f>
        <v>994</v>
      </c>
      <c r="E337" s="1">
        <f>IFERROR(__xludf.DUMMYFUNCTION("""COMPUTED_VALUE"""),951.2)</f>
        <v>951.2</v>
      </c>
      <c r="F337" s="1">
        <f>IFERROR(__xludf.DUMMYFUNCTION("""COMPUTED_VALUE"""),960.2)</f>
        <v>960.2</v>
      </c>
      <c r="G337" s="1">
        <f>IFERROR(__xludf.DUMMYFUNCTION("""COMPUTED_VALUE"""),2836228.0)</f>
        <v>2836228</v>
      </c>
    </row>
    <row r="338" ht="15.75" customHeight="1">
      <c r="B338" s="6">
        <f>IFERROR(__xludf.DUMMYFUNCTION("""COMPUTED_VALUE"""),43963.64583333333)</f>
        <v>43963.64583</v>
      </c>
      <c r="C338" s="1">
        <f>IFERROR(__xludf.DUMMYFUNCTION("""COMPUTED_VALUE"""),943.4)</f>
        <v>943.4</v>
      </c>
      <c r="D338" s="1">
        <f>IFERROR(__xludf.DUMMYFUNCTION("""COMPUTED_VALUE"""),1020.0)</f>
        <v>1020</v>
      </c>
      <c r="E338" s="1">
        <f>IFERROR(__xludf.DUMMYFUNCTION("""COMPUTED_VALUE"""),943.4)</f>
        <v>943.4</v>
      </c>
      <c r="F338" s="1">
        <f>IFERROR(__xludf.DUMMYFUNCTION("""COMPUTED_VALUE"""),1008.6)</f>
        <v>1008.6</v>
      </c>
      <c r="G338" s="1">
        <f>IFERROR(__xludf.DUMMYFUNCTION("""COMPUTED_VALUE"""),5475423.0)</f>
        <v>5475423</v>
      </c>
    </row>
    <row r="339" ht="15.75" customHeight="1">
      <c r="B339" s="6">
        <f>IFERROR(__xludf.DUMMYFUNCTION("""COMPUTED_VALUE"""),43964.64583333333)</f>
        <v>43964.64583</v>
      </c>
      <c r="C339" s="1">
        <f>IFERROR(__xludf.DUMMYFUNCTION("""COMPUTED_VALUE"""),1060.0)</f>
        <v>1060</v>
      </c>
      <c r="D339" s="1">
        <f>IFERROR(__xludf.DUMMYFUNCTION("""COMPUTED_VALUE"""),1060.0)</f>
        <v>1060</v>
      </c>
      <c r="E339" s="1">
        <f>IFERROR(__xludf.DUMMYFUNCTION("""COMPUTED_VALUE"""),1001.0)</f>
        <v>1001</v>
      </c>
      <c r="F339" s="1">
        <f>IFERROR(__xludf.DUMMYFUNCTION("""COMPUTED_VALUE"""),1004.4)</f>
        <v>1004.4</v>
      </c>
      <c r="G339" s="1">
        <f>IFERROR(__xludf.DUMMYFUNCTION("""COMPUTED_VALUE"""),2639514.0)</f>
        <v>2639514</v>
      </c>
    </row>
    <row r="340" ht="15.75" customHeight="1">
      <c r="B340" s="6">
        <f>IFERROR(__xludf.DUMMYFUNCTION("""COMPUTED_VALUE"""),43965.64583333333)</f>
        <v>43965.64583</v>
      </c>
      <c r="C340" s="1">
        <f>IFERROR(__xludf.DUMMYFUNCTION("""COMPUTED_VALUE"""),995.0)</f>
        <v>995</v>
      </c>
      <c r="D340" s="1">
        <f>IFERROR(__xludf.DUMMYFUNCTION("""COMPUTED_VALUE"""),995.0)</f>
        <v>995</v>
      </c>
      <c r="E340" s="1">
        <f>IFERROR(__xludf.DUMMYFUNCTION("""COMPUTED_VALUE"""),962.8)</f>
        <v>962.8</v>
      </c>
      <c r="F340" s="1">
        <f>IFERROR(__xludf.DUMMYFUNCTION("""COMPUTED_VALUE"""),971.75)</f>
        <v>971.75</v>
      </c>
      <c r="G340" s="1">
        <f>IFERROR(__xludf.DUMMYFUNCTION("""COMPUTED_VALUE"""),1369265.0)</f>
        <v>1369265</v>
      </c>
    </row>
    <row r="341" ht="15.75" customHeight="1">
      <c r="B341" s="6">
        <f>IFERROR(__xludf.DUMMYFUNCTION("""COMPUTED_VALUE"""),43966.64583333333)</f>
        <v>43966.64583</v>
      </c>
      <c r="C341" s="1">
        <f>IFERROR(__xludf.DUMMYFUNCTION("""COMPUTED_VALUE"""),970.2)</f>
        <v>970.2</v>
      </c>
      <c r="D341" s="1">
        <f>IFERROR(__xludf.DUMMYFUNCTION("""COMPUTED_VALUE"""),996.4)</f>
        <v>996.4</v>
      </c>
      <c r="E341" s="1">
        <f>IFERROR(__xludf.DUMMYFUNCTION("""COMPUTED_VALUE"""),941.0)</f>
        <v>941</v>
      </c>
      <c r="F341" s="1">
        <f>IFERROR(__xludf.DUMMYFUNCTION("""COMPUTED_VALUE"""),984.0)</f>
        <v>984</v>
      </c>
      <c r="G341" s="1">
        <f>IFERROR(__xludf.DUMMYFUNCTION("""COMPUTED_VALUE"""),4044853.0)</f>
        <v>4044853</v>
      </c>
    </row>
    <row r="342" ht="15.75" customHeight="1">
      <c r="B342" s="6">
        <f>IFERROR(__xludf.DUMMYFUNCTION("""COMPUTED_VALUE"""),43969.64583333333)</f>
        <v>43969.64583</v>
      </c>
      <c r="C342" s="1">
        <f>IFERROR(__xludf.DUMMYFUNCTION("""COMPUTED_VALUE"""),940.0)</f>
        <v>940</v>
      </c>
      <c r="D342" s="1">
        <f>IFERROR(__xludf.DUMMYFUNCTION("""COMPUTED_VALUE"""),945.0)</f>
        <v>945</v>
      </c>
      <c r="E342" s="1">
        <f>IFERROR(__xludf.DUMMYFUNCTION("""COMPUTED_VALUE"""),850.0)</f>
        <v>850</v>
      </c>
      <c r="F342" s="1">
        <f>IFERROR(__xludf.DUMMYFUNCTION("""COMPUTED_VALUE"""),912.25)</f>
        <v>912.25</v>
      </c>
      <c r="G342" s="1">
        <f>IFERROR(__xludf.DUMMYFUNCTION("""COMPUTED_VALUE"""),7187069.0)</f>
        <v>7187069</v>
      </c>
    </row>
    <row r="343" ht="15.75" customHeight="1">
      <c r="B343" s="6">
        <f>IFERROR(__xludf.DUMMYFUNCTION("""COMPUTED_VALUE"""),43970.64583333333)</f>
        <v>43970.64583</v>
      </c>
      <c r="C343" s="1">
        <f>IFERROR(__xludf.DUMMYFUNCTION("""COMPUTED_VALUE"""),900.0)</f>
        <v>900</v>
      </c>
      <c r="D343" s="1">
        <f>IFERROR(__xludf.DUMMYFUNCTION("""COMPUTED_VALUE"""),935.85)</f>
        <v>935.85</v>
      </c>
      <c r="E343" s="1">
        <f>IFERROR(__xludf.DUMMYFUNCTION("""COMPUTED_VALUE"""),885.05)</f>
        <v>885.05</v>
      </c>
      <c r="F343" s="1">
        <f>IFERROR(__xludf.DUMMYFUNCTION("""COMPUTED_VALUE"""),919.95)</f>
        <v>919.95</v>
      </c>
      <c r="G343" s="1">
        <f>IFERROR(__xludf.DUMMYFUNCTION("""COMPUTED_VALUE"""),4015034.0)</f>
        <v>4015034</v>
      </c>
    </row>
    <row r="344" ht="15.75" customHeight="1">
      <c r="B344" s="6">
        <f>IFERROR(__xludf.DUMMYFUNCTION("""COMPUTED_VALUE"""),43971.64583333333)</f>
        <v>43971.64583</v>
      </c>
      <c r="C344" s="1">
        <f>IFERROR(__xludf.DUMMYFUNCTION("""COMPUTED_VALUE"""),909.0)</f>
        <v>909</v>
      </c>
      <c r="D344" s="1">
        <f>IFERROR(__xludf.DUMMYFUNCTION("""COMPUTED_VALUE"""),926.95)</f>
        <v>926.95</v>
      </c>
      <c r="E344" s="1">
        <f>IFERROR(__xludf.DUMMYFUNCTION("""COMPUTED_VALUE"""),900.0)</f>
        <v>900</v>
      </c>
      <c r="F344" s="1">
        <f>IFERROR(__xludf.DUMMYFUNCTION("""COMPUTED_VALUE"""),911.9)</f>
        <v>911.9</v>
      </c>
      <c r="G344" s="1">
        <f>IFERROR(__xludf.DUMMYFUNCTION("""COMPUTED_VALUE"""),1878511.0)</f>
        <v>1878511</v>
      </c>
    </row>
    <row r="345" ht="15.75" customHeight="1">
      <c r="B345" s="6">
        <f>IFERROR(__xludf.DUMMYFUNCTION("""COMPUTED_VALUE"""),43972.64583333333)</f>
        <v>43972.64583</v>
      </c>
      <c r="C345" s="1">
        <f>IFERROR(__xludf.DUMMYFUNCTION("""COMPUTED_VALUE"""),1000.0)</f>
        <v>1000</v>
      </c>
      <c r="D345" s="1">
        <f>IFERROR(__xludf.DUMMYFUNCTION("""COMPUTED_VALUE"""),1029.85)</f>
        <v>1029.85</v>
      </c>
      <c r="E345" s="1">
        <f>IFERROR(__xludf.DUMMYFUNCTION("""COMPUTED_VALUE"""),967.3)</f>
        <v>967.3</v>
      </c>
      <c r="F345" s="1">
        <f>IFERROR(__xludf.DUMMYFUNCTION("""COMPUTED_VALUE"""),978.8)</f>
        <v>978.8</v>
      </c>
      <c r="G345" s="1">
        <f>IFERROR(__xludf.DUMMYFUNCTION("""COMPUTED_VALUE"""),1.4644737E7)</f>
        <v>14644737</v>
      </c>
    </row>
    <row r="346" ht="15.75" customHeight="1">
      <c r="B346" s="6">
        <f>IFERROR(__xludf.DUMMYFUNCTION("""COMPUTED_VALUE"""),43973.64583333333)</f>
        <v>43973.64583</v>
      </c>
      <c r="C346" s="1">
        <f>IFERROR(__xludf.DUMMYFUNCTION("""COMPUTED_VALUE"""),989.95)</f>
        <v>989.95</v>
      </c>
      <c r="D346" s="1">
        <f>IFERROR(__xludf.DUMMYFUNCTION("""COMPUTED_VALUE"""),1016.0)</f>
        <v>1016</v>
      </c>
      <c r="E346" s="1">
        <f>IFERROR(__xludf.DUMMYFUNCTION("""COMPUTED_VALUE"""),965.95)</f>
        <v>965.95</v>
      </c>
      <c r="F346" s="1">
        <f>IFERROR(__xludf.DUMMYFUNCTION("""COMPUTED_VALUE"""),974.25)</f>
        <v>974.25</v>
      </c>
      <c r="G346" s="1">
        <f>IFERROR(__xludf.DUMMYFUNCTION("""COMPUTED_VALUE"""),5480145.0)</f>
        <v>5480145</v>
      </c>
    </row>
    <row r="347" ht="15.75" customHeight="1">
      <c r="B347" s="6">
        <f>IFERROR(__xludf.DUMMYFUNCTION("""COMPUTED_VALUE"""),43977.64583333333)</f>
        <v>43977.64583</v>
      </c>
      <c r="C347" s="1">
        <f>IFERROR(__xludf.DUMMYFUNCTION("""COMPUTED_VALUE"""),989.95)</f>
        <v>989.95</v>
      </c>
      <c r="D347" s="1">
        <f>IFERROR(__xludf.DUMMYFUNCTION("""COMPUTED_VALUE"""),995.05)</f>
        <v>995.05</v>
      </c>
      <c r="E347" s="1">
        <f>IFERROR(__xludf.DUMMYFUNCTION("""COMPUTED_VALUE"""),936.9)</f>
        <v>936.9</v>
      </c>
      <c r="F347" s="1">
        <f>IFERROR(__xludf.DUMMYFUNCTION("""COMPUTED_VALUE"""),942.0)</f>
        <v>942</v>
      </c>
      <c r="G347" s="1">
        <f>IFERROR(__xludf.DUMMYFUNCTION("""COMPUTED_VALUE"""),2805294.0)</f>
        <v>2805294</v>
      </c>
    </row>
    <row r="348" ht="15.75" customHeight="1">
      <c r="B348" s="6">
        <f>IFERROR(__xludf.DUMMYFUNCTION("""COMPUTED_VALUE"""),43978.64583333333)</f>
        <v>43978.64583</v>
      </c>
      <c r="C348" s="1">
        <f>IFERROR(__xludf.DUMMYFUNCTION("""COMPUTED_VALUE"""),930.0)</f>
        <v>930</v>
      </c>
      <c r="D348" s="1">
        <f>IFERROR(__xludf.DUMMYFUNCTION("""COMPUTED_VALUE"""),957.15)</f>
        <v>957.15</v>
      </c>
      <c r="E348" s="1">
        <f>IFERROR(__xludf.DUMMYFUNCTION("""COMPUTED_VALUE"""),920.5)</f>
        <v>920.5</v>
      </c>
      <c r="F348" s="1">
        <f>IFERROR(__xludf.DUMMYFUNCTION("""COMPUTED_VALUE"""),953.9)</f>
        <v>953.9</v>
      </c>
      <c r="G348" s="1">
        <f>IFERROR(__xludf.DUMMYFUNCTION("""COMPUTED_VALUE"""),2563713.0)</f>
        <v>2563713</v>
      </c>
    </row>
    <row r="349" ht="15.75" customHeight="1">
      <c r="B349" s="6">
        <f>IFERROR(__xludf.DUMMYFUNCTION("""COMPUTED_VALUE"""),43979.64583333333)</f>
        <v>43979.64583</v>
      </c>
      <c r="C349" s="1">
        <f>IFERROR(__xludf.DUMMYFUNCTION("""COMPUTED_VALUE"""),955.0)</f>
        <v>955</v>
      </c>
      <c r="D349" s="1">
        <f>IFERROR(__xludf.DUMMYFUNCTION("""COMPUTED_VALUE"""),984.0)</f>
        <v>984</v>
      </c>
      <c r="E349" s="1">
        <f>IFERROR(__xludf.DUMMYFUNCTION("""COMPUTED_VALUE"""),941.65)</f>
        <v>941.65</v>
      </c>
      <c r="F349" s="1">
        <f>IFERROR(__xludf.DUMMYFUNCTION("""COMPUTED_VALUE"""),977.7)</f>
        <v>977.7</v>
      </c>
      <c r="G349" s="1">
        <f>IFERROR(__xludf.DUMMYFUNCTION("""COMPUTED_VALUE"""),2040925.0)</f>
        <v>2040925</v>
      </c>
    </row>
    <row r="350" ht="15.75" customHeight="1">
      <c r="B350" s="6">
        <f>IFERROR(__xludf.DUMMYFUNCTION("""COMPUTED_VALUE"""),43980.64583333333)</f>
        <v>43980.64583</v>
      </c>
      <c r="C350" s="1">
        <f>IFERROR(__xludf.DUMMYFUNCTION("""COMPUTED_VALUE"""),941.0)</f>
        <v>941</v>
      </c>
      <c r="D350" s="1">
        <f>IFERROR(__xludf.DUMMYFUNCTION("""COMPUTED_VALUE"""),978.0)</f>
        <v>978</v>
      </c>
      <c r="E350" s="1">
        <f>IFERROR(__xludf.DUMMYFUNCTION("""COMPUTED_VALUE"""),941.0)</f>
        <v>941</v>
      </c>
      <c r="F350" s="1">
        <f>IFERROR(__xludf.DUMMYFUNCTION("""COMPUTED_VALUE"""),965.5)</f>
        <v>965.5</v>
      </c>
      <c r="G350" s="1">
        <f>IFERROR(__xludf.DUMMYFUNCTION("""COMPUTED_VALUE"""),2054186.0)</f>
        <v>2054186</v>
      </c>
    </row>
    <row r="351" ht="15.75" customHeight="1">
      <c r="B351" s="6">
        <f>IFERROR(__xludf.DUMMYFUNCTION("""COMPUTED_VALUE"""),43983.64583333333)</f>
        <v>43983.64583</v>
      </c>
      <c r="C351" s="1">
        <f>IFERROR(__xludf.DUMMYFUNCTION("""COMPUTED_VALUE"""),972.0)</f>
        <v>972</v>
      </c>
      <c r="D351" s="1">
        <f>IFERROR(__xludf.DUMMYFUNCTION("""COMPUTED_VALUE"""),983.0)</f>
        <v>983</v>
      </c>
      <c r="E351" s="1">
        <f>IFERROR(__xludf.DUMMYFUNCTION("""COMPUTED_VALUE"""),948.05)</f>
        <v>948.05</v>
      </c>
      <c r="F351" s="1">
        <f>IFERROR(__xludf.DUMMYFUNCTION("""COMPUTED_VALUE"""),953.55)</f>
        <v>953.55</v>
      </c>
      <c r="G351" s="1">
        <f>IFERROR(__xludf.DUMMYFUNCTION("""COMPUTED_VALUE"""),3300096.0)</f>
        <v>3300096</v>
      </c>
    </row>
    <row r="352" ht="15.75" customHeight="1">
      <c r="B352" s="6">
        <f>IFERROR(__xludf.DUMMYFUNCTION("""COMPUTED_VALUE"""),43984.64583333333)</f>
        <v>43984.64583</v>
      </c>
      <c r="C352" s="1">
        <f>IFERROR(__xludf.DUMMYFUNCTION("""COMPUTED_VALUE"""),952.0)</f>
        <v>952</v>
      </c>
      <c r="D352" s="1">
        <f>IFERROR(__xludf.DUMMYFUNCTION("""COMPUTED_VALUE"""),964.0)</f>
        <v>964</v>
      </c>
      <c r="E352" s="1">
        <f>IFERROR(__xludf.DUMMYFUNCTION("""COMPUTED_VALUE"""),935.0)</f>
        <v>935</v>
      </c>
      <c r="F352" s="1">
        <f>IFERROR(__xludf.DUMMYFUNCTION("""COMPUTED_VALUE"""),945.55)</f>
        <v>945.55</v>
      </c>
      <c r="G352" s="1">
        <f>IFERROR(__xludf.DUMMYFUNCTION("""COMPUTED_VALUE"""),3616675.0)</f>
        <v>3616675</v>
      </c>
    </row>
    <row r="353" ht="15.75" customHeight="1">
      <c r="B353" s="6">
        <f>IFERROR(__xludf.DUMMYFUNCTION("""COMPUTED_VALUE"""),43985.64583333333)</f>
        <v>43985.64583</v>
      </c>
      <c r="C353" s="1">
        <f>IFERROR(__xludf.DUMMYFUNCTION("""COMPUTED_VALUE"""),955.1)</f>
        <v>955.1</v>
      </c>
      <c r="D353" s="1">
        <f>IFERROR(__xludf.DUMMYFUNCTION("""COMPUTED_VALUE"""),1076.7)</f>
        <v>1076.7</v>
      </c>
      <c r="E353" s="1">
        <f>IFERROR(__xludf.DUMMYFUNCTION("""COMPUTED_VALUE"""),955.1)</f>
        <v>955.1</v>
      </c>
      <c r="F353" s="1">
        <f>IFERROR(__xludf.DUMMYFUNCTION("""COMPUTED_VALUE"""),1023.2)</f>
        <v>1023.2</v>
      </c>
      <c r="G353" s="1">
        <f>IFERROR(__xludf.DUMMYFUNCTION("""COMPUTED_VALUE"""),1.2015158E7)</f>
        <v>12015158</v>
      </c>
    </row>
    <row r="354" ht="15.75" customHeight="1">
      <c r="B354" s="6">
        <f>IFERROR(__xludf.DUMMYFUNCTION("""COMPUTED_VALUE"""),43986.64583333333)</f>
        <v>43986.64583</v>
      </c>
      <c r="C354" s="1">
        <f>IFERROR(__xludf.DUMMYFUNCTION("""COMPUTED_VALUE"""),1025.0)</f>
        <v>1025</v>
      </c>
      <c r="D354" s="1">
        <f>IFERROR(__xludf.DUMMYFUNCTION("""COMPUTED_VALUE"""),1125.5)</f>
        <v>1125.5</v>
      </c>
      <c r="E354" s="1">
        <f>IFERROR(__xludf.DUMMYFUNCTION("""COMPUTED_VALUE"""),1025.0)</f>
        <v>1025</v>
      </c>
      <c r="F354" s="1">
        <f>IFERROR(__xludf.DUMMYFUNCTION("""COMPUTED_VALUE"""),1116.05)</f>
        <v>1116.05</v>
      </c>
      <c r="G354" s="1">
        <f>IFERROR(__xludf.DUMMYFUNCTION("""COMPUTED_VALUE"""),7718447.0)</f>
        <v>7718447</v>
      </c>
    </row>
    <row r="355" ht="15.75" customHeight="1">
      <c r="B355" s="6">
        <f>IFERROR(__xludf.DUMMYFUNCTION("""COMPUTED_VALUE"""),43987.64583333333)</f>
        <v>43987.64583</v>
      </c>
      <c r="C355" s="1">
        <f>IFERROR(__xludf.DUMMYFUNCTION("""COMPUTED_VALUE"""),1125.0)</f>
        <v>1125</v>
      </c>
      <c r="D355" s="1">
        <f>IFERROR(__xludf.DUMMYFUNCTION("""COMPUTED_VALUE"""),1204.4)</f>
        <v>1204.4</v>
      </c>
      <c r="E355" s="1">
        <f>IFERROR(__xludf.DUMMYFUNCTION("""COMPUTED_VALUE"""),1125.0)</f>
        <v>1125</v>
      </c>
      <c r="F355" s="1">
        <f>IFERROR(__xludf.DUMMYFUNCTION("""COMPUTED_VALUE"""),1189.95)</f>
        <v>1189.95</v>
      </c>
      <c r="G355" s="1">
        <f>IFERROR(__xludf.DUMMYFUNCTION("""COMPUTED_VALUE"""),7107114.0)</f>
        <v>7107114</v>
      </c>
    </row>
    <row r="356" ht="15.75" customHeight="1">
      <c r="B356" s="6">
        <f>IFERROR(__xludf.DUMMYFUNCTION("""COMPUTED_VALUE"""),43990.64583333333)</f>
        <v>43990.64583</v>
      </c>
      <c r="C356" s="1">
        <f>IFERROR(__xludf.DUMMYFUNCTION("""COMPUTED_VALUE"""),1209.0)</f>
        <v>1209</v>
      </c>
      <c r="D356" s="1">
        <f>IFERROR(__xludf.DUMMYFUNCTION("""COMPUTED_VALUE"""),1210.0)</f>
        <v>1210</v>
      </c>
      <c r="E356" s="1">
        <f>IFERROR(__xludf.DUMMYFUNCTION("""COMPUTED_VALUE"""),1109.75)</f>
        <v>1109.75</v>
      </c>
      <c r="F356" s="1">
        <f>IFERROR(__xludf.DUMMYFUNCTION("""COMPUTED_VALUE"""),1117.3)</f>
        <v>1117.3</v>
      </c>
      <c r="G356" s="1">
        <f>IFERROR(__xludf.DUMMYFUNCTION("""COMPUTED_VALUE"""),5117565.0)</f>
        <v>5117565</v>
      </c>
    </row>
    <row r="357" ht="15.75" customHeight="1">
      <c r="B357" s="6">
        <f>IFERROR(__xludf.DUMMYFUNCTION("""COMPUTED_VALUE"""),43991.64583333333)</f>
        <v>43991.64583</v>
      </c>
      <c r="C357" s="1">
        <f>IFERROR(__xludf.DUMMYFUNCTION("""COMPUTED_VALUE"""),1121.0)</f>
        <v>1121</v>
      </c>
      <c r="D357" s="1">
        <f>IFERROR(__xludf.DUMMYFUNCTION("""COMPUTED_VALUE"""),1135.0)</f>
        <v>1135</v>
      </c>
      <c r="E357" s="1">
        <f>IFERROR(__xludf.DUMMYFUNCTION("""COMPUTED_VALUE"""),1071.4)</f>
        <v>1071.4</v>
      </c>
      <c r="F357" s="1">
        <f>IFERROR(__xludf.DUMMYFUNCTION("""COMPUTED_VALUE"""),1080.35)</f>
        <v>1080.35</v>
      </c>
      <c r="G357" s="1">
        <f>IFERROR(__xludf.DUMMYFUNCTION("""COMPUTED_VALUE"""),3591032.0)</f>
        <v>3591032</v>
      </c>
    </row>
    <row r="358" ht="15.75" customHeight="1">
      <c r="B358" s="6">
        <f>IFERROR(__xludf.DUMMYFUNCTION("""COMPUTED_VALUE"""),43992.64583333333)</f>
        <v>43992.64583</v>
      </c>
      <c r="C358" s="1">
        <f>IFERROR(__xludf.DUMMYFUNCTION("""COMPUTED_VALUE"""),1069.8)</f>
        <v>1069.8</v>
      </c>
      <c r="D358" s="1">
        <f>IFERROR(__xludf.DUMMYFUNCTION("""COMPUTED_VALUE"""),1069.8)</f>
        <v>1069.8</v>
      </c>
      <c r="E358" s="1">
        <f>IFERROR(__xludf.DUMMYFUNCTION("""COMPUTED_VALUE"""),1013.0)</f>
        <v>1013</v>
      </c>
      <c r="F358" s="1">
        <f>IFERROR(__xludf.DUMMYFUNCTION("""COMPUTED_VALUE"""),1035.6)</f>
        <v>1035.6</v>
      </c>
      <c r="G358" s="1">
        <f>IFERROR(__xludf.DUMMYFUNCTION("""COMPUTED_VALUE"""),6034267.0)</f>
        <v>6034267</v>
      </c>
    </row>
    <row r="359" ht="15.75" customHeight="1">
      <c r="B359" s="6">
        <f>IFERROR(__xludf.DUMMYFUNCTION("""COMPUTED_VALUE"""),43993.64583333333)</f>
        <v>43993.64583</v>
      </c>
      <c r="C359" s="1">
        <f>IFERROR(__xludf.DUMMYFUNCTION("""COMPUTED_VALUE"""),1020.2)</f>
        <v>1020.2</v>
      </c>
      <c r="D359" s="1">
        <f>IFERROR(__xludf.DUMMYFUNCTION("""COMPUTED_VALUE"""),1064.0)</f>
        <v>1064</v>
      </c>
      <c r="E359" s="1">
        <f>IFERROR(__xludf.DUMMYFUNCTION("""COMPUTED_VALUE"""),985.0)</f>
        <v>985</v>
      </c>
      <c r="F359" s="1">
        <f>IFERROR(__xludf.DUMMYFUNCTION("""COMPUTED_VALUE"""),1005.65)</f>
        <v>1005.65</v>
      </c>
      <c r="G359" s="1">
        <f>IFERROR(__xludf.DUMMYFUNCTION("""COMPUTED_VALUE"""),3364779.0)</f>
        <v>3364779</v>
      </c>
    </row>
    <row r="360" ht="15.75" customHeight="1">
      <c r="B360" s="6">
        <f>IFERROR(__xludf.DUMMYFUNCTION("""COMPUTED_VALUE"""),43994.64583333333)</f>
        <v>43994.64583</v>
      </c>
      <c r="C360" s="1">
        <f>IFERROR(__xludf.DUMMYFUNCTION("""COMPUTED_VALUE"""),956.0)</f>
        <v>956</v>
      </c>
      <c r="D360" s="1">
        <f>IFERROR(__xludf.DUMMYFUNCTION("""COMPUTED_VALUE"""),1014.25)</f>
        <v>1014.25</v>
      </c>
      <c r="E360" s="1">
        <f>IFERROR(__xludf.DUMMYFUNCTION("""COMPUTED_VALUE"""),950.5)</f>
        <v>950.5</v>
      </c>
      <c r="F360" s="1">
        <f>IFERROR(__xludf.DUMMYFUNCTION("""COMPUTED_VALUE"""),1003.35)</f>
        <v>1003.35</v>
      </c>
      <c r="G360" s="1">
        <f>IFERROR(__xludf.DUMMYFUNCTION("""COMPUTED_VALUE"""),3118458.0)</f>
        <v>3118458</v>
      </c>
    </row>
    <row r="361" ht="15.75" customHeight="1">
      <c r="B361" s="6">
        <f>IFERROR(__xludf.DUMMYFUNCTION("""COMPUTED_VALUE"""),43997.64583333333)</f>
        <v>43997.64583</v>
      </c>
      <c r="C361" s="1">
        <f>IFERROR(__xludf.DUMMYFUNCTION("""COMPUTED_VALUE"""),1009.95)</f>
        <v>1009.95</v>
      </c>
      <c r="D361" s="1">
        <f>IFERROR(__xludf.DUMMYFUNCTION("""COMPUTED_VALUE"""),1042.6)</f>
        <v>1042.6</v>
      </c>
      <c r="E361" s="1">
        <f>IFERROR(__xludf.DUMMYFUNCTION("""COMPUTED_VALUE"""),983.6)</f>
        <v>983.6</v>
      </c>
      <c r="F361" s="1">
        <f>IFERROR(__xludf.DUMMYFUNCTION("""COMPUTED_VALUE"""),993.0)</f>
        <v>993</v>
      </c>
      <c r="G361" s="1">
        <f>IFERROR(__xludf.DUMMYFUNCTION("""COMPUTED_VALUE"""),2822619.0)</f>
        <v>2822619</v>
      </c>
    </row>
    <row r="362" ht="15.75" customHeight="1">
      <c r="B362" s="6">
        <f>IFERROR(__xludf.DUMMYFUNCTION("""COMPUTED_VALUE"""),43998.64583333333)</f>
        <v>43998.64583</v>
      </c>
      <c r="C362" s="1">
        <f>IFERROR(__xludf.DUMMYFUNCTION("""COMPUTED_VALUE"""),1037.0)</f>
        <v>1037</v>
      </c>
      <c r="D362" s="1">
        <f>IFERROR(__xludf.DUMMYFUNCTION("""COMPUTED_VALUE"""),1037.9)</f>
        <v>1037.9</v>
      </c>
      <c r="E362" s="1">
        <f>IFERROR(__xludf.DUMMYFUNCTION("""COMPUTED_VALUE"""),983.25)</f>
        <v>983.25</v>
      </c>
      <c r="F362" s="1">
        <f>IFERROR(__xludf.DUMMYFUNCTION("""COMPUTED_VALUE"""),1005.3)</f>
        <v>1005.3</v>
      </c>
      <c r="G362" s="1">
        <f>IFERROR(__xludf.DUMMYFUNCTION("""COMPUTED_VALUE"""),2081013.0)</f>
        <v>2081013</v>
      </c>
    </row>
    <row r="363" ht="15.75" customHeight="1">
      <c r="B363" s="6">
        <f>IFERROR(__xludf.DUMMYFUNCTION("""COMPUTED_VALUE"""),43999.64583333333)</f>
        <v>43999.64583</v>
      </c>
      <c r="C363" s="1">
        <f>IFERROR(__xludf.DUMMYFUNCTION("""COMPUTED_VALUE"""),1004.0)</f>
        <v>1004</v>
      </c>
      <c r="D363" s="1">
        <f>IFERROR(__xludf.DUMMYFUNCTION("""COMPUTED_VALUE"""),1018.8)</f>
        <v>1018.8</v>
      </c>
      <c r="E363" s="1">
        <f>IFERROR(__xludf.DUMMYFUNCTION("""COMPUTED_VALUE"""),990.1)</f>
        <v>990.1</v>
      </c>
      <c r="F363" s="1">
        <f>IFERROR(__xludf.DUMMYFUNCTION("""COMPUTED_VALUE"""),1005.45)</f>
        <v>1005.45</v>
      </c>
      <c r="G363" s="1">
        <f>IFERROR(__xludf.DUMMYFUNCTION("""COMPUTED_VALUE"""),1205503.0)</f>
        <v>1205503</v>
      </c>
    </row>
    <row r="364" ht="15.75" customHeight="1">
      <c r="B364" s="6">
        <f>IFERROR(__xludf.DUMMYFUNCTION("""COMPUTED_VALUE"""),44000.64583333333)</f>
        <v>44000.64583</v>
      </c>
      <c r="C364" s="1">
        <f>IFERROR(__xludf.DUMMYFUNCTION("""COMPUTED_VALUE"""),998.0)</f>
        <v>998</v>
      </c>
      <c r="D364" s="1">
        <f>IFERROR(__xludf.DUMMYFUNCTION("""COMPUTED_VALUE"""),1029.7)</f>
        <v>1029.7</v>
      </c>
      <c r="E364" s="1">
        <f>IFERROR(__xludf.DUMMYFUNCTION("""COMPUTED_VALUE"""),995.1)</f>
        <v>995.1</v>
      </c>
      <c r="F364" s="1">
        <f>IFERROR(__xludf.DUMMYFUNCTION("""COMPUTED_VALUE"""),1024.4)</f>
        <v>1024.4</v>
      </c>
      <c r="G364" s="1">
        <f>IFERROR(__xludf.DUMMYFUNCTION("""COMPUTED_VALUE"""),1198096.0)</f>
        <v>1198096</v>
      </c>
    </row>
    <row r="365" ht="15.75" customHeight="1">
      <c r="B365" s="6">
        <f>IFERROR(__xludf.DUMMYFUNCTION("""COMPUTED_VALUE"""),44001.64583333333)</f>
        <v>44001.64583</v>
      </c>
      <c r="C365" s="1">
        <f>IFERROR(__xludf.DUMMYFUNCTION("""COMPUTED_VALUE"""),1024.35)</f>
        <v>1024.35</v>
      </c>
      <c r="D365" s="1">
        <f>IFERROR(__xludf.DUMMYFUNCTION("""COMPUTED_VALUE"""),1049.0)</f>
        <v>1049</v>
      </c>
      <c r="E365" s="1">
        <f>IFERROR(__xludf.DUMMYFUNCTION("""COMPUTED_VALUE"""),1016.0)</f>
        <v>1016</v>
      </c>
      <c r="F365" s="1">
        <f>IFERROR(__xludf.DUMMYFUNCTION("""COMPUTED_VALUE"""),1027.6)</f>
        <v>1027.6</v>
      </c>
      <c r="G365" s="1">
        <f>IFERROR(__xludf.DUMMYFUNCTION("""COMPUTED_VALUE"""),1608772.0)</f>
        <v>1608772</v>
      </c>
    </row>
    <row r="366" ht="15.75" customHeight="1">
      <c r="B366" s="6">
        <f>IFERROR(__xludf.DUMMYFUNCTION("""COMPUTED_VALUE"""),44004.64583333333)</f>
        <v>44004.64583</v>
      </c>
      <c r="C366" s="1">
        <f>IFERROR(__xludf.DUMMYFUNCTION("""COMPUTED_VALUE"""),1040.0)</f>
        <v>1040</v>
      </c>
      <c r="D366" s="1">
        <f>IFERROR(__xludf.DUMMYFUNCTION("""COMPUTED_VALUE"""),1079.0)</f>
        <v>1079</v>
      </c>
      <c r="E366" s="1">
        <f>IFERROR(__xludf.DUMMYFUNCTION("""COMPUTED_VALUE"""),1030.05)</f>
        <v>1030.05</v>
      </c>
      <c r="F366" s="1">
        <f>IFERROR(__xludf.DUMMYFUNCTION("""COMPUTED_VALUE"""),1047.2)</f>
        <v>1047.2</v>
      </c>
      <c r="G366" s="1">
        <f>IFERROR(__xludf.DUMMYFUNCTION("""COMPUTED_VALUE"""),1634866.0)</f>
        <v>1634866</v>
      </c>
    </row>
    <row r="367" ht="15.75" customHeight="1">
      <c r="B367" s="6">
        <f>IFERROR(__xludf.DUMMYFUNCTION("""COMPUTED_VALUE"""),44005.64583333333)</f>
        <v>44005.64583</v>
      </c>
      <c r="C367" s="1">
        <f>IFERROR(__xludf.DUMMYFUNCTION("""COMPUTED_VALUE"""),1047.2)</f>
        <v>1047.2</v>
      </c>
      <c r="D367" s="1">
        <f>IFERROR(__xludf.DUMMYFUNCTION("""COMPUTED_VALUE"""),1079.0)</f>
        <v>1079</v>
      </c>
      <c r="E367" s="1">
        <f>IFERROR(__xludf.DUMMYFUNCTION("""COMPUTED_VALUE"""),1035.6)</f>
        <v>1035.6</v>
      </c>
      <c r="F367" s="1">
        <f>IFERROR(__xludf.DUMMYFUNCTION("""COMPUTED_VALUE"""),1072.1)</f>
        <v>1072.1</v>
      </c>
      <c r="G367" s="1">
        <f>IFERROR(__xludf.DUMMYFUNCTION("""COMPUTED_VALUE"""),1204984.0)</f>
        <v>1204984</v>
      </c>
    </row>
    <row r="368" ht="15.75" customHeight="1">
      <c r="B368" s="6">
        <f>IFERROR(__xludf.DUMMYFUNCTION("""COMPUTED_VALUE"""),44006.64583333333)</f>
        <v>44006.64583</v>
      </c>
      <c r="C368" s="1">
        <f>IFERROR(__xludf.DUMMYFUNCTION("""COMPUTED_VALUE"""),1072.0)</f>
        <v>1072</v>
      </c>
      <c r="D368" s="1">
        <f>IFERROR(__xludf.DUMMYFUNCTION("""COMPUTED_VALUE"""),1105.85)</f>
        <v>1105.85</v>
      </c>
      <c r="E368" s="1">
        <f>IFERROR(__xludf.DUMMYFUNCTION("""COMPUTED_VALUE"""),1051.0)</f>
        <v>1051</v>
      </c>
      <c r="F368" s="1">
        <f>IFERROR(__xludf.DUMMYFUNCTION("""COMPUTED_VALUE"""),1062.5)</f>
        <v>1062.5</v>
      </c>
      <c r="G368" s="1">
        <f>IFERROR(__xludf.DUMMYFUNCTION("""COMPUTED_VALUE"""),2049156.0)</f>
        <v>2049156</v>
      </c>
    </row>
    <row r="369" ht="15.75" customHeight="1">
      <c r="B369" s="6">
        <f>IFERROR(__xludf.DUMMYFUNCTION("""COMPUTED_VALUE"""),44007.64583333333)</f>
        <v>44007.64583</v>
      </c>
      <c r="C369" s="1">
        <f>IFERROR(__xludf.DUMMYFUNCTION("""COMPUTED_VALUE"""),1055.0)</f>
        <v>1055</v>
      </c>
      <c r="D369" s="1">
        <f>IFERROR(__xludf.DUMMYFUNCTION("""COMPUTED_VALUE"""),1068.0)</f>
        <v>1068</v>
      </c>
      <c r="E369" s="1">
        <f>IFERROR(__xludf.DUMMYFUNCTION("""COMPUTED_VALUE"""),1037.05)</f>
        <v>1037.05</v>
      </c>
      <c r="F369" s="1">
        <f>IFERROR(__xludf.DUMMYFUNCTION("""COMPUTED_VALUE"""),1044.95)</f>
        <v>1044.95</v>
      </c>
      <c r="G369" s="1">
        <f>IFERROR(__xludf.DUMMYFUNCTION("""COMPUTED_VALUE"""),1157894.0)</f>
        <v>1157894</v>
      </c>
    </row>
    <row r="370" ht="15.75" customHeight="1">
      <c r="B370" s="6">
        <f>IFERROR(__xludf.DUMMYFUNCTION("""COMPUTED_VALUE"""),44008.64583333333)</f>
        <v>44008.64583</v>
      </c>
      <c r="C370" s="1">
        <f>IFERROR(__xludf.DUMMYFUNCTION("""COMPUTED_VALUE"""),1048.0)</f>
        <v>1048</v>
      </c>
      <c r="D370" s="1">
        <f>IFERROR(__xludf.DUMMYFUNCTION("""COMPUTED_VALUE"""),1062.0)</f>
        <v>1062</v>
      </c>
      <c r="E370" s="1">
        <f>IFERROR(__xludf.DUMMYFUNCTION("""COMPUTED_VALUE"""),1022.7)</f>
        <v>1022.7</v>
      </c>
      <c r="F370" s="1">
        <f>IFERROR(__xludf.DUMMYFUNCTION("""COMPUTED_VALUE"""),1028.55)</f>
        <v>1028.55</v>
      </c>
      <c r="G370" s="1">
        <f>IFERROR(__xludf.DUMMYFUNCTION("""COMPUTED_VALUE"""),1850072.0)</f>
        <v>1850072</v>
      </c>
    </row>
    <row r="371" ht="15.75" customHeight="1">
      <c r="B371" s="6">
        <f>IFERROR(__xludf.DUMMYFUNCTION("""COMPUTED_VALUE"""),44011.64583333333)</f>
        <v>44011.64583</v>
      </c>
      <c r="C371" s="1">
        <f>IFERROR(__xludf.DUMMYFUNCTION("""COMPUTED_VALUE"""),1026.0)</f>
        <v>1026</v>
      </c>
      <c r="D371" s="1">
        <f>IFERROR(__xludf.DUMMYFUNCTION("""COMPUTED_VALUE"""),1032.95)</f>
        <v>1032.95</v>
      </c>
      <c r="E371" s="1">
        <f>IFERROR(__xludf.DUMMYFUNCTION("""COMPUTED_VALUE"""),998.2)</f>
        <v>998.2</v>
      </c>
      <c r="F371" s="1">
        <f>IFERROR(__xludf.DUMMYFUNCTION("""COMPUTED_VALUE"""),1009.1)</f>
        <v>1009.1</v>
      </c>
      <c r="G371" s="1">
        <f>IFERROR(__xludf.DUMMYFUNCTION("""COMPUTED_VALUE"""),1448006.0)</f>
        <v>1448006</v>
      </c>
    </row>
    <row r="372" ht="15.75" customHeight="1">
      <c r="B372" s="6">
        <f>IFERROR(__xludf.DUMMYFUNCTION("""COMPUTED_VALUE"""),44012.64583333333)</f>
        <v>44012.64583</v>
      </c>
      <c r="C372" s="1">
        <f>IFERROR(__xludf.DUMMYFUNCTION("""COMPUTED_VALUE"""),1026.0)</f>
        <v>1026</v>
      </c>
      <c r="D372" s="1">
        <f>IFERROR(__xludf.DUMMYFUNCTION("""COMPUTED_VALUE"""),1031.8)</f>
        <v>1031.8</v>
      </c>
      <c r="E372" s="1">
        <f>IFERROR(__xludf.DUMMYFUNCTION("""COMPUTED_VALUE"""),983.0)</f>
        <v>983</v>
      </c>
      <c r="F372" s="1">
        <f>IFERROR(__xludf.DUMMYFUNCTION("""COMPUTED_VALUE"""),988.85)</f>
        <v>988.85</v>
      </c>
      <c r="G372" s="1">
        <f>IFERROR(__xludf.DUMMYFUNCTION("""COMPUTED_VALUE"""),1727778.0)</f>
        <v>1727778</v>
      </c>
    </row>
    <row r="373" ht="15.75" customHeight="1">
      <c r="B373" s="6">
        <f>IFERROR(__xludf.DUMMYFUNCTION("""COMPUTED_VALUE"""),44013.64583333333)</f>
        <v>44013.64583</v>
      </c>
      <c r="C373" s="1">
        <f>IFERROR(__xludf.DUMMYFUNCTION("""COMPUTED_VALUE"""),996.9)</f>
        <v>996.9</v>
      </c>
      <c r="D373" s="1">
        <f>IFERROR(__xludf.DUMMYFUNCTION("""COMPUTED_VALUE"""),1007.0)</f>
        <v>1007</v>
      </c>
      <c r="E373" s="1">
        <f>IFERROR(__xludf.DUMMYFUNCTION("""COMPUTED_VALUE"""),985.0)</f>
        <v>985</v>
      </c>
      <c r="F373" s="1">
        <f>IFERROR(__xludf.DUMMYFUNCTION("""COMPUTED_VALUE"""),995.65)</f>
        <v>995.65</v>
      </c>
      <c r="G373" s="1">
        <f>IFERROR(__xludf.DUMMYFUNCTION("""COMPUTED_VALUE"""),867302.0)</f>
        <v>867302</v>
      </c>
    </row>
    <row r="374" ht="15.75" customHeight="1">
      <c r="B374" s="6">
        <f>IFERROR(__xludf.DUMMYFUNCTION("""COMPUTED_VALUE"""),44014.64583333333)</f>
        <v>44014.64583</v>
      </c>
      <c r="C374" s="1">
        <f>IFERROR(__xludf.DUMMYFUNCTION("""COMPUTED_VALUE"""),1000.0)</f>
        <v>1000</v>
      </c>
      <c r="D374" s="1">
        <f>IFERROR(__xludf.DUMMYFUNCTION("""COMPUTED_VALUE"""),1018.95)</f>
        <v>1018.95</v>
      </c>
      <c r="E374" s="1">
        <f>IFERROR(__xludf.DUMMYFUNCTION("""COMPUTED_VALUE"""),995.0)</f>
        <v>995</v>
      </c>
      <c r="F374" s="1">
        <f>IFERROR(__xludf.DUMMYFUNCTION("""COMPUTED_VALUE"""),1001.85)</f>
        <v>1001.85</v>
      </c>
      <c r="G374" s="1">
        <f>IFERROR(__xludf.DUMMYFUNCTION("""COMPUTED_VALUE"""),854915.0)</f>
        <v>854915</v>
      </c>
    </row>
    <row r="375" ht="15.75" customHeight="1">
      <c r="B375" s="6">
        <f>IFERROR(__xludf.DUMMYFUNCTION("""COMPUTED_VALUE"""),44015.64583333333)</f>
        <v>44015.64583</v>
      </c>
      <c r="C375" s="1">
        <f>IFERROR(__xludf.DUMMYFUNCTION("""COMPUTED_VALUE"""),1011.85)</f>
        <v>1011.85</v>
      </c>
      <c r="D375" s="1">
        <f>IFERROR(__xludf.DUMMYFUNCTION("""COMPUTED_VALUE"""),1018.0)</f>
        <v>1018</v>
      </c>
      <c r="E375" s="1">
        <f>IFERROR(__xludf.DUMMYFUNCTION("""COMPUTED_VALUE"""),1001.25)</f>
        <v>1001.25</v>
      </c>
      <c r="F375" s="1">
        <f>IFERROR(__xludf.DUMMYFUNCTION("""COMPUTED_VALUE"""),1012.15)</f>
        <v>1012.15</v>
      </c>
      <c r="G375" s="1">
        <f>IFERROR(__xludf.DUMMYFUNCTION("""COMPUTED_VALUE"""),757674.0)</f>
        <v>757674</v>
      </c>
    </row>
    <row r="376" ht="15.75" customHeight="1">
      <c r="B376" s="6">
        <f>IFERROR(__xludf.DUMMYFUNCTION("""COMPUTED_VALUE"""),44018.64583333333)</f>
        <v>44018.64583</v>
      </c>
      <c r="C376" s="1">
        <f>IFERROR(__xludf.DUMMYFUNCTION("""COMPUTED_VALUE"""),1010.0)</f>
        <v>1010</v>
      </c>
      <c r="D376" s="1">
        <f>IFERROR(__xludf.DUMMYFUNCTION("""COMPUTED_VALUE"""),1033.65)</f>
        <v>1033.65</v>
      </c>
      <c r="E376" s="1">
        <f>IFERROR(__xludf.DUMMYFUNCTION("""COMPUTED_VALUE"""),1001.8)</f>
        <v>1001.8</v>
      </c>
      <c r="F376" s="1">
        <f>IFERROR(__xludf.DUMMYFUNCTION("""COMPUTED_VALUE"""),1026.75)</f>
        <v>1026.75</v>
      </c>
      <c r="G376" s="1">
        <f>IFERROR(__xludf.DUMMYFUNCTION("""COMPUTED_VALUE"""),1311012.0)</f>
        <v>1311012</v>
      </c>
    </row>
    <row r="377" ht="15.75" customHeight="1">
      <c r="B377" s="6">
        <f>IFERROR(__xludf.DUMMYFUNCTION("""COMPUTED_VALUE"""),44019.64583333333)</f>
        <v>44019.64583</v>
      </c>
      <c r="C377" s="1">
        <f>IFERROR(__xludf.DUMMYFUNCTION("""COMPUTED_VALUE"""),1024.0)</f>
        <v>1024</v>
      </c>
      <c r="D377" s="1">
        <f>IFERROR(__xludf.DUMMYFUNCTION("""COMPUTED_VALUE"""),1042.55)</f>
        <v>1042.55</v>
      </c>
      <c r="E377" s="1">
        <f>IFERROR(__xludf.DUMMYFUNCTION("""COMPUTED_VALUE"""),1019.3)</f>
        <v>1019.3</v>
      </c>
      <c r="F377" s="1">
        <f>IFERROR(__xludf.DUMMYFUNCTION("""COMPUTED_VALUE"""),1034.35)</f>
        <v>1034.35</v>
      </c>
      <c r="G377" s="1">
        <f>IFERROR(__xludf.DUMMYFUNCTION("""COMPUTED_VALUE"""),970260.0)</f>
        <v>970260</v>
      </c>
    </row>
    <row r="378" ht="15.75" customHeight="1">
      <c r="B378" s="6">
        <f>IFERROR(__xludf.DUMMYFUNCTION("""COMPUTED_VALUE"""),44020.64583333333)</f>
        <v>44020.64583</v>
      </c>
      <c r="C378" s="1">
        <f>IFERROR(__xludf.DUMMYFUNCTION("""COMPUTED_VALUE"""),1032.0)</f>
        <v>1032</v>
      </c>
      <c r="D378" s="1">
        <f>IFERROR(__xludf.DUMMYFUNCTION("""COMPUTED_VALUE"""),1063.85)</f>
        <v>1063.85</v>
      </c>
      <c r="E378" s="1">
        <f>IFERROR(__xludf.DUMMYFUNCTION("""COMPUTED_VALUE"""),1027.2)</f>
        <v>1027.2</v>
      </c>
      <c r="F378" s="1">
        <f>IFERROR(__xludf.DUMMYFUNCTION("""COMPUTED_VALUE"""),1040.75)</f>
        <v>1040.75</v>
      </c>
      <c r="G378" s="1">
        <f>IFERROR(__xludf.DUMMYFUNCTION("""COMPUTED_VALUE"""),1319165.0)</f>
        <v>1319165</v>
      </c>
    </row>
    <row r="379" ht="15.75" customHeight="1">
      <c r="B379" s="6">
        <f>IFERROR(__xludf.DUMMYFUNCTION("""COMPUTED_VALUE"""),44021.64583333333)</f>
        <v>44021.64583</v>
      </c>
      <c r="C379" s="1">
        <f>IFERROR(__xludf.DUMMYFUNCTION("""COMPUTED_VALUE"""),1041.0)</f>
        <v>1041</v>
      </c>
      <c r="D379" s="1">
        <f>IFERROR(__xludf.DUMMYFUNCTION("""COMPUTED_VALUE"""),1075.35)</f>
        <v>1075.35</v>
      </c>
      <c r="E379" s="1">
        <f>IFERROR(__xludf.DUMMYFUNCTION("""COMPUTED_VALUE"""),1012.85)</f>
        <v>1012.85</v>
      </c>
      <c r="F379" s="1">
        <f>IFERROR(__xludf.DUMMYFUNCTION("""COMPUTED_VALUE"""),1020.05)</f>
        <v>1020.05</v>
      </c>
      <c r="G379" s="1">
        <f>IFERROR(__xludf.DUMMYFUNCTION("""COMPUTED_VALUE"""),1680990.0)</f>
        <v>1680990</v>
      </c>
    </row>
    <row r="380" ht="15.75" customHeight="1">
      <c r="B380" s="6">
        <f>IFERROR(__xludf.DUMMYFUNCTION("""COMPUTED_VALUE"""),44022.64583333333)</f>
        <v>44022.64583</v>
      </c>
      <c r="C380" s="1">
        <f>IFERROR(__xludf.DUMMYFUNCTION("""COMPUTED_VALUE"""),1010.0)</f>
        <v>1010</v>
      </c>
      <c r="D380" s="1">
        <f>IFERROR(__xludf.DUMMYFUNCTION("""COMPUTED_VALUE"""),1028.45)</f>
        <v>1028.45</v>
      </c>
      <c r="E380" s="1">
        <f>IFERROR(__xludf.DUMMYFUNCTION("""COMPUTED_VALUE"""),1001.7)</f>
        <v>1001.7</v>
      </c>
      <c r="F380" s="1">
        <f>IFERROR(__xludf.DUMMYFUNCTION("""COMPUTED_VALUE"""),1016.75)</f>
        <v>1016.75</v>
      </c>
      <c r="G380" s="1">
        <f>IFERROR(__xludf.DUMMYFUNCTION("""COMPUTED_VALUE"""),1111137.0)</f>
        <v>1111137</v>
      </c>
    </row>
    <row r="381" ht="15.75" customHeight="1">
      <c r="B381" s="6">
        <f>IFERROR(__xludf.DUMMYFUNCTION("""COMPUTED_VALUE"""),44025.64583333333)</f>
        <v>44025.64583</v>
      </c>
      <c r="C381" s="1">
        <f>IFERROR(__xludf.DUMMYFUNCTION("""COMPUTED_VALUE"""),1020.0)</f>
        <v>1020</v>
      </c>
      <c r="D381" s="1">
        <f>IFERROR(__xludf.DUMMYFUNCTION("""COMPUTED_VALUE"""),1029.7)</f>
        <v>1029.7</v>
      </c>
      <c r="E381" s="1">
        <f>IFERROR(__xludf.DUMMYFUNCTION("""COMPUTED_VALUE"""),1008.1)</f>
        <v>1008.1</v>
      </c>
      <c r="F381" s="1">
        <f>IFERROR(__xludf.DUMMYFUNCTION("""COMPUTED_VALUE"""),1014.85)</f>
        <v>1014.85</v>
      </c>
      <c r="G381" s="1">
        <f>IFERROR(__xludf.DUMMYFUNCTION("""COMPUTED_VALUE"""),677791.0)</f>
        <v>677791</v>
      </c>
    </row>
    <row r="382" ht="15.75" customHeight="1">
      <c r="B382" s="6">
        <f>IFERROR(__xludf.DUMMYFUNCTION("""COMPUTED_VALUE"""),44026.64583333333)</f>
        <v>44026.64583</v>
      </c>
      <c r="C382" s="1">
        <f>IFERROR(__xludf.DUMMYFUNCTION("""COMPUTED_VALUE"""),995.0)</f>
        <v>995</v>
      </c>
      <c r="D382" s="1">
        <f>IFERROR(__xludf.DUMMYFUNCTION("""COMPUTED_VALUE"""),999.0)</f>
        <v>999</v>
      </c>
      <c r="E382" s="1">
        <f>IFERROR(__xludf.DUMMYFUNCTION("""COMPUTED_VALUE"""),941.25)</f>
        <v>941.25</v>
      </c>
      <c r="F382" s="1">
        <f>IFERROR(__xludf.DUMMYFUNCTION("""COMPUTED_VALUE"""),955.3)</f>
        <v>955.3</v>
      </c>
      <c r="G382" s="1">
        <f>IFERROR(__xludf.DUMMYFUNCTION("""COMPUTED_VALUE"""),3298790.0)</f>
        <v>3298790</v>
      </c>
    </row>
    <row r="383" ht="15.75" customHeight="1">
      <c r="B383" s="6">
        <f>IFERROR(__xludf.DUMMYFUNCTION("""COMPUTED_VALUE"""),44027.64583333333)</f>
        <v>44027.64583</v>
      </c>
      <c r="C383" s="1">
        <f>IFERROR(__xludf.DUMMYFUNCTION("""COMPUTED_VALUE"""),962.0)</f>
        <v>962</v>
      </c>
      <c r="D383" s="1">
        <f>IFERROR(__xludf.DUMMYFUNCTION("""COMPUTED_VALUE"""),978.75)</f>
        <v>978.75</v>
      </c>
      <c r="E383" s="1">
        <f>IFERROR(__xludf.DUMMYFUNCTION("""COMPUTED_VALUE"""),949.25)</f>
        <v>949.25</v>
      </c>
      <c r="F383" s="1">
        <f>IFERROR(__xludf.DUMMYFUNCTION("""COMPUTED_VALUE"""),952.25)</f>
        <v>952.25</v>
      </c>
      <c r="G383" s="1">
        <f>IFERROR(__xludf.DUMMYFUNCTION("""COMPUTED_VALUE"""),1459849.0)</f>
        <v>1459849</v>
      </c>
    </row>
    <row r="384" ht="15.75" customHeight="1">
      <c r="B384" s="6">
        <f>IFERROR(__xludf.DUMMYFUNCTION("""COMPUTED_VALUE"""),44028.64583333333)</f>
        <v>44028.64583</v>
      </c>
      <c r="C384" s="1">
        <f>IFERROR(__xludf.DUMMYFUNCTION("""COMPUTED_VALUE"""),960.45)</f>
        <v>960.45</v>
      </c>
      <c r="D384" s="1">
        <f>IFERROR(__xludf.DUMMYFUNCTION("""COMPUTED_VALUE"""),1002.0)</f>
        <v>1002</v>
      </c>
      <c r="E384" s="1">
        <f>IFERROR(__xludf.DUMMYFUNCTION("""COMPUTED_VALUE"""),950.0)</f>
        <v>950</v>
      </c>
      <c r="F384" s="1">
        <f>IFERROR(__xludf.DUMMYFUNCTION("""COMPUTED_VALUE"""),989.6)</f>
        <v>989.6</v>
      </c>
      <c r="G384" s="1">
        <f>IFERROR(__xludf.DUMMYFUNCTION("""COMPUTED_VALUE"""),2554467.0)</f>
        <v>2554467</v>
      </c>
    </row>
    <row r="385" ht="15.75" customHeight="1">
      <c r="B385" s="6">
        <f>IFERROR(__xludf.DUMMYFUNCTION("""COMPUTED_VALUE"""),44029.64583333333)</f>
        <v>44029.64583</v>
      </c>
      <c r="C385" s="1">
        <f>IFERROR(__xludf.DUMMYFUNCTION("""COMPUTED_VALUE"""),992.5)</f>
        <v>992.5</v>
      </c>
      <c r="D385" s="1">
        <f>IFERROR(__xludf.DUMMYFUNCTION("""COMPUTED_VALUE"""),1009.4)</f>
        <v>1009.4</v>
      </c>
      <c r="E385" s="1">
        <f>IFERROR(__xludf.DUMMYFUNCTION("""COMPUTED_VALUE"""),985.55)</f>
        <v>985.55</v>
      </c>
      <c r="F385" s="1">
        <f>IFERROR(__xludf.DUMMYFUNCTION("""COMPUTED_VALUE"""),991.25)</f>
        <v>991.25</v>
      </c>
      <c r="G385" s="1">
        <f>IFERROR(__xludf.DUMMYFUNCTION("""COMPUTED_VALUE"""),1447828.0)</f>
        <v>1447828</v>
      </c>
    </row>
    <row r="386" ht="15.75" customHeight="1">
      <c r="B386" s="6">
        <f>IFERROR(__xludf.DUMMYFUNCTION("""COMPUTED_VALUE"""),44032.64583333333)</f>
        <v>44032.64583</v>
      </c>
      <c r="C386" s="1">
        <f>IFERROR(__xludf.DUMMYFUNCTION("""COMPUTED_VALUE"""),997.0)</f>
        <v>997</v>
      </c>
      <c r="D386" s="1">
        <f>IFERROR(__xludf.DUMMYFUNCTION("""COMPUTED_VALUE"""),1000.0)</f>
        <v>1000</v>
      </c>
      <c r="E386" s="1">
        <f>IFERROR(__xludf.DUMMYFUNCTION("""COMPUTED_VALUE"""),960.55)</f>
        <v>960.55</v>
      </c>
      <c r="F386" s="1">
        <f>IFERROR(__xludf.DUMMYFUNCTION("""COMPUTED_VALUE"""),971.45)</f>
        <v>971.45</v>
      </c>
      <c r="G386" s="1">
        <f>IFERROR(__xludf.DUMMYFUNCTION("""COMPUTED_VALUE"""),1476132.0)</f>
        <v>1476132</v>
      </c>
    </row>
    <row r="387" ht="15.75" customHeight="1">
      <c r="B387" s="6">
        <f>IFERROR(__xludf.DUMMYFUNCTION("""COMPUTED_VALUE"""),44033.64583333333)</f>
        <v>44033.64583</v>
      </c>
      <c r="C387" s="1">
        <f>IFERROR(__xludf.DUMMYFUNCTION("""COMPUTED_VALUE"""),974.0)</f>
        <v>974</v>
      </c>
      <c r="D387" s="1">
        <f>IFERROR(__xludf.DUMMYFUNCTION("""COMPUTED_VALUE"""),987.3)</f>
        <v>987.3</v>
      </c>
      <c r="E387" s="1">
        <f>IFERROR(__xludf.DUMMYFUNCTION("""COMPUTED_VALUE"""),960.35)</f>
        <v>960.35</v>
      </c>
      <c r="F387" s="1">
        <f>IFERROR(__xludf.DUMMYFUNCTION("""COMPUTED_VALUE"""),964.15)</f>
        <v>964.15</v>
      </c>
      <c r="G387" s="1">
        <f>IFERROR(__xludf.DUMMYFUNCTION("""COMPUTED_VALUE"""),1639060.0)</f>
        <v>1639060</v>
      </c>
    </row>
    <row r="388" ht="15.75" customHeight="1">
      <c r="B388" s="6">
        <f>IFERROR(__xludf.DUMMYFUNCTION("""COMPUTED_VALUE"""),44034.64583333333)</f>
        <v>44034.64583</v>
      </c>
      <c r="C388" s="1">
        <f>IFERROR(__xludf.DUMMYFUNCTION("""COMPUTED_VALUE"""),964.0)</f>
        <v>964</v>
      </c>
      <c r="D388" s="1">
        <f>IFERROR(__xludf.DUMMYFUNCTION("""COMPUTED_VALUE"""),973.8)</f>
        <v>973.8</v>
      </c>
      <c r="E388" s="1">
        <f>IFERROR(__xludf.DUMMYFUNCTION("""COMPUTED_VALUE"""),946.0)</f>
        <v>946</v>
      </c>
      <c r="F388" s="1">
        <f>IFERROR(__xludf.DUMMYFUNCTION("""COMPUTED_VALUE"""),965.65)</f>
        <v>965.65</v>
      </c>
      <c r="G388" s="1">
        <f>IFERROR(__xludf.DUMMYFUNCTION("""COMPUTED_VALUE"""),2023196.0)</f>
        <v>2023196</v>
      </c>
    </row>
    <row r="389" ht="15.75" customHeight="1">
      <c r="B389" s="6">
        <f>IFERROR(__xludf.DUMMYFUNCTION("""COMPUTED_VALUE"""),44035.64583333333)</f>
        <v>44035.64583</v>
      </c>
      <c r="C389" s="1">
        <f>IFERROR(__xludf.DUMMYFUNCTION("""COMPUTED_VALUE"""),969.9)</f>
        <v>969.9</v>
      </c>
      <c r="D389" s="1">
        <f>IFERROR(__xludf.DUMMYFUNCTION("""COMPUTED_VALUE"""),982.0)</f>
        <v>982</v>
      </c>
      <c r="E389" s="1">
        <f>IFERROR(__xludf.DUMMYFUNCTION("""COMPUTED_VALUE"""),961.1)</f>
        <v>961.1</v>
      </c>
      <c r="F389" s="1">
        <f>IFERROR(__xludf.DUMMYFUNCTION("""COMPUTED_VALUE"""),963.85)</f>
        <v>963.85</v>
      </c>
      <c r="G389" s="1">
        <f>IFERROR(__xludf.DUMMYFUNCTION("""COMPUTED_VALUE"""),1124664.0)</f>
        <v>1124664</v>
      </c>
    </row>
    <row r="390" ht="15.75" customHeight="1">
      <c r="B390" s="6">
        <f>IFERROR(__xludf.DUMMYFUNCTION("""COMPUTED_VALUE"""),44036.64583333333)</f>
        <v>44036.64583</v>
      </c>
      <c r="C390" s="1">
        <f>IFERROR(__xludf.DUMMYFUNCTION("""COMPUTED_VALUE"""),960.05)</f>
        <v>960.05</v>
      </c>
      <c r="D390" s="1">
        <f>IFERROR(__xludf.DUMMYFUNCTION("""COMPUTED_VALUE"""),966.5)</f>
        <v>966.5</v>
      </c>
      <c r="E390" s="1">
        <f>IFERROR(__xludf.DUMMYFUNCTION("""COMPUTED_VALUE"""),940.0)</f>
        <v>940</v>
      </c>
      <c r="F390" s="1">
        <f>IFERROR(__xludf.DUMMYFUNCTION("""COMPUTED_VALUE"""),948.25)</f>
        <v>948.25</v>
      </c>
      <c r="G390" s="1">
        <f>IFERROR(__xludf.DUMMYFUNCTION("""COMPUTED_VALUE"""),1355268.0)</f>
        <v>1355268</v>
      </c>
    </row>
    <row r="391" ht="15.75" customHeight="1">
      <c r="B391" s="6">
        <f>IFERROR(__xludf.DUMMYFUNCTION("""COMPUTED_VALUE"""),44039.64583333333)</f>
        <v>44039.64583</v>
      </c>
      <c r="C391" s="1">
        <f>IFERROR(__xludf.DUMMYFUNCTION("""COMPUTED_VALUE"""),946.45)</f>
        <v>946.45</v>
      </c>
      <c r="D391" s="1">
        <f>IFERROR(__xludf.DUMMYFUNCTION("""COMPUTED_VALUE"""),946.45)</f>
        <v>946.45</v>
      </c>
      <c r="E391" s="1">
        <f>IFERROR(__xludf.DUMMYFUNCTION("""COMPUTED_VALUE"""),898.4)</f>
        <v>898.4</v>
      </c>
      <c r="F391" s="1">
        <f>IFERROR(__xludf.DUMMYFUNCTION("""COMPUTED_VALUE"""),902.4)</f>
        <v>902.4</v>
      </c>
      <c r="G391" s="1">
        <f>IFERROR(__xludf.DUMMYFUNCTION("""COMPUTED_VALUE"""),2456842.0)</f>
        <v>2456842</v>
      </c>
    </row>
    <row r="392" ht="15.75" customHeight="1">
      <c r="B392" s="6">
        <f>IFERROR(__xludf.DUMMYFUNCTION("""COMPUTED_VALUE"""),44040.64583333333)</f>
        <v>44040.64583</v>
      </c>
      <c r="C392" s="1">
        <f>IFERROR(__xludf.DUMMYFUNCTION("""COMPUTED_VALUE"""),896.0)</f>
        <v>896</v>
      </c>
      <c r="D392" s="1">
        <f>IFERROR(__xludf.DUMMYFUNCTION("""COMPUTED_VALUE"""),919.7)</f>
        <v>919.7</v>
      </c>
      <c r="E392" s="1">
        <f>IFERROR(__xludf.DUMMYFUNCTION("""COMPUTED_VALUE"""),886.75)</f>
        <v>886.75</v>
      </c>
      <c r="F392" s="1">
        <f>IFERROR(__xludf.DUMMYFUNCTION("""COMPUTED_VALUE"""),914.3)</f>
        <v>914.3</v>
      </c>
      <c r="G392" s="1">
        <f>IFERROR(__xludf.DUMMYFUNCTION("""COMPUTED_VALUE"""),1765413.0)</f>
        <v>1765413</v>
      </c>
    </row>
    <row r="393" ht="15.75" customHeight="1">
      <c r="B393" s="6">
        <f>IFERROR(__xludf.DUMMYFUNCTION("""COMPUTED_VALUE"""),44041.64583333333)</f>
        <v>44041.64583</v>
      </c>
      <c r="C393" s="1">
        <f>IFERROR(__xludf.DUMMYFUNCTION("""COMPUTED_VALUE"""),909.0)</f>
        <v>909</v>
      </c>
      <c r="D393" s="1">
        <f>IFERROR(__xludf.DUMMYFUNCTION("""COMPUTED_VALUE"""),923.7)</f>
        <v>923.7</v>
      </c>
      <c r="E393" s="1">
        <f>IFERROR(__xludf.DUMMYFUNCTION("""COMPUTED_VALUE"""),890.0)</f>
        <v>890</v>
      </c>
      <c r="F393" s="1">
        <f>IFERROR(__xludf.DUMMYFUNCTION("""COMPUTED_VALUE"""),909.75)</f>
        <v>909.75</v>
      </c>
      <c r="G393" s="1">
        <f>IFERROR(__xludf.DUMMYFUNCTION("""COMPUTED_VALUE"""),2465221.0)</f>
        <v>2465221</v>
      </c>
    </row>
    <row r="394" ht="15.75" customHeight="1">
      <c r="B394" s="6">
        <f>IFERROR(__xludf.DUMMYFUNCTION("""COMPUTED_VALUE"""),44042.64583333333)</f>
        <v>44042.64583</v>
      </c>
      <c r="C394" s="1">
        <f>IFERROR(__xludf.DUMMYFUNCTION("""COMPUTED_VALUE"""),876.0)</f>
        <v>876</v>
      </c>
      <c r="D394" s="1">
        <f>IFERROR(__xludf.DUMMYFUNCTION("""COMPUTED_VALUE"""),945.7)</f>
        <v>945.7</v>
      </c>
      <c r="E394" s="1">
        <f>IFERROR(__xludf.DUMMYFUNCTION("""COMPUTED_VALUE"""),875.25)</f>
        <v>875.25</v>
      </c>
      <c r="F394" s="1">
        <f>IFERROR(__xludf.DUMMYFUNCTION("""COMPUTED_VALUE"""),938.5)</f>
        <v>938.5</v>
      </c>
      <c r="G394" s="1">
        <f>IFERROR(__xludf.DUMMYFUNCTION("""COMPUTED_VALUE"""),4902642.0)</f>
        <v>4902642</v>
      </c>
    </row>
    <row r="395" ht="15.75" customHeight="1">
      <c r="B395" s="6">
        <f>IFERROR(__xludf.DUMMYFUNCTION("""COMPUTED_VALUE"""),44043.64583333333)</f>
        <v>44043.64583</v>
      </c>
      <c r="C395" s="1">
        <f>IFERROR(__xludf.DUMMYFUNCTION("""COMPUTED_VALUE"""),941.75)</f>
        <v>941.75</v>
      </c>
      <c r="D395" s="1">
        <f>IFERROR(__xludf.DUMMYFUNCTION("""COMPUTED_VALUE"""),989.65)</f>
        <v>989.65</v>
      </c>
      <c r="E395" s="1">
        <f>IFERROR(__xludf.DUMMYFUNCTION("""COMPUTED_VALUE"""),931.0)</f>
        <v>931</v>
      </c>
      <c r="F395" s="1">
        <f>IFERROR(__xludf.DUMMYFUNCTION("""COMPUTED_VALUE"""),979.85)</f>
        <v>979.85</v>
      </c>
      <c r="G395" s="1">
        <f>IFERROR(__xludf.DUMMYFUNCTION("""COMPUTED_VALUE"""),2953478.0)</f>
        <v>2953478</v>
      </c>
    </row>
    <row r="396" ht="15.75" customHeight="1">
      <c r="B396" s="6">
        <f>IFERROR(__xludf.DUMMYFUNCTION("""COMPUTED_VALUE"""),44046.64583333333)</f>
        <v>44046.64583</v>
      </c>
      <c r="C396" s="1">
        <f>IFERROR(__xludf.DUMMYFUNCTION("""COMPUTED_VALUE"""),975.05)</f>
        <v>975.05</v>
      </c>
      <c r="D396" s="1">
        <f>IFERROR(__xludf.DUMMYFUNCTION("""COMPUTED_VALUE"""),985.8)</f>
        <v>985.8</v>
      </c>
      <c r="E396" s="1">
        <f>IFERROR(__xludf.DUMMYFUNCTION("""COMPUTED_VALUE"""),951.0)</f>
        <v>951</v>
      </c>
      <c r="F396" s="1">
        <f>IFERROR(__xludf.DUMMYFUNCTION("""COMPUTED_VALUE"""),953.8)</f>
        <v>953.8</v>
      </c>
      <c r="G396" s="1">
        <f>IFERROR(__xludf.DUMMYFUNCTION("""COMPUTED_VALUE"""),1804876.0)</f>
        <v>1804876</v>
      </c>
    </row>
    <row r="397" ht="15.75" customHeight="1">
      <c r="B397" s="6">
        <f>IFERROR(__xludf.DUMMYFUNCTION("""COMPUTED_VALUE"""),44047.64583333333)</f>
        <v>44047.64583</v>
      </c>
      <c r="C397" s="1">
        <f>IFERROR(__xludf.DUMMYFUNCTION("""COMPUTED_VALUE"""),960.0)</f>
        <v>960</v>
      </c>
      <c r="D397" s="1">
        <f>IFERROR(__xludf.DUMMYFUNCTION("""COMPUTED_VALUE"""),988.0)</f>
        <v>988</v>
      </c>
      <c r="E397" s="1">
        <f>IFERROR(__xludf.DUMMYFUNCTION("""COMPUTED_VALUE"""),956.6)</f>
        <v>956.6</v>
      </c>
      <c r="F397" s="1">
        <f>IFERROR(__xludf.DUMMYFUNCTION("""COMPUTED_VALUE"""),984.0)</f>
        <v>984</v>
      </c>
      <c r="G397" s="1">
        <f>IFERROR(__xludf.DUMMYFUNCTION("""COMPUTED_VALUE"""),1289577.0)</f>
        <v>1289577</v>
      </c>
    </row>
    <row r="398" ht="15.75" customHeight="1">
      <c r="B398" s="6">
        <f>IFERROR(__xludf.DUMMYFUNCTION("""COMPUTED_VALUE"""),44048.64583333333)</f>
        <v>44048.64583</v>
      </c>
      <c r="C398" s="1">
        <f>IFERROR(__xludf.DUMMYFUNCTION("""COMPUTED_VALUE"""),989.0)</f>
        <v>989</v>
      </c>
      <c r="D398" s="1">
        <f>IFERROR(__xludf.DUMMYFUNCTION("""COMPUTED_VALUE"""),995.0)</f>
        <v>995</v>
      </c>
      <c r="E398" s="1">
        <f>IFERROR(__xludf.DUMMYFUNCTION("""COMPUTED_VALUE"""),962.0)</f>
        <v>962</v>
      </c>
      <c r="F398" s="1">
        <f>IFERROR(__xludf.DUMMYFUNCTION("""COMPUTED_VALUE"""),969.45)</f>
        <v>969.45</v>
      </c>
      <c r="G398" s="1">
        <f>IFERROR(__xludf.DUMMYFUNCTION("""COMPUTED_VALUE"""),1338993.0)</f>
        <v>1338993</v>
      </c>
    </row>
    <row r="399" ht="15.75" customHeight="1">
      <c r="B399" s="6">
        <f>IFERROR(__xludf.DUMMYFUNCTION("""COMPUTED_VALUE"""),44049.64583333333)</f>
        <v>44049.64583</v>
      </c>
      <c r="C399" s="1">
        <f>IFERROR(__xludf.DUMMYFUNCTION("""COMPUTED_VALUE"""),980.0)</f>
        <v>980</v>
      </c>
      <c r="D399" s="1">
        <f>IFERROR(__xludf.DUMMYFUNCTION("""COMPUTED_VALUE"""),980.0)</f>
        <v>980</v>
      </c>
      <c r="E399" s="1">
        <f>IFERROR(__xludf.DUMMYFUNCTION("""COMPUTED_VALUE"""),941.65)</f>
        <v>941.65</v>
      </c>
      <c r="F399" s="1">
        <f>IFERROR(__xludf.DUMMYFUNCTION("""COMPUTED_VALUE"""),945.25)</f>
        <v>945.25</v>
      </c>
      <c r="G399" s="1">
        <f>IFERROR(__xludf.DUMMYFUNCTION("""COMPUTED_VALUE"""),1285914.0)</f>
        <v>1285914</v>
      </c>
    </row>
    <row r="400" ht="15.75" customHeight="1">
      <c r="B400" s="6">
        <f>IFERROR(__xludf.DUMMYFUNCTION("""COMPUTED_VALUE"""),44050.64583333333)</f>
        <v>44050.64583</v>
      </c>
      <c r="C400" s="1">
        <f>IFERROR(__xludf.DUMMYFUNCTION("""COMPUTED_VALUE"""),947.3)</f>
        <v>947.3</v>
      </c>
      <c r="D400" s="1">
        <f>IFERROR(__xludf.DUMMYFUNCTION("""COMPUTED_VALUE"""),947.3)</f>
        <v>947.3</v>
      </c>
      <c r="E400" s="1">
        <f>IFERROR(__xludf.DUMMYFUNCTION("""COMPUTED_VALUE"""),928.0)</f>
        <v>928</v>
      </c>
      <c r="F400" s="1">
        <f>IFERROR(__xludf.DUMMYFUNCTION("""COMPUTED_VALUE"""),939.25)</f>
        <v>939.25</v>
      </c>
      <c r="G400" s="1">
        <f>IFERROR(__xludf.DUMMYFUNCTION("""COMPUTED_VALUE"""),1760819.0)</f>
        <v>1760819</v>
      </c>
    </row>
    <row r="401" ht="15.75" customHeight="1">
      <c r="B401" s="6">
        <f>IFERROR(__xludf.DUMMYFUNCTION("""COMPUTED_VALUE"""),44053.64583333333)</f>
        <v>44053.64583</v>
      </c>
      <c r="C401" s="1">
        <f>IFERROR(__xludf.DUMMYFUNCTION("""COMPUTED_VALUE"""),949.95)</f>
        <v>949.95</v>
      </c>
      <c r="D401" s="1">
        <f>IFERROR(__xludf.DUMMYFUNCTION("""COMPUTED_VALUE"""),957.0)</f>
        <v>957</v>
      </c>
      <c r="E401" s="1">
        <f>IFERROR(__xludf.DUMMYFUNCTION("""COMPUTED_VALUE"""),931.2)</f>
        <v>931.2</v>
      </c>
      <c r="F401" s="1">
        <f>IFERROR(__xludf.DUMMYFUNCTION("""COMPUTED_VALUE"""),953.2)</f>
        <v>953.2</v>
      </c>
      <c r="G401" s="1">
        <f>IFERROR(__xludf.DUMMYFUNCTION("""COMPUTED_VALUE"""),1399009.0)</f>
        <v>1399009</v>
      </c>
    </row>
    <row r="402" ht="15.75" customHeight="1">
      <c r="B402" s="6">
        <f>IFERROR(__xludf.DUMMYFUNCTION("""COMPUTED_VALUE"""),44054.64583333333)</f>
        <v>44054.64583</v>
      </c>
      <c r="C402" s="1">
        <f>IFERROR(__xludf.DUMMYFUNCTION("""COMPUTED_VALUE"""),965.0)</f>
        <v>965</v>
      </c>
      <c r="D402" s="1">
        <f>IFERROR(__xludf.DUMMYFUNCTION("""COMPUTED_VALUE"""),965.25)</f>
        <v>965.25</v>
      </c>
      <c r="E402" s="1">
        <f>IFERROR(__xludf.DUMMYFUNCTION("""COMPUTED_VALUE"""),936.6)</f>
        <v>936.6</v>
      </c>
      <c r="F402" s="1">
        <f>IFERROR(__xludf.DUMMYFUNCTION("""COMPUTED_VALUE"""),939.65)</f>
        <v>939.65</v>
      </c>
      <c r="G402" s="1">
        <f>IFERROR(__xludf.DUMMYFUNCTION("""COMPUTED_VALUE"""),1211111.0)</f>
        <v>1211111</v>
      </c>
    </row>
    <row r="403" ht="15.75" customHeight="1">
      <c r="B403" s="6">
        <f>IFERROR(__xludf.DUMMYFUNCTION("""COMPUTED_VALUE"""),44055.64583333333)</f>
        <v>44055.64583</v>
      </c>
      <c r="C403" s="1">
        <f>IFERROR(__xludf.DUMMYFUNCTION("""COMPUTED_VALUE"""),945.0)</f>
        <v>945</v>
      </c>
      <c r="D403" s="1">
        <f>IFERROR(__xludf.DUMMYFUNCTION("""COMPUTED_VALUE"""),1056.0)</f>
        <v>1056</v>
      </c>
      <c r="E403" s="1">
        <f>IFERROR(__xludf.DUMMYFUNCTION("""COMPUTED_VALUE"""),936.2)</f>
        <v>936.2</v>
      </c>
      <c r="F403" s="1">
        <f>IFERROR(__xludf.DUMMYFUNCTION("""COMPUTED_VALUE"""),1034.55)</f>
        <v>1034.55</v>
      </c>
      <c r="G403" s="1">
        <f>IFERROR(__xludf.DUMMYFUNCTION("""COMPUTED_VALUE"""),1.3463E7)</f>
        <v>13463000</v>
      </c>
    </row>
    <row r="404" ht="15.75" customHeight="1">
      <c r="B404" s="6">
        <f>IFERROR(__xludf.DUMMYFUNCTION("""COMPUTED_VALUE"""),44056.64583333333)</f>
        <v>44056.64583</v>
      </c>
      <c r="C404" s="1">
        <f>IFERROR(__xludf.DUMMYFUNCTION("""COMPUTED_VALUE"""),1035.0)</f>
        <v>1035</v>
      </c>
      <c r="D404" s="1">
        <f>IFERROR(__xludf.DUMMYFUNCTION("""COMPUTED_VALUE"""),1179.0)</f>
        <v>1179</v>
      </c>
      <c r="E404" s="1">
        <f>IFERROR(__xludf.DUMMYFUNCTION("""COMPUTED_VALUE"""),1035.0)</f>
        <v>1035</v>
      </c>
      <c r="F404" s="1">
        <f>IFERROR(__xludf.DUMMYFUNCTION("""COMPUTED_VALUE"""),1161.0)</f>
        <v>1161</v>
      </c>
      <c r="G404" s="1">
        <f>IFERROR(__xludf.DUMMYFUNCTION("""COMPUTED_VALUE"""),1.6902268E7)</f>
        <v>16902268</v>
      </c>
    </row>
    <row r="405" ht="15.75" customHeight="1">
      <c r="B405" s="6">
        <f>IFERROR(__xludf.DUMMYFUNCTION("""COMPUTED_VALUE"""),44057.64583333333)</f>
        <v>44057.64583</v>
      </c>
      <c r="C405" s="1">
        <f>IFERROR(__xludf.DUMMYFUNCTION("""COMPUTED_VALUE"""),1175.0)</f>
        <v>1175</v>
      </c>
      <c r="D405" s="1">
        <f>IFERROR(__xludf.DUMMYFUNCTION("""COMPUTED_VALUE"""),1210.0)</f>
        <v>1210</v>
      </c>
      <c r="E405" s="1">
        <f>IFERROR(__xludf.DUMMYFUNCTION("""COMPUTED_VALUE"""),1112.25)</f>
        <v>1112.25</v>
      </c>
      <c r="F405" s="1">
        <f>IFERROR(__xludf.DUMMYFUNCTION("""COMPUTED_VALUE"""),1139.15)</f>
        <v>1139.15</v>
      </c>
      <c r="G405" s="1">
        <f>IFERROR(__xludf.DUMMYFUNCTION("""COMPUTED_VALUE"""),9420897.0)</f>
        <v>9420897</v>
      </c>
    </row>
    <row r="406" ht="15.75" customHeight="1">
      <c r="B406" s="6">
        <f>IFERROR(__xludf.DUMMYFUNCTION("""COMPUTED_VALUE"""),44060.64583333333)</f>
        <v>44060.64583</v>
      </c>
      <c r="C406" s="1">
        <f>IFERROR(__xludf.DUMMYFUNCTION("""COMPUTED_VALUE"""),1139.0)</f>
        <v>1139</v>
      </c>
      <c r="D406" s="1">
        <f>IFERROR(__xludf.DUMMYFUNCTION("""COMPUTED_VALUE"""),1156.4)</f>
        <v>1156.4</v>
      </c>
      <c r="E406" s="1">
        <f>IFERROR(__xludf.DUMMYFUNCTION("""COMPUTED_VALUE"""),1111.0)</f>
        <v>1111</v>
      </c>
      <c r="F406" s="1">
        <f>IFERROR(__xludf.DUMMYFUNCTION("""COMPUTED_VALUE"""),1147.6)</f>
        <v>1147.6</v>
      </c>
      <c r="G406" s="1">
        <f>IFERROR(__xludf.DUMMYFUNCTION("""COMPUTED_VALUE"""),4095937.0)</f>
        <v>4095937</v>
      </c>
    </row>
    <row r="407" ht="15.75" customHeight="1">
      <c r="B407" s="6">
        <f>IFERROR(__xludf.DUMMYFUNCTION("""COMPUTED_VALUE"""),44061.64583333333)</f>
        <v>44061.64583</v>
      </c>
      <c r="C407" s="1">
        <f>IFERROR(__xludf.DUMMYFUNCTION("""COMPUTED_VALUE"""),1139.0)</f>
        <v>1139</v>
      </c>
      <c r="D407" s="1">
        <f>IFERROR(__xludf.DUMMYFUNCTION("""COMPUTED_VALUE"""),1219.8)</f>
        <v>1219.8</v>
      </c>
      <c r="E407" s="1">
        <f>IFERROR(__xludf.DUMMYFUNCTION("""COMPUTED_VALUE"""),1129.0)</f>
        <v>1129</v>
      </c>
      <c r="F407" s="1">
        <f>IFERROR(__xludf.DUMMYFUNCTION("""COMPUTED_VALUE"""),1196.6)</f>
        <v>1196.6</v>
      </c>
      <c r="G407" s="1">
        <f>IFERROR(__xludf.DUMMYFUNCTION("""COMPUTED_VALUE"""),7328742.0)</f>
        <v>7328742</v>
      </c>
    </row>
    <row r="408" ht="15.75" customHeight="1">
      <c r="B408" s="6">
        <f>IFERROR(__xludf.DUMMYFUNCTION("""COMPUTED_VALUE"""),44062.64583333333)</f>
        <v>44062.64583</v>
      </c>
      <c r="C408" s="1">
        <f>IFERROR(__xludf.DUMMYFUNCTION("""COMPUTED_VALUE"""),1210.0)</f>
        <v>1210</v>
      </c>
      <c r="D408" s="1">
        <f>IFERROR(__xludf.DUMMYFUNCTION("""COMPUTED_VALUE"""),1231.9)</f>
        <v>1231.9</v>
      </c>
      <c r="E408" s="1">
        <f>IFERROR(__xludf.DUMMYFUNCTION("""COMPUTED_VALUE"""),1190.9)</f>
        <v>1190.9</v>
      </c>
      <c r="F408" s="1">
        <f>IFERROR(__xludf.DUMMYFUNCTION("""COMPUTED_VALUE"""),1215.25)</f>
        <v>1215.25</v>
      </c>
      <c r="G408" s="1">
        <f>IFERROR(__xludf.DUMMYFUNCTION("""COMPUTED_VALUE"""),3992285.0)</f>
        <v>3992285</v>
      </c>
    </row>
    <row r="409" ht="15.75" customHeight="1">
      <c r="B409" s="6">
        <f>IFERROR(__xludf.DUMMYFUNCTION("""COMPUTED_VALUE"""),44063.64583333333)</f>
        <v>44063.64583</v>
      </c>
      <c r="C409" s="1">
        <f>IFERROR(__xludf.DUMMYFUNCTION("""COMPUTED_VALUE"""),1199.0)</f>
        <v>1199</v>
      </c>
      <c r="D409" s="1">
        <f>IFERROR(__xludf.DUMMYFUNCTION("""COMPUTED_VALUE"""),1228.0)</f>
        <v>1228</v>
      </c>
      <c r="E409" s="1">
        <f>IFERROR(__xludf.DUMMYFUNCTION("""COMPUTED_VALUE"""),1188.0)</f>
        <v>1188</v>
      </c>
      <c r="F409" s="1">
        <f>IFERROR(__xludf.DUMMYFUNCTION("""COMPUTED_VALUE"""),1199.95)</f>
        <v>1199.95</v>
      </c>
      <c r="G409" s="1">
        <f>IFERROR(__xludf.DUMMYFUNCTION("""COMPUTED_VALUE"""),2246961.0)</f>
        <v>2246961</v>
      </c>
    </row>
    <row r="410" ht="15.75" customHeight="1">
      <c r="B410" s="6">
        <f>IFERROR(__xludf.DUMMYFUNCTION("""COMPUTED_VALUE"""),44064.64583333333)</f>
        <v>44064.64583</v>
      </c>
      <c r="C410" s="1">
        <f>IFERROR(__xludf.DUMMYFUNCTION("""COMPUTED_VALUE"""),1219.05)</f>
        <v>1219.05</v>
      </c>
      <c r="D410" s="1">
        <f>IFERROR(__xludf.DUMMYFUNCTION("""COMPUTED_VALUE"""),1222.55)</f>
        <v>1222.55</v>
      </c>
      <c r="E410" s="1">
        <f>IFERROR(__xludf.DUMMYFUNCTION("""COMPUTED_VALUE"""),1164.75)</f>
        <v>1164.75</v>
      </c>
      <c r="F410" s="1">
        <f>IFERROR(__xludf.DUMMYFUNCTION("""COMPUTED_VALUE"""),1173.45)</f>
        <v>1173.45</v>
      </c>
      <c r="G410" s="1">
        <f>IFERROR(__xludf.DUMMYFUNCTION("""COMPUTED_VALUE"""),2023371.0)</f>
        <v>2023371</v>
      </c>
    </row>
    <row r="411" ht="15.75" customHeight="1">
      <c r="B411" s="6">
        <f>IFERROR(__xludf.DUMMYFUNCTION("""COMPUTED_VALUE"""),44067.64583333333)</f>
        <v>44067.64583</v>
      </c>
      <c r="C411" s="1">
        <f>IFERROR(__xludf.DUMMYFUNCTION("""COMPUTED_VALUE"""),1184.0)</f>
        <v>1184</v>
      </c>
      <c r="D411" s="1">
        <f>IFERROR(__xludf.DUMMYFUNCTION("""COMPUTED_VALUE"""),1192.95)</f>
        <v>1192.95</v>
      </c>
      <c r="E411" s="1">
        <f>IFERROR(__xludf.DUMMYFUNCTION("""COMPUTED_VALUE"""),1146.3)</f>
        <v>1146.3</v>
      </c>
      <c r="F411" s="1">
        <f>IFERROR(__xludf.DUMMYFUNCTION("""COMPUTED_VALUE"""),1157.65)</f>
        <v>1157.65</v>
      </c>
      <c r="G411" s="1">
        <f>IFERROR(__xludf.DUMMYFUNCTION("""COMPUTED_VALUE"""),2006007.0)</f>
        <v>2006007</v>
      </c>
    </row>
    <row r="412" ht="15.75" customHeight="1">
      <c r="B412" s="6">
        <f>IFERROR(__xludf.DUMMYFUNCTION("""COMPUTED_VALUE"""),44068.64583333333)</f>
        <v>44068.64583</v>
      </c>
      <c r="C412" s="1">
        <f>IFERROR(__xludf.DUMMYFUNCTION("""COMPUTED_VALUE"""),1171.0)</f>
        <v>1171</v>
      </c>
      <c r="D412" s="1">
        <f>IFERROR(__xludf.DUMMYFUNCTION("""COMPUTED_VALUE"""),1205.6)</f>
        <v>1205.6</v>
      </c>
      <c r="E412" s="1">
        <f>IFERROR(__xludf.DUMMYFUNCTION("""COMPUTED_VALUE"""),1161.0)</f>
        <v>1161</v>
      </c>
      <c r="F412" s="1">
        <f>IFERROR(__xludf.DUMMYFUNCTION("""COMPUTED_VALUE"""),1166.2)</f>
        <v>1166.2</v>
      </c>
      <c r="G412" s="1">
        <f>IFERROR(__xludf.DUMMYFUNCTION("""COMPUTED_VALUE"""),2968939.0)</f>
        <v>2968939</v>
      </c>
    </row>
    <row r="413" ht="15.75" customHeight="1">
      <c r="B413" s="6">
        <f>IFERROR(__xludf.DUMMYFUNCTION("""COMPUTED_VALUE"""),44069.64583333333)</f>
        <v>44069.64583</v>
      </c>
      <c r="C413" s="1">
        <f>IFERROR(__xludf.DUMMYFUNCTION("""COMPUTED_VALUE"""),1190.0)</f>
        <v>1190</v>
      </c>
      <c r="D413" s="1">
        <f>IFERROR(__xludf.DUMMYFUNCTION("""COMPUTED_VALUE"""),1190.0)</f>
        <v>1190</v>
      </c>
      <c r="E413" s="1">
        <f>IFERROR(__xludf.DUMMYFUNCTION("""COMPUTED_VALUE"""),1166.2)</f>
        <v>1166.2</v>
      </c>
      <c r="F413" s="1">
        <f>IFERROR(__xludf.DUMMYFUNCTION("""COMPUTED_VALUE"""),1175.4)</f>
        <v>1175.4</v>
      </c>
      <c r="G413" s="1">
        <f>IFERROR(__xludf.DUMMYFUNCTION("""COMPUTED_VALUE"""),1410236.0)</f>
        <v>1410236</v>
      </c>
    </row>
    <row r="414" ht="15.75" customHeight="1">
      <c r="B414" s="6">
        <f>IFERROR(__xludf.DUMMYFUNCTION("""COMPUTED_VALUE"""),44070.64583333333)</f>
        <v>44070.64583</v>
      </c>
      <c r="C414" s="1">
        <f>IFERROR(__xludf.DUMMYFUNCTION("""COMPUTED_VALUE"""),1180.0)</f>
        <v>1180</v>
      </c>
      <c r="D414" s="1">
        <f>IFERROR(__xludf.DUMMYFUNCTION("""COMPUTED_VALUE"""),1190.4)</f>
        <v>1190.4</v>
      </c>
      <c r="E414" s="1">
        <f>IFERROR(__xludf.DUMMYFUNCTION("""COMPUTED_VALUE"""),1169.4)</f>
        <v>1169.4</v>
      </c>
      <c r="F414" s="1">
        <f>IFERROR(__xludf.DUMMYFUNCTION("""COMPUTED_VALUE"""),1185.7)</f>
        <v>1185.7</v>
      </c>
      <c r="G414" s="1">
        <f>IFERROR(__xludf.DUMMYFUNCTION("""COMPUTED_VALUE"""),1406908.0)</f>
        <v>1406908</v>
      </c>
    </row>
    <row r="415" ht="15.75" customHeight="1">
      <c r="B415" s="6">
        <f>IFERROR(__xludf.DUMMYFUNCTION("""COMPUTED_VALUE"""),44071.64583333333)</f>
        <v>44071.64583</v>
      </c>
      <c r="C415" s="1">
        <f>IFERROR(__xludf.DUMMYFUNCTION("""COMPUTED_VALUE"""),1196.75)</f>
        <v>1196.75</v>
      </c>
      <c r="D415" s="1">
        <f>IFERROR(__xludf.DUMMYFUNCTION("""COMPUTED_VALUE"""),1207.5)</f>
        <v>1207.5</v>
      </c>
      <c r="E415" s="1">
        <f>IFERROR(__xludf.DUMMYFUNCTION("""COMPUTED_VALUE"""),1176.6)</f>
        <v>1176.6</v>
      </c>
      <c r="F415" s="1">
        <f>IFERROR(__xludf.DUMMYFUNCTION("""COMPUTED_VALUE"""),1183.8)</f>
        <v>1183.8</v>
      </c>
      <c r="G415" s="1">
        <f>IFERROR(__xludf.DUMMYFUNCTION("""COMPUTED_VALUE"""),1589919.0)</f>
        <v>1589919</v>
      </c>
    </row>
    <row r="416" ht="15.75" customHeight="1">
      <c r="B416" s="6">
        <f>IFERROR(__xludf.DUMMYFUNCTION("""COMPUTED_VALUE"""),44074.64583333333)</f>
        <v>44074.64583</v>
      </c>
      <c r="C416" s="1">
        <f>IFERROR(__xludf.DUMMYFUNCTION("""COMPUTED_VALUE"""),1208.0)</f>
        <v>1208</v>
      </c>
      <c r="D416" s="1">
        <f>IFERROR(__xludf.DUMMYFUNCTION("""COMPUTED_VALUE"""),1253.0)</f>
        <v>1253</v>
      </c>
      <c r="E416" s="1">
        <f>IFERROR(__xludf.DUMMYFUNCTION("""COMPUTED_VALUE"""),1171.05)</f>
        <v>1171.05</v>
      </c>
      <c r="F416" s="1">
        <f>IFERROR(__xludf.DUMMYFUNCTION("""COMPUTED_VALUE"""),1199.15)</f>
        <v>1199.15</v>
      </c>
      <c r="G416" s="1">
        <f>IFERROR(__xludf.DUMMYFUNCTION("""COMPUTED_VALUE"""),4667253.0)</f>
        <v>4667253</v>
      </c>
    </row>
    <row r="417" ht="15.75" customHeight="1">
      <c r="B417" s="6">
        <f>IFERROR(__xludf.DUMMYFUNCTION("""COMPUTED_VALUE"""),44075.64583333333)</f>
        <v>44075.64583</v>
      </c>
      <c r="C417" s="1">
        <f>IFERROR(__xludf.DUMMYFUNCTION("""COMPUTED_VALUE"""),1205.3)</f>
        <v>1205.3</v>
      </c>
      <c r="D417" s="1">
        <f>IFERROR(__xludf.DUMMYFUNCTION("""COMPUTED_VALUE"""),1236.85)</f>
        <v>1236.85</v>
      </c>
      <c r="E417" s="1">
        <f>IFERROR(__xludf.DUMMYFUNCTION("""COMPUTED_VALUE"""),1190.45)</f>
        <v>1190.45</v>
      </c>
      <c r="F417" s="1">
        <f>IFERROR(__xludf.DUMMYFUNCTION("""COMPUTED_VALUE"""),1202.45)</f>
        <v>1202.45</v>
      </c>
      <c r="G417" s="1">
        <f>IFERROR(__xludf.DUMMYFUNCTION("""COMPUTED_VALUE"""),2086945.0)</f>
        <v>2086945</v>
      </c>
    </row>
    <row r="418" ht="15.75" customHeight="1">
      <c r="B418" s="6">
        <f>IFERROR(__xludf.DUMMYFUNCTION("""COMPUTED_VALUE"""),44076.64583333333)</f>
        <v>44076.64583</v>
      </c>
      <c r="C418" s="1">
        <f>IFERROR(__xludf.DUMMYFUNCTION("""COMPUTED_VALUE"""),1203.0)</f>
        <v>1203</v>
      </c>
      <c r="D418" s="1">
        <f>IFERROR(__xludf.DUMMYFUNCTION("""COMPUTED_VALUE"""),1272.0)</f>
        <v>1272</v>
      </c>
      <c r="E418" s="1">
        <f>IFERROR(__xludf.DUMMYFUNCTION("""COMPUTED_VALUE"""),1202.45)</f>
        <v>1202.45</v>
      </c>
      <c r="F418" s="1">
        <f>IFERROR(__xludf.DUMMYFUNCTION("""COMPUTED_VALUE"""),1247.3)</f>
        <v>1247.3</v>
      </c>
      <c r="G418" s="1">
        <f>IFERROR(__xludf.DUMMYFUNCTION("""COMPUTED_VALUE"""),3490746.0)</f>
        <v>3490746</v>
      </c>
    </row>
    <row r="419" ht="15.75" customHeight="1">
      <c r="B419" s="6">
        <f>IFERROR(__xludf.DUMMYFUNCTION("""COMPUTED_VALUE"""),44077.64583333333)</f>
        <v>44077.64583</v>
      </c>
      <c r="C419" s="1">
        <f>IFERROR(__xludf.DUMMYFUNCTION("""COMPUTED_VALUE"""),1270.0)</f>
        <v>1270</v>
      </c>
      <c r="D419" s="1">
        <f>IFERROR(__xludf.DUMMYFUNCTION("""COMPUTED_VALUE"""),1306.0)</f>
        <v>1306</v>
      </c>
      <c r="E419" s="1">
        <f>IFERROR(__xludf.DUMMYFUNCTION("""COMPUTED_VALUE"""),1254.3)</f>
        <v>1254.3</v>
      </c>
      <c r="F419" s="1">
        <f>IFERROR(__xludf.DUMMYFUNCTION("""COMPUTED_VALUE"""),1282.3)</f>
        <v>1282.3</v>
      </c>
      <c r="G419" s="1">
        <f>IFERROR(__xludf.DUMMYFUNCTION("""COMPUTED_VALUE"""),3968632.0)</f>
        <v>3968632</v>
      </c>
    </row>
    <row r="420" ht="15.75" customHeight="1">
      <c r="B420" s="6">
        <f>IFERROR(__xludf.DUMMYFUNCTION("""COMPUTED_VALUE"""),44078.64583333333)</f>
        <v>44078.64583</v>
      </c>
      <c r="C420" s="1">
        <f>IFERROR(__xludf.DUMMYFUNCTION("""COMPUTED_VALUE"""),1249.7)</f>
        <v>1249.7</v>
      </c>
      <c r="D420" s="1">
        <f>IFERROR(__xludf.DUMMYFUNCTION("""COMPUTED_VALUE"""),1311.15)</f>
        <v>1311.15</v>
      </c>
      <c r="E420" s="1">
        <f>IFERROR(__xludf.DUMMYFUNCTION("""COMPUTED_VALUE"""),1240.1)</f>
        <v>1240.1</v>
      </c>
      <c r="F420" s="1">
        <f>IFERROR(__xludf.DUMMYFUNCTION("""COMPUTED_VALUE"""),1257.15)</f>
        <v>1257.15</v>
      </c>
      <c r="G420" s="1">
        <f>IFERROR(__xludf.DUMMYFUNCTION("""COMPUTED_VALUE"""),3738939.0)</f>
        <v>3738939</v>
      </c>
    </row>
    <row r="421" ht="15.75" customHeight="1">
      <c r="B421" s="6">
        <f>IFERROR(__xludf.DUMMYFUNCTION("""COMPUTED_VALUE"""),44081.64583333333)</f>
        <v>44081.64583</v>
      </c>
      <c r="C421" s="1">
        <f>IFERROR(__xludf.DUMMYFUNCTION("""COMPUTED_VALUE"""),1250.0)</f>
        <v>1250</v>
      </c>
      <c r="D421" s="1">
        <f>IFERROR(__xludf.DUMMYFUNCTION("""COMPUTED_VALUE"""),1267.75)</f>
        <v>1267.75</v>
      </c>
      <c r="E421" s="1">
        <f>IFERROR(__xludf.DUMMYFUNCTION("""COMPUTED_VALUE"""),1224.0)</f>
        <v>1224</v>
      </c>
      <c r="F421" s="1">
        <f>IFERROR(__xludf.DUMMYFUNCTION("""COMPUTED_VALUE"""),1229.35)</f>
        <v>1229.35</v>
      </c>
      <c r="G421" s="1">
        <f>IFERROR(__xludf.DUMMYFUNCTION("""COMPUTED_VALUE"""),2080991.0)</f>
        <v>2080991</v>
      </c>
    </row>
    <row r="422" ht="15.75" customHeight="1">
      <c r="B422" s="6">
        <f>IFERROR(__xludf.DUMMYFUNCTION("""COMPUTED_VALUE"""),44082.64583333333)</f>
        <v>44082.64583</v>
      </c>
      <c r="C422" s="1">
        <f>IFERROR(__xludf.DUMMYFUNCTION("""COMPUTED_VALUE"""),1242.25)</f>
        <v>1242.25</v>
      </c>
      <c r="D422" s="1">
        <f>IFERROR(__xludf.DUMMYFUNCTION("""COMPUTED_VALUE"""),1302.5)</f>
        <v>1302.5</v>
      </c>
      <c r="E422" s="1">
        <f>IFERROR(__xludf.DUMMYFUNCTION("""COMPUTED_VALUE"""),1241.0)</f>
        <v>1241</v>
      </c>
      <c r="F422" s="1">
        <f>IFERROR(__xludf.DUMMYFUNCTION("""COMPUTED_VALUE"""),1251.65)</f>
        <v>1251.65</v>
      </c>
      <c r="G422" s="1">
        <f>IFERROR(__xludf.DUMMYFUNCTION("""COMPUTED_VALUE"""),5229224.0)</f>
        <v>5229224</v>
      </c>
    </row>
    <row r="423" ht="15.75" customHeight="1">
      <c r="B423" s="6">
        <f>IFERROR(__xludf.DUMMYFUNCTION("""COMPUTED_VALUE"""),44083.64583333333)</f>
        <v>44083.64583</v>
      </c>
      <c r="C423" s="1">
        <f>IFERROR(__xludf.DUMMYFUNCTION("""COMPUTED_VALUE"""),1251.65)</f>
        <v>1251.65</v>
      </c>
      <c r="D423" s="1">
        <f>IFERROR(__xludf.DUMMYFUNCTION("""COMPUTED_VALUE"""),1255.9)</f>
        <v>1255.9</v>
      </c>
      <c r="E423" s="1">
        <f>IFERROR(__xludf.DUMMYFUNCTION("""COMPUTED_VALUE"""),1208.2)</f>
        <v>1208.2</v>
      </c>
      <c r="F423" s="1">
        <f>IFERROR(__xludf.DUMMYFUNCTION("""COMPUTED_VALUE"""),1248.5)</f>
        <v>1248.5</v>
      </c>
      <c r="G423" s="1">
        <f>IFERROR(__xludf.DUMMYFUNCTION("""COMPUTED_VALUE"""),2711297.0)</f>
        <v>2711297</v>
      </c>
    </row>
    <row r="424" ht="15.75" customHeight="1">
      <c r="B424" s="6">
        <f>IFERROR(__xludf.DUMMYFUNCTION("""COMPUTED_VALUE"""),44084.64583333333)</f>
        <v>44084.64583</v>
      </c>
      <c r="C424" s="1">
        <f>IFERROR(__xludf.DUMMYFUNCTION("""COMPUTED_VALUE"""),1259.9)</f>
        <v>1259.9</v>
      </c>
      <c r="D424" s="1">
        <f>IFERROR(__xludf.DUMMYFUNCTION("""COMPUTED_VALUE"""),1284.85)</f>
        <v>1284.85</v>
      </c>
      <c r="E424" s="1">
        <f>IFERROR(__xludf.DUMMYFUNCTION("""COMPUTED_VALUE"""),1250.0)</f>
        <v>1250</v>
      </c>
      <c r="F424" s="1">
        <f>IFERROR(__xludf.DUMMYFUNCTION("""COMPUTED_VALUE"""),1257.95)</f>
        <v>1257.95</v>
      </c>
      <c r="G424" s="1">
        <f>IFERROR(__xludf.DUMMYFUNCTION("""COMPUTED_VALUE"""),1811361.0)</f>
        <v>1811361</v>
      </c>
    </row>
    <row r="425" ht="15.75" customHeight="1">
      <c r="B425" s="6">
        <f>IFERROR(__xludf.DUMMYFUNCTION("""COMPUTED_VALUE"""),44085.64583333333)</f>
        <v>44085.64583</v>
      </c>
      <c r="C425" s="1">
        <f>IFERROR(__xludf.DUMMYFUNCTION("""COMPUTED_VALUE"""),1265.0)</f>
        <v>1265</v>
      </c>
      <c r="D425" s="1">
        <f>IFERROR(__xludf.DUMMYFUNCTION("""COMPUTED_VALUE"""),1301.0)</f>
        <v>1301</v>
      </c>
      <c r="E425" s="1">
        <f>IFERROR(__xludf.DUMMYFUNCTION("""COMPUTED_VALUE"""),1238.0)</f>
        <v>1238</v>
      </c>
      <c r="F425" s="1">
        <f>IFERROR(__xludf.DUMMYFUNCTION("""COMPUTED_VALUE"""),1294.45)</f>
        <v>1294.45</v>
      </c>
      <c r="G425" s="1">
        <f>IFERROR(__xludf.DUMMYFUNCTION("""COMPUTED_VALUE"""),2601353.0)</f>
        <v>2601353</v>
      </c>
    </row>
    <row r="426" ht="15.75" customHeight="1">
      <c r="B426" s="6">
        <f>IFERROR(__xludf.DUMMYFUNCTION("""COMPUTED_VALUE"""),44088.64583333333)</f>
        <v>44088.64583</v>
      </c>
      <c r="C426" s="1">
        <f>IFERROR(__xludf.DUMMYFUNCTION("""COMPUTED_VALUE"""),1300.0)</f>
        <v>1300</v>
      </c>
      <c r="D426" s="1">
        <f>IFERROR(__xludf.DUMMYFUNCTION("""COMPUTED_VALUE"""),1328.35)</f>
        <v>1328.35</v>
      </c>
      <c r="E426" s="1">
        <f>IFERROR(__xludf.DUMMYFUNCTION("""COMPUTED_VALUE"""),1290.0)</f>
        <v>1290</v>
      </c>
      <c r="F426" s="1">
        <f>IFERROR(__xludf.DUMMYFUNCTION("""COMPUTED_VALUE"""),1321.15)</f>
        <v>1321.15</v>
      </c>
      <c r="G426" s="1">
        <f>IFERROR(__xludf.DUMMYFUNCTION("""COMPUTED_VALUE"""),3945179.0)</f>
        <v>3945179</v>
      </c>
    </row>
    <row r="427" ht="15.75" customHeight="1">
      <c r="B427" s="6">
        <f>IFERROR(__xludf.DUMMYFUNCTION("""COMPUTED_VALUE"""),44089.64583333333)</f>
        <v>44089.64583</v>
      </c>
      <c r="C427" s="1">
        <f>IFERROR(__xludf.DUMMYFUNCTION("""COMPUTED_VALUE"""),1330.0)</f>
        <v>1330</v>
      </c>
      <c r="D427" s="1">
        <f>IFERROR(__xludf.DUMMYFUNCTION("""COMPUTED_VALUE"""),1355.0)</f>
        <v>1355</v>
      </c>
      <c r="E427" s="1">
        <f>IFERROR(__xludf.DUMMYFUNCTION("""COMPUTED_VALUE"""),1320.8)</f>
        <v>1320.8</v>
      </c>
      <c r="F427" s="1">
        <f>IFERROR(__xludf.DUMMYFUNCTION("""COMPUTED_VALUE"""),1343.55)</f>
        <v>1343.55</v>
      </c>
      <c r="G427" s="1">
        <f>IFERROR(__xludf.DUMMYFUNCTION("""COMPUTED_VALUE"""),2052714.0)</f>
        <v>2052714</v>
      </c>
    </row>
    <row r="428" ht="15.75" customHeight="1">
      <c r="B428" s="6">
        <f>IFERROR(__xludf.DUMMYFUNCTION("""COMPUTED_VALUE"""),44090.64583333333)</f>
        <v>44090.64583</v>
      </c>
      <c r="C428" s="1">
        <f>IFERROR(__xludf.DUMMYFUNCTION("""COMPUTED_VALUE"""),1351.9)</f>
        <v>1351.9</v>
      </c>
      <c r="D428" s="1">
        <f>IFERROR(__xludf.DUMMYFUNCTION("""COMPUTED_VALUE"""),1353.05)</f>
        <v>1353.05</v>
      </c>
      <c r="E428" s="1">
        <f>IFERROR(__xludf.DUMMYFUNCTION("""COMPUTED_VALUE"""),1313.0)</f>
        <v>1313</v>
      </c>
      <c r="F428" s="1">
        <f>IFERROR(__xludf.DUMMYFUNCTION("""COMPUTED_VALUE"""),1318.75)</f>
        <v>1318.75</v>
      </c>
      <c r="G428" s="1">
        <f>IFERROR(__xludf.DUMMYFUNCTION("""COMPUTED_VALUE"""),1986297.0)</f>
        <v>1986297</v>
      </c>
    </row>
    <row r="429" ht="15.75" customHeight="1">
      <c r="B429" s="6">
        <f>IFERROR(__xludf.DUMMYFUNCTION("""COMPUTED_VALUE"""),44091.64583333333)</f>
        <v>44091.64583</v>
      </c>
      <c r="C429" s="1">
        <f>IFERROR(__xludf.DUMMYFUNCTION("""COMPUTED_VALUE"""),1317.0)</f>
        <v>1317</v>
      </c>
      <c r="D429" s="1">
        <f>IFERROR(__xludf.DUMMYFUNCTION("""COMPUTED_VALUE"""),1338.0)</f>
        <v>1338</v>
      </c>
      <c r="E429" s="1">
        <f>IFERROR(__xludf.DUMMYFUNCTION("""COMPUTED_VALUE"""),1310.05)</f>
        <v>1310.05</v>
      </c>
      <c r="F429" s="1">
        <f>IFERROR(__xludf.DUMMYFUNCTION("""COMPUTED_VALUE"""),1326.2)</f>
        <v>1326.2</v>
      </c>
      <c r="G429" s="1">
        <f>IFERROR(__xludf.DUMMYFUNCTION("""COMPUTED_VALUE"""),1648290.0)</f>
        <v>1648290</v>
      </c>
    </row>
    <row r="430" ht="15.75" customHeight="1">
      <c r="B430" s="6">
        <f>IFERROR(__xludf.DUMMYFUNCTION("""COMPUTED_VALUE"""),44092.64583333333)</f>
        <v>44092.64583</v>
      </c>
      <c r="C430" s="1">
        <f>IFERROR(__xludf.DUMMYFUNCTION("""COMPUTED_VALUE"""),1330.0)</f>
        <v>1330</v>
      </c>
      <c r="D430" s="1">
        <f>IFERROR(__xludf.DUMMYFUNCTION("""COMPUTED_VALUE"""),1334.9)</f>
        <v>1334.9</v>
      </c>
      <c r="E430" s="1">
        <f>IFERROR(__xludf.DUMMYFUNCTION("""COMPUTED_VALUE"""),1303.05)</f>
        <v>1303.05</v>
      </c>
      <c r="F430" s="1">
        <f>IFERROR(__xludf.DUMMYFUNCTION("""COMPUTED_VALUE"""),1315.2)</f>
        <v>1315.2</v>
      </c>
      <c r="G430" s="1">
        <f>IFERROR(__xludf.DUMMYFUNCTION("""COMPUTED_VALUE"""),1734743.0)</f>
        <v>1734743</v>
      </c>
    </row>
    <row r="431" ht="15.75" customHeight="1">
      <c r="B431" s="6">
        <f>IFERROR(__xludf.DUMMYFUNCTION("""COMPUTED_VALUE"""),44095.64583333333)</f>
        <v>44095.64583</v>
      </c>
      <c r="C431" s="1">
        <f>IFERROR(__xludf.DUMMYFUNCTION("""COMPUTED_VALUE"""),1321.7)</f>
        <v>1321.7</v>
      </c>
      <c r="D431" s="1">
        <f>IFERROR(__xludf.DUMMYFUNCTION("""COMPUTED_VALUE"""),1350.8)</f>
        <v>1350.8</v>
      </c>
      <c r="E431" s="1">
        <f>IFERROR(__xludf.DUMMYFUNCTION("""COMPUTED_VALUE"""),1286.6)</f>
        <v>1286.6</v>
      </c>
      <c r="F431" s="1">
        <f>IFERROR(__xludf.DUMMYFUNCTION("""COMPUTED_VALUE"""),1297.85)</f>
        <v>1297.85</v>
      </c>
      <c r="G431" s="1">
        <f>IFERROR(__xludf.DUMMYFUNCTION("""COMPUTED_VALUE"""),2360841.0)</f>
        <v>2360841</v>
      </c>
    </row>
    <row r="432" ht="15.75" customHeight="1">
      <c r="B432" s="6">
        <f>IFERROR(__xludf.DUMMYFUNCTION("""COMPUTED_VALUE"""),44096.64583333333)</f>
        <v>44096.64583</v>
      </c>
      <c r="C432" s="1">
        <f>IFERROR(__xludf.DUMMYFUNCTION("""COMPUTED_VALUE"""),1285.15)</f>
        <v>1285.15</v>
      </c>
      <c r="D432" s="1">
        <f>IFERROR(__xludf.DUMMYFUNCTION("""COMPUTED_VALUE"""),1286.0)</f>
        <v>1286</v>
      </c>
      <c r="E432" s="1">
        <f>IFERROR(__xludf.DUMMYFUNCTION("""COMPUTED_VALUE"""),1208.1)</f>
        <v>1208.1</v>
      </c>
      <c r="F432" s="1">
        <f>IFERROR(__xludf.DUMMYFUNCTION("""COMPUTED_VALUE"""),1234.6)</f>
        <v>1234.6</v>
      </c>
      <c r="G432" s="1">
        <f>IFERROR(__xludf.DUMMYFUNCTION("""COMPUTED_VALUE"""),2509560.0)</f>
        <v>2509560</v>
      </c>
    </row>
    <row r="433" ht="15.75" customHeight="1">
      <c r="B433" s="6">
        <f>IFERROR(__xludf.DUMMYFUNCTION("""COMPUTED_VALUE"""),44097.64583333333)</f>
        <v>44097.64583</v>
      </c>
      <c r="C433" s="1">
        <f>IFERROR(__xludf.DUMMYFUNCTION("""COMPUTED_VALUE"""),1235.8)</f>
        <v>1235.8</v>
      </c>
      <c r="D433" s="1">
        <f>IFERROR(__xludf.DUMMYFUNCTION("""COMPUTED_VALUE"""),1298.45)</f>
        <v>1298.45</v>
      </c>
      <c r="E433" s="1">
        <f>IFERROR(__xludf.DUMMYFUNCTION("""COMPUTED_VALUE"""),1235.8)</f>
        <v>1235.8</v>
      </c>
      <c r="F433" s="1">
        <f>IFERROR(__xludf.DUMMYFUNCTION("""COMPUTED_VALUE"""),1282.7)</f>
        <v>1282.7</v>
      </c>
      <c r="G433" s="1">
        <f>IFERROR(__xludf.DUMMYFUNCTION("""COMPUTED_VALUE"""),3291129.0)</f>
        <v>3291129</v>
      </c>
    </row>
    <row r="434" ht="15.75" customHeight="1">
      <c r="B434" s="6">
        <f>IFERROR(__xludf.DUMMYFUNCTION("""COMPUTED_VALUE"""),44098.64583333333)</f>
        <v>44098.64583</v>
      </c>
      <c r="C434" s="1">
        <f>IFERROR(__xludf.DUMMYFUNCTION("""COMPUTED_VALUE"""),1259.95)</f>
        <v>1259.95</v>
      </c>
      <c r="D434" s="1">
        <f>IFERROR(__xludf.DUMMYFUNCTION("""COMPUTED_VALUE"""),1264.2)</f>
        <v>1264.2</v>
      </c>
      <c r="E434" s="1">
        <f>IFERROR(__xludf.DUMMYFUNCTION("""COMPUTED_VALUE"""),1180.85)</f>
        <v>1180.85</v>
      </c>
      <c r="F434" s="1">
        <f>IFERROR(__xludf.DUMMYFUNCTION("""COMPUTED_VALUE"""),1197.3)</f>
        <v>1197.3</v>
      </c>
      <c r="G434" s="1">
        <f>IFERROR(__xludf.DUMMYFUNCTION("""COMPUTED_VALUE"""),2942196.0)</f>
        <v>2942196</v>
      </c>
    </row>
    <row r="435" ht="15.75" customHeight="1">
      <c r="B435" s="6">
        <f>IFERROR(__xludf.DUMMYFUNCTION("""COMPUTED_VALUE"""),44099.64583333333)</f>
        <v>44099.64583</v>
      </c>
      <c r="C435" s="1">
        <f>IFERROR(__xludf.DUMMYFUNCTION("""COMPUTED_VALUE"""),1217.95)</f>
        <v>1217.95</v>
      </c>
      <c r="D435" s="1">
        <f>IFERROR(__xludf.DUMMYFUNCTION("""COMPUTED_VALUE"""),1251.0)</f>
        <v>1251</v>
      </c>
      <c r="E435" s="1">
        <f>IFERROR(__xludf.DUMMYFUNCTION("""COMPUTED_VALUE"""),1196.55)</f>
        <v>1196.55</v>
      </c>
      <c r="F435" s="1">
        <f>IFERROR(__xludf.DUMMYFUNCTION("""COMPUTED_VALUE"""),1241.7)</f>
        <v>1241.7</v>
      </c>
      <c r="G435" s="1">
        <f>IFERROR(__xludf.DUMMYFUNCTION("""COMPUTED_VALUE"""),1339126.0)</f>
        <v>1339126</v>
      </c>
    </row>
    <row r="436" ht="15.75" customHeight="1">
      <c r="B436" s="6">
        <f>IFERROR(__xludf.DUMMYFUNCTION("""COMPUTED_VALUE"""),44102.64583333333)</f>
        <v>44102.64583</v>
      </c>
      <c r="C436" s="1">
        <f>IFERROR(__xludf.DUMMYFUNCTION("""COMPUTED_VALUE"""),1255.55)</f>
        <v>1255.55</v>
      </c>
      <c r="D436" s="1">
        <f>IFERROR(__xludf.DUMMYFUNCTION("""COMPUTED_VALUE"""),1284.0)</f>
        <v>1284</v>
      </c>
      <c r="E436" s="1">
        <f>IFERROR(__xludf.DUMMYFUNCTION("""COMPUTED_VALUE"""),1241.0)</f>
        <v>1241</v>
      </c>
      <c r="F436" s="1">
        <f>IFERROR(__xludf.DUMMYFUNCTION("""COMPUTED_VALUE"""),1275.4)</f>
        <v>1275.4</v>
      </c>
      <c r="G436" s="1">
        <f>IFERROR(__xludf.DUMMYFUNCTION("""COMPUTED_VALUE"""),1211785.0)</f>
        <v>1211785</v>
      </c>
    </row>
    <row r="437" ht="15.75" customHeight="1">
      <c r="B437" s="6">
        <f>IFERROR(__xludf.DUMMYFUNCTION("""COMPUTED_VALUE"""),44103.64583333333)</f>
        <v>44103.64583</v>
      </c>
      <c r="C437" s="1">
        <f>IFERROR(__xludf.DUMMYFUNCTION("""COMPUTED_VALUE"""),1288.95)</f>
        <v>1288.95</v>
      </c>
      <c r="D437" s="1">
        <f>IFERROR(__xludf.DUMMYFUNCTION("""COMPUTED_VALUE"""),1288.95)</f>
        <v>1288.95</v>
      </c>
      <c r="E437" s="1">
        <f>IFERROR(__xludf.DUMMYFUNCTION("""COMPUTED_VALUE"""),1224.05)</f>
        <v>1224.05</v>
      </c>
      <c r="F437" s="1">
        <f>IFERROR(__xludf.DUMMYFUNCTION("""COMPUTED_VALUE"""),1238.8)</f>
        <v>1238.8</v>
      </c>
      <c r="G437" s="1">
        <f>IFERROR(__xludf.DUMMYFUNCTION("""COMPUTED_VALUE"""),1466619.0)</f>
        <v>1466619</v>
      </c>
    </row>
    <row r="438" ht="15.75" customHeight="1">
      <c r="B438" s="6">
        <f>IFERROR(__xludf.DUMMYFUNCTION("""COMPUTED_VALUE"""),44104.64583333333)</f>
        <v>44104.64583</v>
      </c>
      <c r="C438" s="1">
        <f>IFERROR(__xludf.DUMMYFUNCTION("""COMPUTED_VALUE"""),1238.8)</f>
        <v>1238.8</v>
      </c>
      <c r="D438" s="1">
        <f>IFERROR(__xludf.DUMMYFUNCTION("""COMPUTED_VALUE"""),1260.95)</f>
        <v>1260.95</v>
      </c>
      <c r="E438" s="1">
        <f>IFERROR(__xludf.DUMMYFUNCTION("""COMPUTED_VALUE"""),1220.15)</f>
        <v>1220.15</v>
      </c>
      <c r="F438" s="1">
        <f>IFERROR(__xludf.DUMMYFUNCTION("""COMPUTED_VALUE"""),1249.1)</f>
        <v>1249.1</v>
      </c>
      <c r="G438" s="1">
        <f>IFERROR(__xludf.DUMMYFUNCTION("""COMPUTED_VALUE"""),1406384.0)</f>
        <v>1406384</v>
      </c>
    </row>
    <row r="439" ht="15.75" customHeight="1">
      <c r="B439" s="6">
        <f>IFERROR(__xludf.DUMMYFUNCTION("""COMPUTED_VALUE"""),44105.64583333333)</f>
        <v>44105.64583</v>
      </c>
      <c r="C439" s="1">
        <f>IFERROR(__xludf.DUMMYFUNCTION("""COMPUTED_VALUE"""),1251.0)</f>
        <v>1251</v>
      </c>
      <c r="D439" s="1">
        <f>IFERROR(__xludf.DUMMYFUNCTION("""COMPUTED_VALUE"""),1283.5)</f>
        <v>1283.5</v>
      </c>
      <c r="E439" s="1">
        <f>IFERROR(__xludf.DUMMYFUNCTION("""COMPUTED_VALUE"""),1251.0)</f>
        <v>1251</v>
      </c>
      <c r="F439" s="1">
        <f>IFERROR(__xludf.DUMMYFUNCTION("""COMPUTED_VALUE"""),1269.4)</f>
        <v>1269.4</v>
      </c>
      <c r="G439" s="1">
        <f>IFERROR(__xludf.DUMMYFUNCTION("""COMPUTED_VALUE"""),1036579.0)</f>
        <v>1036579</v>
      </c>
    </row>
    <row r="440" ht="15.75" customHeight="1">
      <c r="B440" s="6">
        <f>IFERROR(__xludf.DUMMYFUNCTION("""COMPUTED_VALUE"""),44109.64583333333)</f>
        <v>44109.64583</v>
      </c>
      <c r="C440" s="1">
        <f>IFERROR(__xludf.DUMMYFUNCTION("""COMPUTED_VALUE"""),1271.3)</f>
        <v>1271.3</v>
      </c>
      <c r="D440" s="1">
        <f>IFERROR(__xludf.DUMMYFUNCTION("""COMPUTED_VALUE"""),1329.0)</f>
        <v>1329</v>
      </c>
      <c r="E440" s="1">
        <f>IFERROR(__xludf.DUMMYFUNCTION("""COMPUTED_VALUE"""),1265.3)</f>
        <v>1265.3</v>
      </c>
      <c r="F440" s="1">
        <f>IFERROR(__xludf.DUMMYFUNCTION("""COMPUTED_VALUE"""),1297.4)</f>
        <v>1297.4</v>
      </c>
      <c r="G440" s="1">
        <f>IFERROR(__xludf.DUMMYFUNCTION("""COMPUTED_VALUE"""),2422851.0)</f>
        <v>2422851</v>
      </c>
    </row>
    <row r="441" ht="15.75" customHeight="1">
      <c r="B441" s="6">
        <f>IFERROR(__xludf.DUMMYFUNCTION("""COMPUTED_VALUE"""),44110.64583333333)</f>
        <v>44110.64583</v>
      </c>
      <c r="C441" s="1">
        <f>IFERROR(__xludf.DUMMYFUNCTION("""COMPUTED_VALUE"""),1308.0)</f>
        <v>1308</v>
      </c>
      <c r="D441" s="1">
        <f>IFERROR(__xludf.DUMMYFUNCTION("""COMPUTED_VALUE"""),1344.9)</f>
        <v>1344.9</v>
      </c>
      <c r="E441" s="1">
        <f>IFERROR(__xludf.DUMMYFUNCTION("""COMPUTED_VALUE"""),1300.0)</f>
        <v>1300</v>
      </c>
      <c r="F441" s="1">
        <f>IFERROR(__xludf.DUMMYFUNCTION("""COMPUTED_VALUE"""),1330.55)</f>
        <v>1330.55</v>
      </c>
      <c r="G441" s="1">
        <f>IFERROR(__xludf.DUMMYFUNCTION("""COMPUTED_VALUE"""),2414479.0)</f>
        <v>2414479</v>
      </c>
    </row>
    <row r="442" ht="15.75" customHeight="1">
      <c r="B442" s="6">
        <f>IFERROR(__xludf.DUMMYFUNCTION("""COMPUTED_VALUE"""),44111.64583333333)</f>
        <v>44111.64583</v>
      </c>
      <c r="C442" s="1">
        <f>IFERROR(__xludf.DUMMYFUNCTION("""COMPUTED_VALUE"""),1333.0)</f>
        <v>1333</v>
      </c>
      <c r="D442" s="1">
        <f>IFERROR(__xludf.DUMMYFUNCTION("""COMPUTED_VALUE"""),1344.95)</f>
        <v>1344.95</v>
      </c>
      <c r="E442" s="1">
        <f>IFERROR(__xludf.DUMMYFUNCTION("""COMPUTED_VALUE"""),1307.0)</f>
        <v>1307</v>
      </c>
      <c r="F442" s="1">
        <f>IFERROR(__xludf.DUMMYFUNCTION("""COMPUTED_VALUE"""),1337.75)</f>
        <v>1337.75</v>
      </c>
      <c r="G442" s="1">
        <f>IFERROR(__xludf.DUMMYFUNCTION("""COMPUTED_VALUE"""),1347240.0)</f>
        <v>1347240</v>
      </c>
    </row>
    <row r="443" ht="15.75" customHeight="1">
      <c r="B443" s="6">
        <f>IFERROR(__xludf.DUMMYFUNCTION("""COMPUTED_VALUE"""),44112.64583333333)</f>
        <v>44112.64583</v>
      </c>
      <c r="C443" s="1">
        <f>IFERROR(__xludf.DUMMYFUNCTION("""COMPUTED_VALUE"""),1341.3)</f>
        <v>1341.3</v>
      </c>
      <c r="D443" s="1">
        <f>IFERROR(__xludf.DUMMYFUNCTION("""COMPUTED_VALUE"""),1356.85)</f>
        <v>1356.85</v>
      </c>
      <c r="E443" s="1">
        <f>IFERROR(__xludf.DUMMYFUNCTION("""COMPUTED_VALUE"""),1315.5)</f>
        <v>1315.5</v>
      </c>
      <c r="F443" s="1">
        <f>IFERROR(__xludf.DUMMYFUNCTION("""COMPUTED_VALUE"""),1330.85)</f>
        <v>1330.85</v>
      </c>
      <c r="G443" s="1">
        <f>IFERROR(__xludf.DUMMYFUNCTION("""COMPUTED_VALUE"""),1269597.0)</f>
        <v>1269597</v>
      </c>
    </row>
    <row r="444" ht="15.75" customHeight="1">
      <c r="B444" s="6">
        <f>IFERROR(__xludf.DUMMYFUNCTION("""COMPUTED_VALUE"""),44113.64583333333)</f>
        <v>44113.64583</v>
      </c>
      <c r="C444" s="1">
        <f>IFERROR(__xludf.DUMMYFUNCTION("""COMPUTED_VALUE"""),1339.8)</f>
        <v>1339.8</v>
      </c>
      <c r="D444" s="1">
        <f>IFERROR(__xludf.DUMMYFUNCTION("""COMPUTED_VALUE"""),1394.45)</f>
        <v>1394.45</v>
      </c>
      <c r="E444" s="1">
        <f>IFERROR(__xludf.DUMMYFUNCTION("""COMPUTED_VALUE"""),1323.8)</f>
        <v>1323.8</v>
      </c>
      <c r="F444" s="1">
        <f>IFERROR(__xludf.DUMMYFUNCTION("""COMPUTED_VALUE"""),1367.2)</f>
        <v>1367.2</v>
      </c>
      <c r="G444" s="1">
        <f>IFERROR(__xludf.DUMMYFUNCTION("""COMPUTED_VALUE"""),2879497.0)</f>
        <v>2879497</v>
      </c>
    </row>
    <row r="445" ht="15.75" customHeight="1">
      <c r="B445" s="6">
        <f>IFERROR(__xludf.DUMMYFUNCTION("""COMPUTED_VALUE"""),44116.64583333333)</f>
        <v>44116.64583</v>
      </c>
      <c r="C445" s="1">
        <f>IFERROR(__xludf.DUMMYFUNCTION("""COMPUTED_VALUE"""),1370.0)</f>
        <v>1370</v>
      </c>
      <c r="D445" s="1">
        <f>IFERROR(__xludf.DUMMYFUNCTION("""COMPUTED_VALUE"""),1389.75)</f>
        <v>1389.75</v>
      </c>
      <c r="E445" s="1">
        <f>IFERROR(__xludf.DUMMYFUNCTION("""COMPUTED_VALUE"""),1355.2)</f>
        <v>1355.2</v>
      </c>
      <c r="F445" s="1">
        <f>IFERROR(__xludf.DUMMYFUNCTION("""COMPUTED_VALUE"""),1380.3)</f>
        <v>1380.3</v>
      </c>
      <c r="G445" s="1">
        <f>IFERROR(__xludf.DUMMYFUNCTION("""COMPUTED_VALUE"""),1294658.0)</f>
        <v>1294658</v>
      </c>
    </row>
    <row r="446" ht="15.75" customHeight="1">
      <c r="B446" s="6">
        <f>IFERROR(__xludf.DUMMYFUNCTION("""COMPUTED_VALUE"""),44117.64583333333)</f>
        <v>44117.64583</v>
      </c>
      <c r="C446" s="1">
        <f>IFERROR(__xludf.DUMMYFUNCTION("""COMPUTED_VALUE"""),1383.95)</f>
        <v>1383.95</v>
      </c>
      <c r="D446" s="1">
        <f>IFERROR(__xludf.DUMMYFUNCTION("""COMPUTED_VALUE"""),1396.0)</f>
        <v>1396</v>
      </c>
      <c r="E446" s="1">
        <f>IFERROR(__xludf.DUMMYFUNCTION("""COMPUTED_VALUE"""),1356.4)</f>
        <v>1356.4</v>
      </c>
      <c r="F446" s="1">
        <f>IFERROR(__xludf.DUMMYFUNCTION("""COMPUTED_VALUE"""),1365.35)</f>
        <v>1365.35</v>
      </c>
      <c r="G446" s="1">
        <f>IFERROR(__xludf.DUMMYFUNCTION("""COMPUTED_VALUE"""),1610413.0)</f>
        <v>1610413</v>
      </c>
    </row>
    <row r="447" ht="15.75" customHeight="1">
      <c r="B447" s="6">
        <f>IFERROR(__xludf.DUMMYFUNCTION("""COMPUTED_VALUE"""),44118.64583333333)</f>
        <v>44118.64583</v>
      </c>
      <c r="C447" s="1">
        <f>IFERROR(__xludf.DUMMYFUNCTION("""COMPUTED_VALUE"""),1359.95)</f>
        <v>1359.95</v>
      </c>
      <c r="D447" s="1">
        <f>IFERROR(__xludf.DUMMYFUNCTION("""COMPUTED_VALUE"""),1378.0)</f>
        <v>1378</v>
      </c>
      <c r="E447" s="1">
        <f>IFERROR(__xludf.DUMMYFUNCTION("""COMPUTED_VALUE"""),1322.25)</f>
        <v>1322.25</v>
      </c>
      <c r="F447" s="1">
        <f>IFERROR(__xludf.DUMMYFUNCTION("""COMPUTED_VALUE"""),1342.6)</f>
        <v>1342.6</v>
      </c>
      <c r="G447" s="1">
        <f>IFERROR(__xludf.DUMMYFUNCTION("""COMPUTED_VALUE"""),1427546.0)</f>
        <v>1427546</v>
      </c>
    </row>
    <row r="448" ht="15.75" customHeight="1">
      <c r="B448" s="6">
        <f>IFERROR(__xludf.DUMMYFUNCTION("""COMPUTED_VALUE"""),44119.64583333333)</f>
        <v>44119.64583</v>
      </c>
      <c r="C448" s="1">
        <f>IFERROR(__xludf.DUMMYFUNCTION("""COMPUTED_VALUE"""),1342.7)</f>
        <v>1342.7</v>
      </c>
      <c r="D448" s="1">
        <f>IFERROR(__xludf.DUMMYFUNCTION("""COMPUTED_VALUE"""),1365.0)</f>
        <v>1365</v>
      </c>
      <c r="E448" s="1">
        <f>IFERROR(__xludf.DUMMYFUNCTION("""COMPUTED_VALUE"""),1298.0)</f>
        <v>1298</v>
      </c>
      <c r="F448" s="1">
        <f>IFERROR(__xludf.DUMMYFUNCTION("""COMPUTED_VALUE"""),1305.45)</f>
        <v>1305.45</v>
      </c>
      <c r="G448" s="1">
        <f>IFERROR(__xludf.DUMMYFUNCTION("""COMPUTED_VALUE"""),1089592.0)</f>
        <v>1089592</v>
      </c>
    </row>
    <row r="449" ht="15.75" customHeight="1">
      <c r="B449" s="6">
        <f>IFERROR(__xludf.DUMMYFUNCTION("""COMPUTED_VALUE"""),44120.64583333333)</f>
        <v>44120.64583</v>
      </c>
      <c r="C449" s="1">
        <f>IFERROR(__xludf.DUMMYFUNCTION("""COMPUTED_VALUE"""),1315.1)</f>
        <v>1315.1</v>
      </c>
      <c r="D449" s="1">
        <f>IFERROR(__xludf.DUMMYFUNCTION("""COMPUTED_VALUE"""),1340.0)</f>
        <v>1340</v>
      </c>
      <c r="E449" s="1">
        <f>IFERROR(__xludf.DUMMYFUNCTION("""COMPUTED_VALUE"""),1309.0)</f>
        <v>1309</v>
      </c>
      <c r="F449" s="1">
        <f>IFERROR(__xludf.DUMMYFUNCTION("""COMPUTED_VALUE"""),1329.65)</f>
        <v>1329.65</v>
      </c>
      <c r="G449" s="1">
        <f>IFERROR(__xludf.DUMMYFUNCTION("""COMPUTED_VALUE"""),798744.0)</f>
        <v>798744</v>
      </c>
    </row>
    <row r="450" ht="15.75" customHeight="1">
      <c r="B450" s="6">
        <f>IFERROR(__xludf.DUMMYFUNCTION("""COMPUTED_VALUE"""),44123.64583333333)</f>
        <v>44123.64583</v>
      </c>
      <c r="C450" s="1">
        <f>IFERROR(__xludf.DUMMYFUNCTION("""COMPUTED_VALUE"""),1336.25)</f>
        <v>1336.25</v>
      </c>
      <c r="D450" s="1">
        <f>IFERROR(__xludf.DUMMYFUNCTION("""COMPUTED_VALUE"""),1376.6)</f>
        <v>1376.6</v>
      </c>
      <c r="E450" s="1">
        <f>IFERROR(__xludf.DUMMYFUNCTION("""COMPUTED_VALUE"""),1331.1)</f>
        <v>1331.1</v>
      </c>
      <c r="F450" s="1">
        <f>IFERROR(__xludf.DUMMYFUNCTION("""COMPUTED_VALUE"""),1366.3)</f>
        <v>1366.3</v>
      </c>
      <c r="G450" s="1">
        <f>IFERROR(__xludf.DUMMYFUNCTION("""COMPUTED_VALUE"""),1304101.0)</f>
        <v>1304101</v>
      </c>
    </row>
    <row r="451" ht="15.75" customHeight="1">
      <c r="B451" s="6">
        <f>IFERROR(__xludf.DUMMYFUNCTION("""COMPUTED_VALUE"""),44124.64583333333)</f>
        <v>44124.64583</v>
      </c>
      <c r="C451" s="1">
        <f>IFERROR(__xludf.DUMMYFUNCTION("""COMPUTED_VALUE"""),1350.0)</f>
        <v>1350</v>
      </c>
      <c r="D451" s="1">
        <f>IFERROR(__xludf.DUMMYFUNCTION("""COMPUTED_VALUE"""),1379.95)</f>
        <v>1379.95</v>
      </c>
      <c r="E451" s="1">
        <f>IFERROR(__xludf.DUMMYFUNCTION("""COMPUTED_VALUE"""),1345.55)</f>
        <v>1345.55</v>
      </c>
      <c r="F451" s="1">
        <f>IFERROR(__xludf.DUMMYFUNCTION("""COMPUTED_VALUE"""),1373.35)</f>
        <v>1373.35</v>
      </c>
      <c r="G451" s="1">
        <f>IFERROR(__xludf.DUMMYFUNCTION("""COMPUTED_VALUE"""),592627.0)</f>
        <v>592627</v>
      </c>
    </row>
    <row r="452" ht="15.75" customHeight="1">
      <c r="B452" s="6">
        <f>IFERROR(__xludf.DUMMYFUNCTION("""COMPUTED_VALUE"""),44125.64583333333)</f>
        <v>44125.64583</v>
      </c>
      <c r="C452" s="1">
        <f>IFERROR(__xludf.DUMMYFUNCTION("""COMPUTED_VALUE"""),1375.0)</f>
        <v>1375</v>
      </c>
      <c r="D452" s="1">
        <f>IFERROR(__xludf.DUMMYFUNCTION("""COMPUTED_VALUE"""),1391.0)</f>
        <v>1391</v>
      </c>
      <c r="E452" s="1">
        <f>IFERROR(__xludf.DUMMYFUNCTION("""COMPUTED_VALUE"""),1349.0)</f>
        <v>1349</v>
      </c>
      <c r="F452" s="1">
        <f>IFERROR(__xludf.DUMMYFUNCTION("""COMPUTED_VALUE"""),1365.4)</f>
        <v>1365.4</v>
      </c>
      <c r="G452" s="1">
        <f>IFERROR(__xludf.DUMMYFUNCTION("""COMPUTED_VALUE"""),779196.0)</f>
        <v>779196</v>
      </c>
    </row>
    <row r="453" ht="15.75" customHeight="1">
      <c r="B453" s="6">
        <f>IFERROR(__xludf.DUMMYFUNCTION("""COMPUTED_VALUE"""),44126.64583333333)</f>
        <v>44126.64583</v>
      </c>
      <c r="C453" s="1">
        <f>IFERROR(__xludf.DUMMYFUNCTION("""COMPUTED_VALUE"""),1365.4)</f>
        <v>1365.4</v>
      </c>
      <c r="D453" s="1">
        <f>IFERROR(__xludf.DUMMYFUNCTION("""COMPUTED_VALUE"""),1376.35)</f>
        <v>1376.35</v>
      </c>
      <c r="E453" s="1">
        <f>IFERROR(__xludf.DUMMYFUNCTION("""COMPUTED_VALUE"""),1346.55)</f>
        <v>1346.55</v>
      </c>
      <c r="F453" s="1">
        <f>IFERROR(__xludf.DUMMYFUNCTION("""COMPUTED_VALUE"""),1356.25)</f>
        <v>1356.25</v>
      </c>
      <c r="G453" s="1">
        <f>IFERROR(__xludf.DUMMYFUNCTION("""COMPUTED_VALUE"""),857027.0)</f>
        <v>857027</v>
      </c>
    </row>
    <row r="454" ht="15.75" customHeight="1">
      <c r="B454" s="6">
        <f>IFERROR(__xludf.DUMMYFUNCTION("""COMPUTED_VALUE"""),44127.64583333333)</f>
        <v>44127.64583</v>
      </c>
      <c r="C454" s="1">
        <f>IFERROR(__xludf.DUMMYFUNCTION("""COMPUTED_VALUE"""),1365.9)</f>
        <v>1365.9</v>
      </c>
      <c r="D454" s="1">
        <f>IFERROR(__xludf.DUMMYFUNCTION("""COMPUTED_VALUE"""),1391.25)</f>
        <v>1391.25</v>
      </c>
      <c r="E454" s="1">
        <f>IFERROR(__xludf.DUMMYFUNCTION("""COMPUTED_VALUE"""),1359.45)</f>
        <v>1359.45</v>
      </c>
      <c r="F454" s="1">
        <f>IFERROR(__xludf.DUMMYFUNCTION("""COMPUTED_VALUE"""),1372.45)</f>
        <v>1372.45</v>
      </c>
      <c r="G454" s="1">
        <f>IFERROR(__xludf.DUMMYFUNCTION("""COMPUTED_VALUE"""),764529.0)</f>
        <v>764529</v>
      </c>
    </row>
    <row r="455" ht="15.75" customHeight="1">
      <c r="B455" s="6">
        <f>IFERROR(__xludf.DUMMYFUNCTION("""COMPUTED_VALUE"""),44130.64583333333)</f>
        <v>44130.64583</v>
      </c>
      <c r="C455" s="1">
        <f>IFERROR(__xludf.DUMMYFUNCTION("""COMPUTED_VALUE"""),1370.0)</f>
        <v>1370</v>
      </c>
      <c r="D455" s="1">
        <f>IFERROR(__xludf.DUMMYFUNCTION("""COMPUTED_VALUE"""),1387.0)</f>
        <v>1387</v>
      </c>
      <c r="E455" s="1">
        <f>IFERROR(__xludf.DUMMYFUNCTION("""COMPUTED_VALUE"""),1344.4)</f>
        <v>1344.4</v>
      </c>
      <c r="F455" s="1">
        <f>IFERROR(__xludf.DUMMYFUNCTION("""COMPUTED_VALUE"""),1351.95)</f>
        <v>1351.95</v>
      </c>
      <c r="G455" s="1">
        <f>IFERROR(__xludf.DUMMYFUNCTION("""COMPUTED_VALUE"""),530321.0)</f>
        <v>530321</v>
      </c>
    </row>
    <row r="456" ht="15.75" customHeight="1">
      <c r="B456" s="6">
        <f>IFERROR(__xludf.DUMMYFUNCTION("""COMPUTED_VALUE"""),44131.64583333333)</f>
        <v>44131.64583</v>
      </c>
      <c r="C456" s="1">
        <f>IFERROR(__xludf.DUMMYFUNCTION("""COMPUTED_VALUE"""),1347.0)</f>
        <v>1347</v>
      </c>
      <c r="D456" s="1">
        <f>IFERROR(__xludf.DUMMYFUNCTION("""COMPUTED_VALUE"""),1360.85)</f>
        <v>1360.85</v>
      </c>
      <c r="E456" s="1">
        <f>IFERROR(__xludf.DUMMYFUNCTION("""COMPUTED_VALUE"""),1294.1)</f>
        <v>1294.1</v>
      </c>
      <c r="F456" s="1">
        <f>IFERROR(__xludf.DUMMYFUNCTION("""COMPUTED_VALUE"""),1326.7)</f>
        <v>1326.7</v>
      </c>
      <c r="G456" s="1">
        <f>IFERROR(__xludf.DUMMYFUNCTION("""COMPUTED_VALUE"""),1295572.0)</f>
        <v>1295572</v>
      </c>
    </row>
    <row r="457" ht="15.75" customHeight="1">
      <c r="B457" s="6">
        <f>IFERROR(__xludf.DUMMYFUNCTION("""COMPUTED_VALUE"""),44132.64583333333)</f>
        <v>44132.64583</v>
      </c>
      <c r="C457" s="1">
        <f>IFERROR(__xludf.DUMMYFUNCTION("""COMPUTED_VALUE"""),1322.0)</f>
        <v>1322</v>
      </c>
      <c r="D457" s="1">
        <f>IFERROR(__xludf.DUMMYFUNCTION("""COMPUTED_VALUE"""),1335.0)</f>
        <v>1335</v>
      </c>
      <c r="E457" s="1">
        <f>IFERROR(__xludf.DUMMYFUNCTION("""COMPUTED_VALUE"""),1288.05)</f>
        <v>1288.05</v>
      </c>
      <c r="F457" s="1">
        <f>IFERROR(__xludf.DUMMYFUNCTION("""COMPUTED_VALUE"""),1293.7)</f>
        <v>1293.7</v>
      </c>
      <c r="G457" s="1">
        <f>IFERROR(__xludf.DUMMYFUNCTION("""COMPUTED_VALUE"""),916804.0)</f>
        <v>916804</v>
      </c>
    </row>
    <row r="458" ht="15.75" customHeight="1">
      <c r="B458" s="6">
        <f>IFERROR(__xludf.DUMMYFUNCTION("""COMPUTED_VALUE"""),44133.64583333333)</f>
        <v>44133.64583</v>
      </c>
      <c r="C458" s="1">
        <f>IFERROR(__xludf.DUMMYFUNCTION("""COMPUTED_VALUE"""),1255.3)</f>
        <v>1255.3</v>
      </c>
      <c r="D458" s="1">
        <f>IFERROR(__xludf.DUMMYFUNCTION("""COMPUTED_VALUE"""),1340.35)</f>
        <v>1340.35</v>
      </c>
      <c r="E458" s="1">
        <f>IFERROR(__xludf.DUMMYFUNCTION("""COMPUTED_VALUE"""),1253.7)</f>
        <v>1253.7</v>
      </c>
      <c r="F458" s="1">
        <f>IFERROR(__xludf.DUMMYFUNCTION("""COMPUTED_VALUE"""),1330.9)</f>
        <v>1330.9</v>
      </c>
      <c r="G458" s="1">
        <f>IFERROR(__xludf.DUMMYFUNCTION("""COMPUTED_VALUE"""),2477115.0)</f>
        <v>2477115</v>
      </c>
    </row>
    <row r="459" ht="15.75" customHeight="1">
      <c r="B459" s="6">
        <f>IFERROR(__xludf.DUMMYFUNCTION("""COMPUTED_VALUE"""),44134.64583333333)</f>
        <v>44134.64583</v>
      </c>
      <c r="C459" s="1">
        <f>IFERROR(__xludf.DUMMYFUNCTION("""COMPUTED_VALUE"""),1321.05)</f>
        <v>1321.05</v>
      </c>
      <c r="D459" s="1">
        <f>IFERROR(__xludf.DUMMYFUNCTION("""COMPUTED_VALUE"""),1347.25)</f>
        <v>1347.25</v>
      </c>
      <c r="E459" s="1">
        <f>IFERROR(__xludf.DUMMYFUNCTION("""COMPUTED_VALUE"""),1295.0)</f>
        <v>1295</v>
      </c>
      <c r="F459" s="1">
        <f>IFERROR(__xludf.DUMMYFUNCTION("""COMPUTED_VALUE"""),1309.5)</f>
        <v>1309.5</v>
      </c>
      <c r="G459" s="1">
        <f>IFERROR(__xludf.DUMMYFUNCTION("""COMPUTED_VALUE"""),2204122.0)</f>
        <v>2204122</v>
      </c>
    </row>
    <row r="460" ht="15.75" customHeight="1">
      <c r="B460" s="6">
        <f>IFERROR(__xludf.DUMMYFUNCTION("""COMPUTED_VALUE"""),44137.64583333333)</f>
        <v>44137.64583</v>
      </c>
      <c r="C460" s="1">
        <f>IFERROR(__xludf.DUMMYFUNCTION("""COMPUTED_VALUE"""),1315.0)</f>
        <v>1315</v>
      </c>
      <c r="D460" s="1">
        <f>IFERROR(__xludf.DUMMYFUNCTION("""COMPUTED_VALUE"""),1326.6)</f>
        <v>1326.6</v>
      </c>
      <c r="E460" s="1">
        <f>IFERROR(__xludf.DUMMYFUNCTION("""COMPUTED_VALUE"""),1285.0)</f>
        <v>1285</v>
      </c>
      <c r="F460" s="1">
        <f>IFERROR(__xludf.DUMMYFUNCTION("""COMPUTED_VALUE"""),1311.2)</f>
        <v>1311.2</v>
      </c>
      <c r="G460" s="1">
        <f>IFERROR(__xludf.DUMMYFUNCTION("""COMPUTED_VALUE"""),1014992.0)</f>
        <v>1014992</v>
      </c>
    </row>
    <row r="461" ht="15.75" customHeight="1">
      <c r="B461" s="6">
        <f>IFERROR(__xludf.DUMMYFUNCTION("""COMPUTED_VALUE"""),44138.64583333333)</f>
        <v>44138.64583</v>
      </c>
      <c r="C461" s="1">
        <f>IFERROR(__xludf.DUMMYFUNCTION("""COMPUTED_VALUE"""),1313.0)</f>
        <v>1313</v>
      </c>
      <c r="D461" s="1">
        <f>IFERROR(__xludf.DUMMYFUNCTION("""COMPUTED_VALUE"""),1387.9)</f>
        <v>1387.9</v>
      </c>
      <c r="E461" s="1">
        <f>IFERROR(__xludf.DUMMYFUNCTION("""COMPUTED_VALUE"""),1292.65)</f>
        <v>1292.65</v>
      </c>
      <c r="F461" s="1">
        <f>IFERROR(__xludf.DUMMYFUNCTION("""COMPUTED_VALUE"""),1370.25)</f>
        <v>1370.25</v>
      </c>
      <c r="G461" s="1">
        <f>IFERROR(__xludf.DUMMYFUNCTION("""COMPUTED_VALUE"""),2857913.0)</f>
        <v>2857913</v>
      </c>
    </row>
    <row r="462" ht="15.75" customHeight="1">
      <c r="B462" s="6">
        <f>IFERROR(__xludf.DUMMYFUNCTION("""COMPUTED_VALUE"""),44139.64583333333)</f>
        <v>44139.64583</v>
      </c>
      <c r="C462" s="1">
        <f>IFERROR(__xludf.DUMMYFUNCTION("""COMPUTED_VALUE"""),1356.85)</f>
        <v>1356.85</v>
      </c>
      <c r="D462" s="1">
        <f>IFERROR(__xludf.DUMMYFUNCTION("""COMPUTED_VALUE"""),1372.2)</f>
        <v>1372.2</v>
      </c>
      <c r="E462" s="1">
        <f>IFERROR(__xludf.DUMMYFUNCTION("""COMPUTED_VALUE"""),1323.55)</f>
        <v>1323.55</v>
      </c>
      <c r="F462" s="1">
        <f>IFERROR(__xludf.DUMMYFUNCTION("""COMPUTED_VALUE"""),1341.45)</f>
        <v>1341.45</v>
      </c>
      <c r="G462" s="1">
        <f>IFERROR(__xludf.DUMMYFUNCTION("""COMPUTED_VALUE"""),884649.0)</f>
        <v>884649</v>
      </c>
    </row>
    <row r="463" ht="15.75" customHeight="1">
      <c r="B463" s="6">
        <f>IFERROR(__xludf.DUMMYFUNCTION("""COMPUTED_VALUE"""),44140.64583333333)</f>
        <v>44140.64583</v>
      </c>
      <c r="C463" s="1">
        <f>IFERROR(__xludf.DUMMYFUNCTION("""COMPUTED_VALUE"""),1341.0)</f>
        <v>1341</v>
      </c>
      <c r="D463" s="1">
        <f>IFERROR(__xludf.DUMMYFUNCTION("""COMPUTED_VALUE"""),1427.55)</f>
        <v>1427.55</v>
      </c>
      <c r="E463" s="1">
        <f>IFERROR(__xludf.DUMMYFUNCTION("""COMPUTED_VALUE"""),1326.05)</f>
        <v>1326.05</v>
      </c>
      <c r="F463" s="1">
        <f>IFERROR(__xludf.DUMMYFUNCTION("""COMPUTED_VALUE"""),1417.55)</f>
        <v>1417.55</v>
      </c>
      <c r="G463" s="1">
        <f>IFERROR(__xludf.DUMMYFUNCTION("""COMPUTED_VALUE"""),2675973.0)</f>
        <v>2675973</v>
      </c>
    </row>
    <row r="464" ht="15.75" customHeight="1">
      <c r="B464" s="6">
        <f>IFERROR(__xludf.DUMMYFUNCTION("""COMPUTED_VALUE"""),44141.64583333333)</f>
        <v>44141.64583</v>
      </c>
      <c r="C464" s="1">
        <f>IFERROR(__xludf.DUMMYFUNCTION("""COMPUTED_VALUE"""),1427.0)</f>
        <v>1427</v>
      </c>
      <c r="D464" s="1">
        <f>IFERROR(__xludf.DUMMYFUNCTION("""COMPUTED_VALUE"""),1441.0)</f>
        <v>1441</v>
      </c>
      <c r="E464" s="1">
        <f>IFERROR(__xludf.DUMMYFUNCTION("""COMPUTED_VALUE"""),1402.05)</f>
        <v>1402.05</v>
      </c>
      <c r="F464" s="1">
        <f>IFERROR(__xludf.DUMMYFUNCTION("""COMPUTED_VALUE"""),1423.15)</f>
        <v>1423.15</v>
      </c>
      <c r="G464" s="1">
        <f>IFERROR(__xludf.DUMMYFUNCTION("""COMPUTED_VALUE"""),1698905.0)</f>
        <v>1698905</v>
      </c>
    </row>
    <row r="465" ht="15.75" customHeight="1">
      <c r="B465" s="6">
        <f>IFERROR(__xludf.DUMMYFUNCTION("""COMPUTED_VALUE"""),44144.64583333333)</f>
        <v>44144.64583</v>
      </c>
      <c r="C465" s="1">
        <f>IFERROR(__xludf.DUMMYFUNCTION("""COMPUTED_VALUE"""),1432.0)</f>
        <v>1432</v>
      </c>
      <c r="D465" s="1">
        <f>IFERROR(__xludf.DUMMYFUNCTION("""COMPUTED_VALUE"""),1497.5)</f>
        <v>1497.5</v>
      </c>
      <c r="E465" s="1">
        <f>IFERROR(__xludf.DUMMYFUNCTION("""COMPUTED_VALUE"""),1432.0)</f>
        <v>1432</v>
      </c>
      <c r="F465" s="1">
        <f>IFERROR(__xludf.DUMMYFUNCTION("""COMPUTED_VALUE"""),1491.05)</f>
        <v>1491.05</v>
      </c>
      <c r="G465" s="1">
        <f>IFERROR(__xludf.DUMMYFUNCTION("""COMPUTED_VALUE"""),3075632.0)</f>
        <v>3075632</v>
      </c>
    </row>
    <row r="466" ht="15.75" customHeight="1">
      <c r="B466" s="6">
        <f>IFERROR(__xludf.DUMMYFUNCTION("""COMPUTED_VALUE"""),44145.64583333333)</f>
        <v>44145.64583</v>
      </c>
      <c r="C466" s="1">
        <f>IFERROR(__xludf.DUMMYFUNCTION("""COMPUTED_VALUE"""),1600.0)</f>
        <v>1600</v>
      </c>
      <c r="D466" s="1">
        <f>IFERROR(__xludf.DUMMYFUNCTION("""COMPUTED_VALUE"""),1639.7)</f>
        <v>1639.7</v>
      </c>
      <c r="E466" s="1">
        <f>IFERROR(__xludf.DUMMYFUNCTION("""COMPUTED_VALUE"""),1550.0)</f>
        <v>1550</v>
      </c>
      <c r="F466" s="1">
        <f>IFERROR(__xludf.DUMMYFUNCTION("""COMPUTED_VALUE"""),1627.55)</f>
        <v>1627.55</v>
      </c>
      <c r="G466" s="1">
        <f>IFERROR(__xludf.DUMMYFUNCTION("""COMPUTED_VALUE"""),5917627.0)</f>
        <v>5917627</v>
      </c>
    </row>
    <row r="467" ht="15.75" customHeight="1">
      <c r="B467" s="6">
        <f>IFERROR(__xludf.DUMMYFUNCTION("""COMPUTED_VALUE"""),44146.64583333333)</f>
        <v>44146.64583</v>
      </c>
      <c r="C467" s="1">
        <f>IFERROR(__xludf.DUMMYFUNCTION("""COMPUTED_VALUE"""),1612.05)</f>
        <v>1612.05</v>
      </c>
      <c r="D467" s="1">
        <f>IFERROR(__xludf.DUMMYFUNCTION("""COMPUTED_VALUE"""),1632.0)</f>
        <v>1632</v>
      </c>
      <c r="E467" s="1">
        <f>IFERROR(__xludf.DUMMYFUNCTION("""COMPUTED_VALUE"""),1595.6)</f>
        <v>1595.6</v>
      </c>
      <c r="F467" s="1">
        <f>IFERROR(__xludf.DUMMYFUNCTION("""COMPUTED_VALUE"""),1619.5)</f>
        <v>1619.5</v>
      </c>
      <c r="G467" s="1">
        <f>IFERROR(__xludf.DUMMYFUNCTION("""COMPUTED_VALUE"""),2072031.0)</f>
        <v>2072031</v>
      </c>
    </row>
    <row r="468" ht="15.75" customHeight="1">
      <c r="B468" s="6">
        <f>IFERROR(__xludf.DUMMYFUNCTION("""COMPUTED_VALUE"""),44147.64583333333)</f>
        <v>44147.64583</v>
      </c>
      <c r="C468" s="1">
        <f>IFERROR(__xludf.DUMMYFUNCTION("""COMPUTED_VALUE"""),1621.0)</f>
        <v>1621</v>
      </c>
      <c r="D468" s="1">
        <f>IFERROR(__xludf.DUMMYFUNCTION("""COMPUTED_VALUE"""),1650.0)</f>
        <v>1650</v>
      </c>
      <c r="E468" s="1">
        <f>IFERROR(__xludf.DUMMYFUNCTION("""COMPUTED_VALUE"""),1606.5)</f>
        <v>1606.5</v>
      </c>
      <c r="F468" s="1">
        <f>IFERROR(__xludf.DUMMYFUNCTION("""COMPUTED_VALUE"""),1631.05)</f>
        <v>1631.05</v>
      </c>
      <c r="G468" s="1">
        <f>IFERROR(__xludf.DUMMYFUNCTION("""COMPUTED_VALUE"""),1908193.0)</f>
        <v>1908193</v>
      </c>
    </row>
    <row r="469" ht="15.75" customHeight="1">
      <c r="B469" s="6">
        <f>IFERROR(__xludf.DUMMYFUNCTION("""COMPUTED_VALUE"""),44148.64583333333)</f>
        <v>44148.64583</v>
      </c>
      <c r="C469" s="1">
        <f>IFERROR(__xludf.DUMMYFUNCTION("""COMPUTED_VALUE"""),1608.0)</f>
        <v>1608</v>
      </c>
      <c r="D469" s="1">
        <f>IFERROR(__xludf.DUMMYFUNCTION("""COMPUTED_VALUE"""),1639.9)</f>
        <v>1639.9</v>
      </c>
      <c r="E469" s="1">
        <f>IFERROR(__xludf.DUMMYFUNCTION("""COMPUTED_VALUE"""),1605.0)</f>
        <v>1605</v>
      </c>
      <c r="F469" s="1">
        <f>IFERROR(__xludf.DUMMYFUNCTION("""COMPUTED_VALUE"""),1616.4)</f>
        <v>1616.4</v>
      </c>
      <c r="G469" s="1">
        <f>IFERROR(__xludf.DUMMYFUNCTION("""COMPUTED_VALUE"""),921910.0)</f>
        <v>921910</v>
      </c>
    </row>
    <row r="470" ht="15.75" customHeight="1">
      <c r="B470" s="6">
        <f>IFERROR(__xludf.DUMMYFUNCTION("""COMPUTED_VALUE"""),44152.64583333333)</f>
        <v>44152.64583</v>
      </c>
      <c r="C470" s="1">
        <f>IFERROR(__xludf.DUMMYFUNCTION("""COMPUTED_VALUE"""),1620.4)</f>
        <v>1620.4</v>
      </c>
      <c r="D470" s="1">
        <f>IFERROR(__xludf.DUMMYFUNCTION("""COMPUTED_VALUE"""),1670.0)</f>
        <v>1670</v>
      </c>
      <c r="E470" s="1">
        <f>IFERROR(__xludf.DUMMYFUNCTION("""COMPUTED_VALUE"""),1585.75)</f>
        <v>1585.75</v>
      </c>
      <c r="F470" s="1">
        <f>IFERROR(__xludf.DUMMYFUNCTION("""COMPUTED_VALUE"""),1643.7)</f>
        <v>1643.7</v>
      </c>
      <c r="G470" s="1">
        <f>IFERROR(__xludf.DUMMYFUNCTION("""COMPUTED_VALUE"""),2158078.0)</f>
        <v>2158078</v>
      </c>
    </row>
    <row r="471" ht="15.75" customHeight="1">
      <c r="B471" s="6">
        <f>IFERROR(__xludf.DUMMYFUNCTION("""COMPUTED_VALUE"""),44153.64583333333)</f>
        <v>44153.64583</v>
      </c>
      <c r="C471" s="1">
        <f>IFERROR(__xludf.DUMMYFUNCTION("""COMPUTED_VALUE"""),1640.2)</f>
        <v>1640.2</v>
      </c>
      <c r="D471" s="1">
        <f>IFERROR(__xludf.DUMMYFUNCTION("""COMPUTED_VALUE"""),1712.0)</f>
        <v>1712</v>
      </c>
      <c r="E471" s="1">
        <f>IFERROR(__xludf.DUMMYFUNCTION("""COMPUTED_VALUE"""),1625.0)</f>
        <v>1625</v>
      </c>
      <c r="F471" s="1">
        <f>IFERROR(__xludf.DUMMYFUNCTION("""COMPUTED_VALUE"""),1702.0)</f>
        <v>1702</v>
      </c>
      <c r="G471" s="1">
        <f>IFERROR(__xludf.DUMMYFUNCTION("""COMPUTED_VALUE"""),2143367.0)</f>
        <v>2143367</v>
      </c>
    </row>
    <row r="472" ht="15.75" customHeight="1">
      <c r="B472" s="6">
        <f>IFERROR(__xludf.DUMMYFUNCTION("""COMPUTED_VALUE"""),44154.64583333333)</f>
        <v>44154.64583</v>
      </c>
      <c r="C472" s="1">
        <f>IFERROR(__xludf.DUMMYFUNCTION("""COMPUTED_VALUE"""),1697.4)</f>
        <v>1697.4</v>
      </c>
      <c r="D472" s="1">
        <f>IFERROR(__xludf.DUMMYFUNCTION("""COMPUTED_VALUE"""),1734.9)</f>
        <v>1734.9</v>
      </c>
      <c r="E472" s="1">
        <f>IFERROR(__xludf.DUMMYFUNCTION("""COMPUTED_VALUE"""),1676.15)</f>
        <v>1676.15</v>
      </c>
      <c r="F472" s="1">
        <f>IFERROR(__xludf.DUMMYFUNCTION("""COMPUTED_VALUE"""),1687.95)</f>
        <v>1687.95</v>
      </c>
      <c r="G472" s="1">
        <f>IFERROR(__xludf.DUMMYFUNCTION("""COMPUTED_VALUE"""),2057899.0)</f>
        <v>2057899</v>
      </c>
    </row>
    <row r="473" ht="15.75" customHeight="1">
      <c r="B473" s="6">
        <f>IFERROR(__xludf.DUMMYFUNCTION("""COMPUTED_VALUE"""),44155.64583333333)</f>
        <v>44155.64583</v>
      </c>
      <c r="C473" s="1">
        <f>IFERROR(__xludf.DUMMYFUNCTION("""COMPUTED_VALUE"""),1673.05)</f>
        <v>1673.05</v>
      </c>
      <c r="D473" s="1">
        <f>IFERROR(__xludf.DUMMYFUNCTION("""COMPUTED_VALUE"""),1743.85)</f>
        <v>1743.85</v>
      </c>
      <c r="E473" s="1">
        <f>IFERROR(__xludf.DUMMYFUNCTION("""COMPUTED_VALUE"""),1643.0)</f>
        <v>1643</v>
      </c>
      <c r="F473" s="1">
        <f>IFERROR(__xludf.DUMMYFUNCTION("""COMPUTED_VALUE"""),1679.7)</f>
        <v>1679.7</v>
      </c>
      <c r="G473" s="1">
        <f>IFERROR(__xludf.DUMMYFUNCTION("""COMPUTED_VALUE"""),3900865.0)</f>
        <v>3900865</v>
      </c>
    </row>
    <row r="474" ht="15.75" customHeight="1">
      <c r="B474" s="6">
        <f>IFERROR(__xludf.DUMMYFUNCTION("""COMPUTED_VALUE"""),44158.64583333333)</f>
        <v>44158.64583</v>
      </c>
      <c r="C474" s="1">
        <f>IFERROR(__xludf.DUMMYFUNCTION("""COMPUTED_VALUE"""),1680.25)</f>
        <v>1680.25</v>
      </c>
      <c r="D474" s="1">
        <f>IFERROR(__xludf.DUMMYFUNCTION("""COMPUTED_VALUE"""),1698.7)</f>
        <v>1698.7</v>
      </c>
      <c r="E474" s="1">
        <f>IFERROR(__xludf.DUMMYFUNCTION("""COMPUTED_VALUE"""),1646.1)</f>
        <v>1646.1</v>
      </c>
      <c r="F474" s="1">
        <f>IFERROR(__xludf.DUMMYFUNCTION("""COMPUTED_VALUE"""),1669.55)</f>
        <v>1669.55</v>
      </c>
      <c r="G474" s="1">
        <f>IFERROR(__xludf.DUMMYFUNCTION("""COMPUTED_VALUE"""),1310395.0)</f>
        <v>1310395</v>
      </c>
    </row>
    <row r="475" ht="15.75" customHeight="1">
      <c r="B475" s="6">
        <f>IFERROR(__xludf.DUMMYFUNCTION("""COMPUTED_VALUE"""),44159.64583333333)</f>
        <v>44159.64583</v>
      </c>
      <c r="C475" s="1">
        <f>IFERROR(__xludf.DUMMYFUNCTION("""COMPUTED_VALUE"""),1649.8)</f>
        <v>1649.8</v>
      </c>
      <c r="D475" s="1">
        <f>IFERROR(__xludf.DUMMYFUNCTION("""COMPUTED_VALUE"""),1682.5)</f>
        <v>1682.5</v>
      </c>
      <c r="E475" s="1">
        <f>IFERROR(__xludf.DUMMYFUNCTION("""COMPUTED_VALUE"""),1642.1)</f>
        <v>1642.1</v>
      </c>
      <c r="F475" s="1">
        <f>IFERROR(__xludf.DUMMYFUNCTION("""COMPUTED_VALUE"""),1656.3)</f>
        <v>1656.3</v>
      </c>
      <c r="G475" s="1">
        <f>IFERROR(__xludf.DUMMYFUNCTION("""COMPUTED_VALUE"""),1039763.0)</f>
        <v>1039763</v>
      </c>
    </row>
    <row r="476" ht="15.75" customHeight="1">
      <c r="B476" s="6">
        <f>IFERROR(__xludf.DUMMYFUNCTION("""COMPUTED_VALUE"""),44160.64583333333)</f>
        <v>44160.64583</v>
      </c>
      <c r="C476" s="1">
        <f>IFERROR(__xludf.DUMMYFUNCTION("""COMPUTED_VALUE"""),1655.5)</f>
        <v>1655.5</v>
      </c>
      <c r="D476" s="1">
        <f>IFERROR(__xludf.DUMMYFUNCTION("""COMPUTED_VALUE"""),1661.85)</f>
        <v>1661.85</v>
      </c>
      <c r="E476" s="1">
        <f>IFERROR(__xludf.DUMMYFUNCTION("""COMPUTED_VALUE"""),1582.45)</f>
        <v>1582.45</v>
      </c>
      <c r="F476" s="1">
        <f>IFERROR(__xludf.DUMMYFUNCTION("""COMPUTED_VALUE"""),1590.65)</f>
        <v>1590.65</v>
      </c>
      <c r="G476" s="1">
        <f>IFERROR(__xludf.DUMMYFUNCTION("""COMPUTED_VALUE"""),1812043.0)</f>
        <v>1812043</v>
      </c>
    </row>
    <row r="477" ht="15.75" customHeight="1">
      <c r="B477" s="6">
        <f>IFERROR(__xludf.DUMMYFUNCTION("""COMPUTED_VALUE"""),44161.64583333333)</f>
        <v>44161.64583</v>
      </c>
      <c r="C477" s="1">
        <f>IFERROR(__xludf.DUMMYFUNCTION("""COMPUTED_VALUE"""),1569.0)</f>
        <v>1569</v>
      </c>
      <c r="D477" s="1">
        <f>IFERROR(__xludf.DUMMYFUNCTION("""COMPUTED_VALUE"""),1575.0)</f>
        <v>1575</v>
      </c>
      <c r="E477" s="1">
        <f>IFERROR(__xludf.DUMMYFUNCTION("""COMPUTED_VALUE"""),1522.0)</f>
        <v>1522</v>
      </c>
      <c r="F477" s="1">
        <f>IFERROR(__xludf.DUMMYFUNCTION("""COMPUTED_VALUE"""),1544.35)</f>
        <v>1544.35</v>
      </c>
      <c r="G477" s="1">
        <f>IFERROR(__xludf.DUMMYFUNCTION("""COMPUTED_VALUE"""),3278692.0)</f>
        <v>3278692</v>
      </c>
    </row>
    <row r="478" ht="15.75" customHeight="1">
      <c r="B478" s="6">
        <f>IFERROR(__xludf.DUMMYFUNCTION("""COMPUTED_VALUE"""),44162.64583333333)</f>
        <v>44162.64583</v>
      </c>
      <c r="C478" s="1">
        <f>IFERROR(__xludf.DUMMYFUNCTION("""COMPUTED_VALUE"""),1550.0)</f>
        <v>1550</v>
      </c>
      <c r="D478" s="1">
        <f>IFERROR(__xludf.DUMMYFUNCTION("""COMPUTED_VALUE"""),1562.25)</f>
        <v>1562.25</v>
      </c>
      <c r="E478" s="1">
        <f>IFERROR(__xludf.DUMMYFUNCTION("""COMPUTED_VALUE"""),1504.85)</f>
        <v>1504.85</v>
      </c>
      <c r="F478" s="1">
        <f>IFERROR(__xludf.DUMMYFUNCTION("""COMPUTED_VALUE"""),1514.15)</f>
        <v>1514.15</v>
      </c>
      <c r="G478" s="1">
        <f>IFERROR(__xludf.DUMMYFUNCTION("""COMPUTED_VALUE"""),3301471.0)</f>
        <v>3301471</v>
      </c>
    </row>
    <row r="479" ht="15.75" customHeight="1">
      <c r="B479" s="6">
        <f>IFERROR(__xludf.DUMMYFUNCTION("""COMPUTED_VALUE"""),44166.64583333333)</f>
        <v>44166.64583</v>
      </c>
      <c r="C479" s="1">
        <f>IFERROR(__xludf.DUMMYFUNCTION("""COMPUTED_VALUE"""),1530.0)</f>
        <v>1530</v>
      </c>
      <c r="D479" s="1">
        <f>IFERROR(__xludf.DUMMYFUNCTION("""COMPUTED_VALUE"""),1571.45)</f>
        <v>1571.45</v>
      </c>
      <c r="E479" s="1">
        <f>IFERROR(__xludf.DUMMYFUNCTION("""COMPUTED_VALUE"""),1515.5)</f>
        <v>1515.5</v>
      </c>
      <c r="F479" s="1">
        <f>IFERROR(__xludf.DUMMYFUNCTION("""COMPUTED_VALUE"""),1559.75)</f>
        <v>1559.75</v>
      </c>
      <c r="G479" s="1">
        <f>IFERROR(__xludf.DUMMYFUNCTION("""COMPUTED_VALUE"""),1581554.0)</f>
        <v>1581554</v>
      </c>
    </row>
    <row r="480" ht="15.75" customHeight="1">
      <c r="B480" s="6">
        <f>IFERROR(__xludf.DUMMYFUNCTION("""COMPUTED_VALUE"""),44167.64583333333)</f>
        <v>44167.64583</v>
      </c>
      <c r="C480" s="1">
        <f>IFERROR(__xludf.DUMMYFUNCTION("""COMPUTED_VALUE"""),1574.25)</f>
        <v>1574.25</v>
      </c>
      <c r="D480" s="1">
        <f>IFERROR(__xludf.DUMMYFUNCTION("""COMPUTED_VALUE"""),1605.4)</f>
        <v>1605.4</v>
      </c>
      <c r="E480" s="1">
        <f>IFERROR(__xludf.DUMMYFUNCTION("""COMPUTED_VALUE"""),1548.4)</f>
        <v>1548.4</v>
      </c>
      <c r="F480" s="1">
        <f>IFERROR(__xludf.DUMMYFUNCTION("""COMPUTED_VALUE"""),1593.1)</f>
        <v>1593.1</v>
      </c>
      <c r="G480" s="1">
        <f>IFERROR(__xludf.DUMMYFUNCTION("""COMPUTED_VALUE"""),1640027.0)</f>
        <v>1640027</v>
      </c>
    </row>
    <row r="481" ht="15.75" customHeight="1">
      <c r="B481" s="6">
        <f>IFERROR(__xludf.DUMMYFUNCTION("""COMPUTED_VALUE"""),44168.64583333333)</f>
        <v>44168.64583</v>
      </c>
      <c r="C481" s="1">
        <f>IFERROR(__xludf.DUMMYFUNCTION("""COMPUTED_VALUE"""),1606.0)</f>
        <v>1606</v>
      </c>
      <c r="D481" s="1">
        <f>IFERROR(__xludf.DUMMYFUNCTION("""COMPUTED_VALUE"""),1653.2)</f>
        <v>1653.2</v>
      </c>
      <c r="E481" s="1">
        <f>IFERROR(__xludf.DUMMYFUNCTION("""COMPUTED_VALUE"""),1606.0)</f>
        <v>1606</v>
      </c>
      <c r="F481" s="1">
        <f>IFERROR(__xludf.DUMMYFUNCTION("""COMPUTED_VALUE"""),1644.05)</f>
        <v>1644.05</v>
      </c>
      <c r="G481" s="1">
        <f>IFERROR(__xludf.DUMMYFUNCTION("""COMPUTED_VALUE"""),2060546.0)</f>
        <v>2060546</v>
      </c>
    </row>
    <row r="482" ht="15.75" customHeight="1">
      <c r="B482" s="6">
        <f>IFERROR(__xludf.DUMMYFUNCTION("""COMPUTED_VALUE"""),44169.64583333333)</f>
        <v>44169.64583</v>
      </c>
      <c r="C482" s="1">
        <f>IFERROR(__xludf.DUMMYFUNCTION("""COMPUTED_VALUE"""),1658.0)</f>
        <v>1658</v>
      </c>
      <c r="D482" s="1">
        <f>IFERROR(__xludf.DUMMYFUNCTION("""COMPUTED_VALUE"""),1752.0)</f>
        <v>1752</v>
      </c>
      <c r="E482" s="1">
        <f>IFERROR(__xludf.DUMMYFUNCTION("""COMPUTED_VALUE"""),1647.5)</f>
        <v>1647.5</v>
      </c>
      <c r="F482" s="1">
        <f>IFERROR(__xludf.DUMMYFUNCTION("""COMPUTED_VALUE"""),1744.8)</f>
        <v>1744.8</v>
      </c>
      <c r="G482" s="1">
        <f>IFERROR(__xludf.DUMMYFUNCTION("""COMPUTED_VALUE"""),4860585.0)</f>
        <v>4860585</v>
      </c>
    </row>
    <row r="483" ht="15.75" customHeight="1">
      <c r="B483" s="6">
        <f>IFERROR(__xludf.DUMMYFUNCTION("""COMPUTED_VALUE"""),44172.64583333333)</f>
        <v>44172.64583</v>
      </c>
      <c r="C483" s="1">
        <f>IFERROR(__xludf.DUMMYFUNCTION("""COMPUTED_VALUE"""),1744.0)</f>
        <v>1744</v>
      </c>
      <c r="D483" s="1">
        <f>IFERROR(__xludf.DUMMYFUNCTION("""COMPUTED_VALUE"""),1768.0)</f>
        <v>1768</v>
      </c>
      <c r="E483" s="1">
        <f>IFERROR(__xludf.DUMMYFUNCTION("""COMPUTED_VALUE"""),1720.0)</f>
        <v>1720</v>
      </c>
      <c r="F483" s="1">
        <f>IFERROR(__xludf.DUMMYFUNCTION("""COMPUTED_VALUE"""),1740.3)</f>
        <v>1740.3</v>
      </c>
      <c r="G483" s="1">
        <f>IFERROR(__xludf.DUMMYFUNCTION("""COMPUTED_VALUE"""),1563286.0)</f>
        <v>1563286</v>
      </c>
    </row>
    <row r="484" ht="15.75" customHeight="1">
      <c r="B484" s="6">
        <f>IFERROR(__xludf.DUMMYFUNCTION("""COMPUTED_VALUE"""),44173.64583333333)</f>
        <v>44173.64583</v>
      </c>
      <c r="C484" s="1">
        <f>IFERROR(__xludf.DUMMYFUNCTION("""COMPUTED_VALUE"""),1753.7)</f>
        <v>1753.7</v>
      </c>
      <c r="D484" s="1">
        <f>IFERROR(__xludf.DUMMYFUNCTION("""COMPUTED_VALUE"""),1787.0)</f>
        <v>1787</v>
      </c>
      <c r="E484" s="1">
        <f>IFERROR(__xludf.DUMMYFUNCTION("""COMPUTED_VALUE"""),1736.6)</f>
        <v>1736.6</v>
      </c>
      <c r="F484" s="1">
        <f>IFERROR(__xludf.DUMMYFUNCTION("""COMPUTED_VALUE"""),1747.65)</f>
        <v>1747.65</v>
      </c>
      <c r="G484" s="1">
        <f>IFERROR(__xludf.DUMMYFUNCTION("""COMPUTED_VALUE"""),1616895.0)</f>
        <v>1616895</v>
      </c>
    </row>
    <row r="485" ht="15.75" customHeight="1">
      <c r="B485" s="6">
        <f>IFERROR(__xludf.DUMMYFUNCTION("""COMPUTED_VALUE"""),44174.64583333333)</f>
        <v>44174.64583</v>
      </c>
      <c r="C485" s="1">
        <f>IFERROR(__xludf.DUMMYFUNCTION("""COMPUTED_VALUE"""),1749.0)</f>
        <v>1749</v>
      </c>
      <c r="D485" s="1">
        <f>IFERROR(__xludf.DUMMYFUNCTION("""COMPUTED_VALUE"""),1768.6)</f>
        <v>1768.6</v>
      </c>
      <c r="E485" s="1">
        <f>IFERROR(__xludf.DUMMYFUNCTION("""COMPUTED_VALUE"""),1725.1)</f>
        <v>1725.1</v>
      </c>
      <c r="F485" s="1">
        <f>IFERROR(__xludf.DUMMYFUNCTION("""COMPUTED_VALUE"""),1731.65)</f>
        <v>1731.65</v>
      </c>
      <c r="G485" s="1">
        <f>IFERROR(__xludf.DUMMYFUNCTION("""COMPUTED_VALUE"""),1014150.0)</f>
        <v>1014150</v>
      </c>
    </row>
    <row r="486" ht="15.75" customHeight="1">
      <c r="B486" s="6">
        <f>IFERROR(__xludf.DUMMYFUNCTION("""COMPUTED_VALUE"""),44175.64583333333)</f>
        <v>44175.64583</v>
      </c>
      <c r="C486" s="1">
        <f>IFERROR(__xludf.DUMMYFUNCTION("""COMPUTED_VALUE"""),1740.2)</f>
        <v>1740.2</v>
      </c>
      <c r="D486" s="1">
        <f>IFERROR(__xludf.DUMMYFUNCTION("""COMPUTED_VALUE"""),1750.0)</f>
        <v>1750</v>
      </c>
      <c r="E486" s="1">
        <f>IFERROR(__xludf.DUMMYFUNCTION("""COMPUTED_VALUE"""),1722.0)</f>
        <v>1722</v>
      </c>
      <c r="F486" s="1">
        <f>IFERROR(__xludf.DUMMYFUNCTION("""COMPUTED_VALUE"""),1736.35)</f>
        <v>1736.35</v>
      </c>
      <c r="G486" s="1">
        <f>IFERROR(__xludf.DUMMYFUNCTION("""COMPUTED_VALUE"""),943295.0)</f>
        <v>943295</v>
      </c>
    </row>
    <row r="487" ht="15.75" customHeight="1">
      <c r="B487" s="6">
        <f>IFERROR(__xludf.DUMMYFUNCTION("""COMPUTED_VALUE"""),44176.64583333333)</f>
        <v>44176.64583</v>
      </c>
      <c r="C487" s="1">
        <f>IFERROR(__xludf.DUMMYFUNCTION("""COMPUTED_VALUE"""),1742.0)</f>
        <v>1742</v>
      </c>
      <c r="D487" s="1">
        <f>IFERROR(__xludf.DUMMYFUNCTION("""COMPUTED_VALUE"""),1748.95)</f>
        <v>1748.95</v>
      </c>
      <c r="E487" s="1">
        <f>IFERROR(__xludf.DUMMYFUNCTION("""COMPUTED_VALUE"""),1699.2)</f>
        <v>1699.2</v>
      </c>
      <c r="F487" s="1">
        <f>IFERROR(__xludf.DUMMYFUNCTION("""COMPUTED_VALUE"""),1729.9)</f>
        <v>1729.9</v>
      </c>
      <c r="G487" s="1">
        <f>IFERROR(__xludf.DUMMYFUNCTION("""COMPUTED_VALUE"""),1542434.0)</f>
        <v>1542434</v>
      </c>
    </row>
    <row r="488" ht="15.75" customHeight="1">
      <c r="B488" s="6">
        <f>IFERROR(__xludf.DUMMYFUNCTION("""COMPUTED_VALUE"""),44179.64583333333)</f>
        <v>44179.64583</v>
      </c>
      <c r="C488" s="1">
        <f>IFERROR(__xludf.DUMMYFUNCTION("""COMPUTED_VALUE"""),1728.0)</f>
        <v>1728</v>
      </c>
      <c r="D488" s="1">
        <f>IFERROR(__xludf.DUMMYFUNCTION("""COMPUTED_VALUE"""),1732.5)</f>
        <v>1732.5</v>
      </c>
      <c r="E488" s="1">
        <f>IFERROR(__xludf.DUMMYFUNCTION("""COMPUTED_VALUE"""),1697.5)</f>
        <v>1697.5</v>
      </c>
      <c r="F488" s="1">
        <f>IFERROR(__xludf.DUMMYFUNCTION("""COMPUTED_VALUE"""),1715.1)</f>
        <v>1715.1</v>
      </c>
      <c r="G488" s="1">
        <f>IFERROR(__xludf.DUMMYFUNCTION("""COMPUTED_VALUE"""),1161901.0)</f>
        <v>1161901</v>
      </c>
    </row>
    <row r="489" ht="15.75" customHeight="1">
      <c r="B489" s="6">
        <f>IFERROR(__xludf.DUMMYFUNCTION("""COMPUTED_VALUE"""),44180.64583333333)</f>
        <v>44180.64583</v>
      </c>
      <c r="C489" s="1">
        <f>IFERROR(__xludf.DUMMYFUNCTION("""COMPUTED_VALUE"""),1709.0)</f>
        <v>1709</v>
      </c>
      <c r="D489" s="1">
        <f>IFERROR(__xludf.DUMMYFUNCTION("""COMPUTED_VALUE"""),1709.0)</f>
        <v>1709</v>
      </c>
      <c r="E489" s="1">
        <f>IFERROR(__xludf.DUMMYFUNCTION("""COMPUTED_VALUE"""),1650.8)</f>
        <v>1650.8</v>
      </c>
      <c r="F489" s="1">
        <f>IFERROR(__xludf.DUMMYFUNCTION("""COMPUTED_VALUE"""),1659.8)</f>
        <v>1659.8</v>
      </c>
      <c r="G489" s="1">
        <f>IFERROR(__xludf.DUMMYFUNCTION("""COMPUTED_VALUE"""),1568196.0)</f>
        <v>1568196</v>
      </c>
    </row>
    <row r="490" ht="15.75" customHeight="1">
      <c r="B490" s="6">
        <f>IFERROR(__xludf.DUMMYFUNCTION("""COMPUTED_VALUE"""),44181.64583333333)</f>
        <v>44181.64583</v>
      </c>
      <c r="C490" s="1">
        <f>IFERROR(__xludf.DUMMYFUNCTION("""COMPUTED_VALUE"""),1678.4)</f>
        <v>1678.4</v>
      </c>
      <c r="D490" s="1">
        <f>IFERROR(__xludf.DUMMYFUNCTION("""COMPUTED_VALUE"""),1683.75)</f>
        <v>1683.75</v>
      </c>
      <c r="E490" s="1">
        <f>IFERROR(__xludf.DUMMYFUNCTION("""COMPUTED_VALUE"""),1637.05)</f>
        <v>1637.05</v>
      </c>
      <c r="F490" s="1">
        <f>IFERROR(__xludf.DUMMYFUNCTION("""COMPUTED_VALUE"""),1655.85)</f>
        <v>1655.85</v>
      </c>
      <c r="G490" s="1">
        <f>IFERROR(__xludf.DUMMYFUNCTION("""COMPUTED_VALUE"""),1085904.0)</f>
        <v>1085904</v>
      </c>
    </row>
    <row r="491" ht="15.75" customHeight="1">
      <c r="B491" s="6">
        <f>IFERROR(__xludf.DUMMYFUNCTION("""COMPUTED_VALUE"""),44182.64583333333)</f>
        <v>44182.64583</v>
      </c>
      <c r="C491" s="1">
        <f>IFERROR(__xludf.DUMMYFUNCTION("""COMPUTED_VALUE"""),1654.0)</f>
        <v>1654</v>
      </c>
      <c r="D491" s="1">
        <f>IFERROR(__xludf.DUMMYFUNCTION("""COMPUTED_VALUE"""),1654.0)</f>
        <v>1654</v>
      </c>
      <c r="E491" s="1">
        <f>IFERROR(__xludf.DUMMYFUNCTION("""COMPUTED_VALUE"""),1625.45)</f>
        <v>1625.45</v>
      </c>
      <c r="F491" s="1">
        <f>IFERROR(__xludf.DUMMYFUNCTION("""COMPUTED_VALUE"""),1642.55)</f>
        <v>1642.55</v>
      </c>
      <c r="G491" s="1">
        <f>IFERROR(__xludf.DUMMYFUNCTION("""COMPUTED_VALUE"""),1066899.0)</f>
        <v>1066899</v>
      </c>
    </row>
    <row r="492" ht="15.75" customHeight="1">
      <c r="B492" s="6">
        <f>IFERROR(__xludf.DUMMYFUNCTION("""COMPUTED_VALUE"""),44183.64583333333)</f>
        <v>44183.64583</v>
      </c>
      <c r="C492" s="1">
        <f>IFERROR(__xludf.DUMMYFUNCTION("""COMPUTED_VALUE"""),1637.0)</f>
        <v>1637</v>
      </c>
      <c r="D492" s="1">
        <f>IFERROR(__xludf.DUMMYFUNCTION("""COMPUTED_VALUE"""),1684.55)</f>
        <v>1684.55</v>
      </c>
      <c r="E492" s="1">
        <f>IFERROR(__xludf.DUMMYFUNCTION("""COMPUTED_VALUE"""),1626.8)</f>
        <v>1626.8</v>
      </c>
      <c r="F492" s="1">
        <f>IFERROR(__xludf.DUMMYFUNCTION("""COMPUTED_VALUE"""),1651.05)</f>
        <v>1651.05</v>
      </c>
      <c r="G492" s="1">
        <f>IFERROR(__xludf.DUMMYFUNCTION("""COMPUTED_VALUE"""),1828435.0)</f>
        <v>1828435</v>
      </c>
    </row>
    <row r="493" ht="15.75" customHeight="1">
      <c r="B493" s="6">
        <f>IFERROR(__xludf.DUMMYFUNCTION("""COMPUTED_VALUE"""),44186.64583333333)</f>
        <v>44186.64583</v>
      </c>
      <c r="C493" s="1">
        <f>IFERROR(__xludf.DUMMYFUNCTION("""COMPUTED_VALUE"""),1637.0)</f>
        <v>1637</v>
      </c>
      <c r="D493" s="1">
        <f>IFERROR(__xludf.DUMMYFUNCTION("""COMPUTED_VALUE"""),1637.0)</f>
        <v>1637</v>
      </c>
      <c r="E493" s="1">
        <f>IFERROR(__xludf.DUMMYFUNCTION("""COMPUTED_VALUE"""),1487.25)</f>
        <v>1487.25</v>
      </c>
      <c r="F493" s="1">
        <f>IFERROR(__xludf.DUMMYFUNCTION("""COMPUTED_VALUE"""),1507.0)</f>
        <v>1507</v>
      </c>
      <c r="G493" s="1">
        <f>IFERROR(__xludf.DUMMYFUNCTION("""COMPUTED_VALUE"""),2728396.0)</f>
        <v>2728396</v>
      </c>
    </row>
    <row r="494" ht="15.75" customHeight="1">
      <c r="B494" s="6">
        <f>IFERROR(__xludf.DUMMYFUNCTION("""COMPUTED_VALUE"""),44187.64583333333)</f>
        <v>44187.64583</v>
      </c>
      <c r="C494" s="1">
        <f>IFERROR(__xludf.DUMMYFUNCTION("""COMPUTED_VALUE"""),1425.0)</f>
        <v>1425</v>
      </c>
      <c r="D494" s="1">
        <f>IFERROR(__xludf.DUMMYFUNCTION("""COMPUTED_VALUE"""),1596.95)</f>
        <v>1596.95</v>
      </c>
      <c r="E494" s="1">
        <f>IFERROR(__xludf.DUMMYFUNCTION("""COMPUTED_VALUE"""),1425.0)</f>
        <v>1425</v>
      </c>
      <c r="F494" s="1">
        <f>IFERROR(__xludf.DUMMYFUNCTION("""COMPUTED_VALUE"""),1570.95)</f>
        <v>1570.95</v>
      </c>
      <c r="G494" s="1">
        <f>IFERROR(__xludf.DUMMYFUNCTION("""COMPUTED_VALUE"""),6290730.0)</f>
        <v>6290730</v>
      </c>
    </row>
    <row r="495" ht="15.75" customHeight="1">
      <c r="B495" s="6">
        <f>IFERROR(__xludf.DUMMYFUNCTION("""COMPUTED_VALUE"""),44188.64583333333)</f>
        <v>44188.64583</v>
      </c>
      <c r="C495" s="1">
        <f>IFERROR(__xludf.DUMMYFUNCTION("""COMPUTED_VALUE"""),1566.0)</f>
        <v>1566</v>
      </c>
      <c r="D495" s="1">
        <f>IFERROR(__xludf.DUMMYFUNCTION("""COMPUTED_VALUE"""),1658.9)</f>
        <v>1658.9</v>
      </c>
      <c r="E495" s="1">
        <f>IFERROR(__xludf.DUMMYFUNCTION("""COMPUTED_VALUE"""),1547.25)</f>
        <v>1547.25</v>
      </c>
      <c r="F495" s="1">
        <f>IFERROR(__xludf.DUMMYFUNCTION("""COMPUTED_VALUE"""),1649.25)</f>
        <v>1649.25</v>
      </c>
      <c r="G495" s="1">
        <f>IFERROR(__xludf.DUMMYFUNCTION("""COMPUTED_VALUE"""),2543200.0)</f>
        <v>2543200</v>
      </c>
    </row>
    <row r="496" ht="15.75" customHeight="1">
      <c r="B496" s="6">
        <f>IFERROR(__xludf.DUMMYFUNCTION("""COMPUTED_VALUE"""),44189.64583333333)</f>
        <v>44189.64583</v>
      </c>
      <c r="C496" s="1">
        <f>IFERROR(__xludf.DUMMYFUNCTION("""COMPUTED_VALUE"""),1650.0)</f>
        <v>1650</v>
      </c>
      <c r="D496" s="1">
        <f>IFERROR(__xludf.DUMMYFUNCTION("""COMPUTED_VALUE"""),1673.0)</f>
        <v>1673</v>
      </c>
      <c r="E496" s="1">
        <f>IFERROR(__xludf.DUMMYFUNCTION("""COMPUTED_VALUE"""),1615.15)</f>
        <v>1615.15</v>
      </c>
      <c r="F496" s="1">
        <f>IFERROR(__xludf.DUMMYFUNCTION("""COMPUTED_VALUE"""),1643.8)</f>
        <v>1643.8</v>
      </c>
      <c r="G496" s="1">
        <f>IFERROR(__xludf.DUMMYFUNCTION("""COMPUTED_VALUE"""),1599459.0)</f>
        <v>1599459</v>
      </c>
    </row>
    <row r="497" ht="15.75" customHeight="1">
      <c r="B497" s="6">
        <f>IFERROR(__xludf.DUMMYFUNCTION("""COMPUTED_VALUE"""),44193.64583333333)</f>
        <v>44193.64583</v>
      </c>
      <c r="C497" s="1">
        <f>IFERROR(__xludf.DUMMYFUNCTION("""COMPUTED_VALUE"""),1655.0)</f>
        <v>1655</v>
      </c>
      <c r="D497" s="1">
        <f>IFERROR(__xludf.DUMMYFUNCTION("""COMPUTED_VALUE"""),1714.35)</f>
        <v>1714.35</v>
      </c>
      <c r="E497" s="1">
        <f>IFERROR(__xludf.DUMMYFUNCTION("""COMPUTED_VALUE"""),1655.0)</f>
        <v>1655</v>
      </c>
      <c r="F497" s="1">
        <f>IFERROR(__xludf.DUMMYFUNCTION("""COMPUTED_VALUE"""),1687.9)</f>
        <v>1687.9</v>
      </c>
      <c r="G497" s="1">
        <f>IFERROR(__xludf.DUMMYFUNCTION("""COMPUTED_VALUE"""),2239393.0)</f>
        <v>2239393</v>
      </c>
    </row>
    <row r="498" ht="15.75" customHeight="1">
      <c r="B498" s="6">
        <f>IFERROR(__xludf.DUMMYFUNCTION("""COMPUTED_VALUE"""),44194.64583333333)</f>
        <v>44194.64583</v>
      </c>
      <c r="C498" s="1">
        <f>IFERROR(__xludf.DUMMYFUNCTION("""COMPUTED_VALUE"""),1690.0)</f>
        <v>1690</v>
      </c>
      <c r="D498" s="1">
        <f>IFERROR(__xludf.DUMMYFUNCTION("""COMPUTED_VALUE"""),1714.0)</f>
        <v>1714</v>
      </c>
      <c r="E498" s="1">
        <f>IFERROR(__xludf.DUMMYFUNCTION("""COMPUTED_VALUE"""),1669.5)</f>
        <v>1669.5</v>
      </c>
      <c r="F498" s="1">
        <f>IFERROR(__xludf.DUMMYFUNCTION("""COMPUTED_VALUE"""),1692.2)</f>
        <v>1692.2</v>
      </c>
      <c r="G498" s="1">
        <f>IFERROR(__xludf.DUMMYFUNCTION("""COMPUTED_VALUE"""),1705739.0)</f>
        <v>1705739</v>
      </c>
    </row>
    <row r="499" ht="15.75" customHeight="1">
      <c r="B499" s="6">
        <f>IFERROR(__xludf.DUMMYFUNCTION("""COMPUTED_VALUE"""),44195.64583333333)</f>
        <v>44195.64583</v>
      </c>
      <c r="C499" s="1">
        <f>IFERROR(__xludf.DUMMYFUNCTION("""COMPUTED_VALUE"""),1695.0)</f>
        <v>1695</v>
      </c>
      <c r="D499" s="1">
        <f>IFERROR(__xludf.DUMMYFUNCTION("""COMPUTED_VALUE"""),1700.45)</f>
        <v>1700.45</v>
      </c>
      <c r="E499" s="1">
        <f>IFERROR(__xludf.DUMMYFUNCTION("""COMPUTED_VALUE"""),1677.25)</f>
        <v>1677.25</v>
      </c>
      <c r="F499" s="1">
        <f>IFERROR(__xludf.DUMMYFUNCTION("""COMPUTED_VALUE"""),1689.7)</f>
        <v>1689.7</v>
      </c>
      <c r="G499" s="1">
        <f>IFERROR(__xludf.DUMMYFUNCTION("""COMPUTED_VALUE"""),1065369.0)</f>
        <v>1065369</v>
      </c>
    </row>
    <row r="500" ht="15.75" customHeight="1">
      <c r="B500" s="6">
        <f>IFERROR(__xludf.DUMMYFUNCTION("""COMPUTED_VALUE"""),44196.64583333333)</f>
        <v>44196.64583</v>
      </c>
      <c r="C500" s="1">
        <f>IFERROR(__xludf.DUMMYFUNCTION("""COMPUTED_VALUE"""),1680.0)</f>
        <v>1680</v>
      </c>
      <c r="D500" s="1">
        <f>IFERROR(__xludf.DUMMYFUNCTION("""COMPUTED_VALUE"""),1738.9)</f>
        <v>1738.9</v>
      </c>
      <c r="E500" s="1">
        <f>IFERROR(__xludf.DUMMYFUNCTION("""COMPUTED_VALUE"""),1673.9)</f>
        <v>1673.9</v>
      </c>
      <c r="F500" s="1">
        <f>IFERROR(__xludf.DUMMYFUNCTION("""COMPUTED_VALUE"""),1723.3)</f>
        <v>1723.3</v>
      </c>
      <c r="G500" s="1">
        <f>IFERROR(__xludf.DUMMYFUNCTION("""COMPUTED_VALUE"""),1474347.0)</f>
        <v>1474347</v>
      </c>
    </row>
    <row r="501" ht="15.75" customHeight="1">
      <c r="B501" s="6">
        <f>IFERROR(__xludf.DUMMYFUNCTION("""COMPUTED_VALUE"""),44197.64583333333)</f>
        <v>44197.64583</v>
      </c>
      <c r="C501" s="1">
        <f>IFERROR(__xludf.DUMMYFUNCTION("""COMPUTED_VALUE"""),1719.0)</f>
        <v>1719</v>
      </c>
      <c r="D501" s="1">
        <f>IFERROR(__xludf.DUMMYFUNCTION("""COMPUTED_VALUE"""),1723.85)</f>
        <v>1723.85</v>
      </c>
      <c r="E501" s="1">
        <f>IFERROR(__xludf.DUMMYFUNCTION("""COMPUTED_VALUE"""),1692.95)</f>
        <v>1692.95</v>
      </c>
      <c r="F501" s="1">
        <f>IFERROR(__xludf.DUMMYFUNCTION("""COMPUTED_VALUE"""),1713.5)</f>
        <v>1713.5</v>
      </c>
      <c r="G501" s="1">
        <f>IFERROR(__xludf.DUMMYFUNCTION("""COMPUTED_VALUE"""),1000420.0)</f>
        <v>1000420</v>
      </c>
    </row>
    <row r="502" ht="15.75" customHeight="1">
      <c r="B502" s="6"/>
      <c r="C502" s="1"/>
      <c r="D502" s="1"/>
      <c r="E502" s="1"/>
      <c r="F502" s="1"/>
      <c r="G502" s="1"/>
    </row>
    <row r="503" ht="15.75" customHeight="1">
      <c r="B503" s="6"/>
      <c r="C503" s="1"/>
      <c r="D503" s="1"/>
      <c r="E503" s="1"/>
      <c r="F503" s="1"/>
      <c r="G503" s="1"/>
    </row>
    <row r="504" ht="15.75" customHeight="1">
      <c r="B504" s="6"/>
      <c r="C504" s="1"/>
      <c r="D504" s="1"/>
      <c r="E504" s="1"/>
      <c r="F504" s="1"/>
      <c r="G504" s="1"/>
    </row>
    <row r="505" ht="15.75" customHeight="1">
      <c r="B505" s="6"/>
      <c r="C505" s="1"/>
      <c r="D505" s="1"/>
      <c r="E505" s="1"/>
      <c r="F505" s="1"/>
      <c r="G505" s="1"/>
    </row>
    <row r="506" ht="15.75" customHeight="1">
      <c r="B506" s="6"/>
      <c r="C506" s="1"/>
      <c r="D506" s="1"/>
      <c r="E506" s="1"/>
      <c r="F506" s="1"/>
      <c r="G506" s="1"/>
    </row>
    <row r="507" ht="15.75" customHeight="1">
      <c r="B507" s="6"/>
      <c r="C507" s="1"/>
      <c r="D507" s="1"/>
      <c r="E507" s="1"/>
      <c r="F507" s="1"/>
      <c r="G507" s="1"/>
    </row>
    <row r="508" ht="15.75" customHeight="1">
      <c r="B508" s="6"/>
      <c r="C508" s="1"/>
      <c r="D508" s="1"/>
      <c r="E508" s="1"/>
      <c r="F508" s="1"/>
      <c r="G508" s="1"/>
    </row>
    <row r="509" ht="15.75" customHeight="1">
      <c r="B509" s="6"/>
      <c r="C509" s="1"/>
      <c r="D509" s="1"/>
      <c r="E509" s="1"/>
      <c r="F509" s="1"/>
      <c r="G509" s="1"/>
    </row>
    <row r="510" ht="15.75" customHeight="1">
      <c r="B510" s="6"/>
      <c r="C510" s="1"/>
      <c r="D510" s="1"/>
      <c r="E510" s="1"/>
      <c r="F510" s="1"/>
      <c r="G510" s="1"/>
    </row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