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hanshusane/Desktop/sudhanshu/Publications/2020/VIS20/"/>
    </mc:Choice>
  </mc:AlternateContent>
  <xr:revisionPtr revIDLastSave="0" documentId="13_ncr:1_{E1B83703-AB3C-214C-BD1A-3A053AE75568}" xr6:coauthVersionLast="45" xr6:coauthVersionMax="45" xr10:uidLastSave="{00000000-0000-0000-0000-000000000000}"/>
  <bookViews>
    <workbookView xWindow="1940" yWindow="3720" windowWidth="26600" windowHeight="12440" xr2:uid="{CAB673C0-09F8-C84D-B609-7EE14E27F30E}"/>
  </bookViews>
  <sheets>
    <sheet name="Nyx_InSitu_128" sheetId="6" r:id="rId1"/>
    <sheet name="Nyx_InSitu_64" sheetId="5" r:id="rId2"/>
    <sheet name="SW4_InSitu" sheetId="3" r:id="rId3"/>
    <sheet name="Binary vs ASCII" sheetId="7" r:id="rId4"/>
    <sheet name="Cloverleaf3D_InSitu" sheetId="2" r:id="rId5"/>
    <sheet name="Cloverleaf3D_InSitu_Binary" sheetId="9" r:id="rId6"/>
    <sheet name="Nyx_InSitu_Bin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7" l="1"/>
  <c r="L18" i="7"/>
  <c r="L17" i="7"/>
  <c r="L16" i="7"/>
  <c r="L15" i="7"/>
  <c r="L14" i="7"/>
  <c r="L13" i="7"/>
  <c r="L28" i="7"/>
  <c r="L27" i="7"/>
  <c r="L26" i="7"/>
  <c r="L25" i="7"/>
  <c r="L24" i="7"/>
  <c r="L23" i="7"/>
  <c r="L22" i="7"/>
  <c r="H17" i="9" l="1"/>
  <c r="Q17" i="9" s="1"/>
  <c r="H16" i="9"/>
  <c r="Q16" i="9" s="1"/>
  <c r="H15" i="9"/>
  <c r="Q15" i="9" s="1"/>
  <c r="R15" i="9" s="1"/>
  <c r="H14" i="9"/>
  <c r="Q14" i="9" s="1"/>
  <c r="H13" i="9"/>
  <c r="Q13" i="9" s="1"/>
  <c r="H12" i="9"/>
  <c r="Q12" i="9" s="1"/>
  <c r="R12" i="9" s="1"/>
  <c r="H11" i="9"/>
  <c r="Q11" i="9" s="1"/>
  <c r="H10" i="9"/>
  <c r="K10" i="9" s="1"/>
  <c r="P10" i="9" s="1"/>
  <c r="H9" i="9"/>
  <c r="Q9" i="9" s="1"/>
  <c r="R9" i="9" s="1"/>
  <c r="H8" i="9"/>
  <c r="H7" i="9"/>
  <c r="O17" i="9"/>
  <c r="R17" i="9" s="1"/>
  <c r="O16" i="9"/>
  <c r="R16" i="9" s="1"/>
  <c r="O14" i="9"/>
  <c r="O13" i="9"/>
  <c r="R13" i="9" s="1"/>
  <c r="O11" i="9"/>
  <c r="R11" i="9" s="1"/>
  <c r="O6" i="9"/>
  <c r="G6" i="9"/>
  <c r="O5" i="9"/>
  <c r="G5" i="9"/>
  <c r="H5" i="9" s="1"/>
  <c r="K5" i="9" s="1"/>
  <c r="P5" i="9" s="1"/>
  <c r="O4" i="9"/>
  <c r="G4" i="9"/>
  <c r="H4" i="9" s="1"/>
  <c r="K4" i="9" s="1"/>
  <c r="P4" i="9" s="1"/>
  <c r="O13" i="8"/>
  <c r="O12" i="8"/>
  <c r="O11" i="8"/>
  <c r="O10" i="8"/>
  <c r="M10" i="8" s="1"/>
  <c r="O9" i="8"/>
  <c r="O8" i="8"/>
  <c r="Q8" i="8" s="1"/>
  <c r="O4" i="8"/>
  <c r="Q4" i="8" s="1"/>
  <c r="H13" i="8"/>
  <c r="H12" i="8"/>
  <c r="H11" i="8"/>
  <c r="H10" i="8"/>
  <c r="H9" i="8"/>
  <c r="H8" i="8"/>
  <c r="H4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M13" i="8"/>
  <c r="Q12" i="8"/>
  <c r="Q11" i="8"/>
  <c r="M11" i="8"/>
  <c r="Q9" i="8"/>
  <c r="M9" i="8"/>
  <c r="M4" i="8"/>
  <c r="R14" i="9" l="1"/>
  <c r="R5" i="9"/>
  <c r="S5" i="9" s="1"/>
  <c r="M5" i="9"/>
  <c r="M10" i="9"/>
  <c r="M4" i="9"/>
  <c r="Q5" i="9"/>
  <c r="J10" i="9"/>
  <c r="H6" i="9"/>
  <c r="K6" i="9" s="1"/>
  <c r="K14" i="9"/>
  <c r="Q10" i="9"/>
  <c r="R10" i="9" s="1"/>
  <c r="S10" i="9" s="1"/>
  <c r="K11" i="9"/>
  <c r="S11" i="9" s="1"/>
  <c r="K15" i="9"/>
  <c r="S15" i="9" s="1"/>
  <c r="Q4" i="9"/>
  <c r="R4" i="9" s="1"/>
  <c r="S4" i="9" s="1"/>
  <c r="K12" i="9"/>
  <c r="S12" i="9" s="1"/>
  <c r="K16" i="9"/>
  <c r="S16" i="9" s="1"/>
  <c r="K9" i="9"/>
  <c r="S9" i="9" s="1"/>
  <c r="K13" i="9"/>
  <c r="K17" i="9"/>
  <c r="J5" i="9"/>
  <c r="J4" i="9"/>
  <c r="M8" i="8"/>
  <c r="Q10" i="8"/>
  <c r="M12" i="8"/>
  <c r="Q13" i="8"/>
  <c r="J4" i="2"/>
  <c r="E8" i="7"/>
  <c r="E7" i="7"/>
  <c r="E6" i="7"/>
  <c r="E5" i="7"/>
  <c r="E4" i="7"/>
  <c r="E3" i="7"/>
  <c r="E2" i="7"/>
  <c r="M13" i="9" l="1"/>
  <c r="S13" i="9"/>
  <c r="M14" i="9"/>
  <c r="S14" i="9"/>
  <c r="M6" i="9"/>
  <c r="M17" i="9"/>
  <c r="S17" i="9"/>
  <c r="P16" i="9"/>
  <c r="M16" i="9"/>
  <c r="P11" i="9"/>
  <c r="M11" i="9"/>
  <c r="P12" i="9"/>
  <c r="M12" i="9"/>
  <c r="P9" i="9"/>
  <c r="M9" i="9"/>
  <c r="P15" i="9"/>
  <c r="M15" i="9"/>
  <c r="J13" i="9"/>
  <c r="P13" i="9"/>
  <c r="J14" i="9"/>
  <c r="P14" i="9"/>
  <c r="J6" i="9"/>
  <c r="P6" i="9"/>
  <c r="J17" i="9"/>
  <c r="P17" i="9"/>
  <c r="J12" i="9"/>
  <c r="J9" i="9"/>
  <c r="J15" i="9"/>
  <c r="J11" i="9"/>
  <c r="J16" i="9"/>
  <c r="Q6" i="9"/>
  <c r="R6" i="9" s="1"/>
  <c r="S6" i="9" s="1"/>
  <c r="N17" i="2"/>
  <c r="N16" i="2"/>
  <c r="N14" i="2"/>
  <c r="N13" i="2"/>
  <c r="N11" i="2"/>
  <c r="N6" i="2"/>
  <c r="N5" i="2"/>
  <c r="N4" i="2"/>
  <c r="G6" i="2"/>
  <c r="G5" i="2"/>
  <c r="G4" i="2"/>
  <c r="O13" i="6"/>
  <c r="P13" i="6" s="1"/>
  <c r="O11" i="6"/>
  <c r="O10" i="6"/>
  <c r="P10" i="6" s="1"/>
  <c r="O9" i="6"/>
  <c r="P9" i="6" s="1"/>
  <c r="O8" i="6"/>
  <c r="P8" i="6" s="1"/>
  <c r="O4" i="6"/>
  <c r="P4" i="6" s="1"/>
  <c r="P12" i="6"/>
  <c r="P11" i="6"/>
  <c r="K12" i="3" l="1"/>
  <c r="H12" i="3"/>
  <c r="H10" i="3" l="1"/>
  <c r="K10" i="3" s="1"/>
  <c r="H9" i="3"/>
  <c r="K9" i="3" s="1"/>
  <c r="H8" i="3"/>
  <c r="K8" i="3" s="1"/>
  <c r="M4" i="5"/>
  <c r="J6" i="2"/>
  <c r="J5" i="2"/>
  <c r="J17" i="2"/>
  <c r="J16" i="2"/>
  <c r="J15" i="2"/>
  <c r="L15" i="2" s="1"/>
  <c r="J14" i="2"/>
  <c r="J13" i="2"/>
  <c r="J12" i="2"/>
  <c r="J11" i="2"/>
  <c r="J10" i="2"/>
  <c r="J9" i="2"/>
  <c r="J13" i="6"/>
  <c r="I13" i="6" s="1"/>
  <c r="J12" i="6"/>
  <c r="L12" i="6" s="1"/>
  <c r="J11" i="6"/>
  <c r="L11" i="6" s="1"/>
  <c r="J10" i="6"/>
  <c r="I10" i="6" s="1"/>
  <c r="J9" i="6"/>
  <c r="I9" i="6" s="1"/>
  <c r="J8" i="6"/>
  <c r="L8" i="6" s="1"/>
  <c r="I11" i="6"/>
  <c r="I4" i="6"/>
  <c r="L4" i="6"/>
  <c r="Q28" i="5"/>
  <c r="Q24" i="5"/>
  <c r="Q20" i="5"/>
  <c r="Q31" i="5"/>
  <c r="Q30" i="5"/>
  <c r="Q29" i="5"/>
  <c r="Q27" i="5"/>
  <c r="Q26" i="5"/>
  <c r="Q25" i="5"/>
  <c r="Q23" i="5"/>
  <c r="Q22" i="5"/>
  <c r="Q21" i="5"/>
  <c r="Q19" i="5"/>
  <c r="Q18" i="5"/>
  <c r="O13" i="5"/>
  <c r="M13" i="5" s="1"/>
  <c r="O12" i="5"/>
  <c r="M12" i="5" s="1"/>
  <c r="O11" i="5"/>
  <c r="Q11" i="5" s="1"/>
  <c r="O10" i="5"/>
  <c r="Q10" i="5" s="1"/>
  <c r="Q12" i="5"/>
  <c r="O9" i="5"/>
  <c r="M9" i="5" s="1"/>
  <c r="O8" i="5"/>
  <c r="Q8" i="5" s="1"/>
  <c r="Q4" i="5"/>
  <c r="O6" i="2" l="1"/>
  <c r="L6" i="2"/>
  <c r="I5" i="2"/>
  <c r="O5" i="2"/>
  <c r="O4" i="2"/>
  <c r="L4" i="2"/>
  <c r="I17" i="2"/>
  <c r="O17" i="2"/>
  <c r="L16" i="2"/>
  <c r="O16" i="2"/>
  <c r="I15" i="2"/>
  <c r="O15" i="2"/>
  <c r="I14" i="2"/>
  <c r="O14" i="2"/>
  <c r="L14" i="2"/>
  <c r="I13" i="2"/>
  <c r="O13" i="2"/>
  <c r="L12" i="2"/>
  <c r="O12" i="2"/>
  <c r="I11" i="2"/>
  <c r="O11" i="2"/>
  <c r="I10" i="2"/>
  <c r="O10" i="2"/>
  <c r="L10" i="2"/>
  <c r="I9" i="2"/>
  <c r="O9" i="2"/>
  <c r="I4" i="2"/>
  <c r="M11" i="5"/>
  <c r="L11" i="2"/>
  <c r="L17" i="2"/>
  <c r="M8" i="5"/>
  <c r="I6" i="2"/>
  <c r="L13" i="2"/>
  <c r="M10" i="5"/>
  <c r="I12" i="6"/>
  <c r="L5" i="2"/>
  <c r="I12" i="2"/>
  <c r="I16" i="2"/>
  <c r="L9" i="2"/>
  <c r="I8" i="6"/>
  <c r="L10" i="6"/>
  <c r="L13" i="6"/>
  <c r="L9" i="6"/>
  <c r="Q9" i="5"/>
  <c r="Q13" i="5"/>
</calcChain>
</file>

<file path=xl/sharedStrings.xml><?xml version="1.0" encoding="utf-8"?>
<sst xmlns="http://schemas.openxmlformats.org/spreadsheetml/2006/main" count="538" uniqueCount="197">
  <si>
    <t>Eulerian Configuration</t>
  </si>
  <si>
    <t>IO</t>
  </si>
  <si>
    <t>Bytes</t>
  </si>
  <si>
    <t>Lagrangian Configuration</t>
  </si>
  <si>
    <t>LagrangianField Configuration</t>
  </si>
  <si>
    <t>Dataset: Nyx Extraction Numbers</t>
  </si>
  <si>
    <t>Simulation Time</t>
  </si>
  <si>
    <t>Step Avg</t>
  </si>
  <si>
    <t>Total Step</t>
  </si>
  <si>
    <t>Total In Situ</t>
  </si>
  <si>
    <t>% VAD</t>
  </si>
  <si>
    <t>Feature Calculation</t>
  </si>
  <si>
    <t>Seed Placement</t>
  </si>
  <si>
    <t>RNG</t>
  </si>
  <si>
    <t>Dataset: SW4 Extraction Numbers</t>
  </si>
  <si>
    <t>Feature Extraction</t>
  </si>
  <si>
    <t xml:space="preserve">disp+val </t>
  </si>
  <si>
    <t>Interval 25</t>
  </si>
  <si>
    <t>Interval 25, 1:1</t>
  </si>
  <si>
    <t>Interval 25, 1:8</t>
  </si>
  <si>
    <t>Interval 50, 1:1</t>
  </si>
  <si>
    <t>Interval 50, 1:8</t>
  </si>
  <si>
    <t>Interval 25, 1:27</t>
  </si>
  <si>
    <t>Interval 50, 1:27</t>
  </si>
  <si>
    <t>Test ID</t>
  </si>
  <si>
    <t>1;</t>
  </si>
  <si>
    <t>2;</t>
  </si>
  <si>
    <t>3;</t>
  </si>
  <si>
    <t>4;</t>
  </si>
  <si>
    <t>5;</t>
  </si>
  <si>
    <t>6;</t>
  </si>
  <si>
    <t>7;</t>
  </si>
  <si>
    <t>8;</t>
  </si>
  <si>
    <t>9;</t>
  </si>
  <si>
    <t>10;</t>
  </si>
  <si>
    <t>11;</t>
  </si>
  <si>
    <t>12;</t>
  </si>
  <si>
    <t>Interval 25, 1:8 + Entropy + E2</t>
  </si>
  <si>
    <t>Interval 25, 1:8 + Entropy + E3</t>
  </si>
  <si>
    <t>Interval 50, 1:8 + Entropy + E2</t>
  </si>
  <si>
    <t>Interval 50, 1:8 + Entropy + E3</t>
  </si>
  <si>
    <t>Interval 25, 1:27 + Entropy + E2</t>
  </si>
  <si>
    <t>Interval 25, 1:27 + Entropy + E3</t>
  </si>
  <si>
    <t>Interval 25, 1:8 + Divergence + E2</t>
  </si>
  <si>
    <t>Interval 25, 1:8 + Divergence + E3</t>
  </si>
  <si>
    <t>Interval 50, 1:8 + Divergence + E2</t>
  </si>
  <si>
    <t>Interval 50, 1:8 + Divergence + E3</t>
  </si>
  <si>
    <t>Interval 25, 1:8 + VM + E2</t>
  </si>
  <si>
    <t>Interval 25, 1:8 + VM + E3</t>
  </si>
  <si>
    <t>Interval 50, 1:8 + VM + E2</t>
  </si>
  <si>
    <t>Interval 50, 1:8 + VM + E3</t>
  </si>
  <si>
    <t>1;3648</t>
  </si>
  <si>
    <t>1;3650</t>
  </si>
  <si>
    <t>2;3651</t>
  </si>
  <si>
    <t>3;3652</t>
  </si>
  <si>
    <t>4;3653</t>
  </si>
  <si>
    <t>5;3654</t>
  </si>
  <si>
    <t>6;3656</t>
  </si>
  <si>
    <t>14;3677</t>
  </si>
  <si>
    <t>13;3676</t>
  </si>
  <si>
    <t>12;3675</t>
  </si>
  <si>
    <t>11;3674</t>
  </si>
  <si>
    <t>10;3671</t>
  </si>
  <si>
    <t>9;3670</t>
  </si>
  <si>
    <t>8;3668</t>
  </si>
  <si>
    <t>7;3667</t>
  </si>
  <si>
    <t>6;3666</t>
  </si>
  <si>
    <t>5;3664</t>
  </si>
  <si>
    <t>4;3662</t>
  </si>
  <si>
    <t>3;3660</t>
  </si>
  <si>
    <t>2;3659</t>
  </si>
  <si>
    <t>1;3657</t>
  </si>
  <si>
    <t>disp+val</t>
  </si>
  <si>
    <t>Interval 40</t>
  </si>
  <si>
    <t>Interval 40, 1:8</t>
  </si>
  <si>
    <t>Interval 40, 1:27</t>
  </si>
  <si>
    <t>Interval 40, 1:64</t>
  </si>
  <si>
    <t>Interval 20</t>
  </si>
  <si>
    <t>Interval 20, 1:8</t>
  </si>
  <si>
    <t>Interval 20, 1:27</t>
  </si>
  <si>
    <t>Interval 20, 1:64</t>
  </si>
  <si>
    <t>Interval 40, 1:8 + Entropy + E2</t>
  </si>
  <si>
    <t>Interval 40, 1:8 + Entropy + E3</t>
  </si>
  <si>
    <t>Interval 40, 1:27 + Entropy + E2</t>
  </si>
  <si>
    <t>Interval 40, 1:27 + Entropy + E3</t>
  </si>
  <si>
    <t>Interval 40, 1:64 + Entropy + E2</t>
  </si>
  <si>
    <t>Interval 40, 1:64 + Entropy + E3</t>
  </si>
  <si>
    <t>Interval 40, 1:8 + Divergence + E2</t>
  </si>
  <si>
    <t>Interval 40, 1:8 + Divergence + E3</t>
  </si>
  <si>
    <t>Interval 40, 1:8 + VM + E2</t>
  </si>
  <si>
    <t>Interval 40, 1:8 + VM + E3</t>
  </si>
  <si>
    <t>Interval 40, 1:27 + Divergence + E3</t>
  </si>
  <si>
    <t>Interval 40, 1:27 + VM + E3</t>
  </si>
  <si>
    <t>1 node 1 MPI task, 64^3 for 400 cycles.</t>
  </si>
  <si>
    <t>Interval 60</t>
  </si>
  <si>
    <t>Interval 60, 1:8</t>
  </si>
  <si>
    <t>Interval 60, 1:27</t>
  </si>
  <si>
    <t>Interval 60, 1:64</t>
  </si>
  <si>
    <t>Interval 200</t>
  </si>
  <si>
    <t>Interval 200, 1:8</t>
  </si>
  <si>
    <t>Interval 200, 1:27</t>
  </si>
  <si>
    <t>Interval 200, 1:64</t>
  </si>
  <si>
    <t>9;17596</t>
  </si>
  <si>
    <t>8;17597</t>
  </si>
  <si>
    <t>6;17599</t>
  </si>
  <si>
    <t>5;17601</t>
  </si>
  <si>
    <t>3;17603</t>
  </si>
  <si>
    <t>Total IO</t>
  </si>
  <si>
    <t>14.5 MB</t>
  </si>
  <si>
    <t>Cycles</t>
  </si>
  <si>
    <t>Sim step</t>
  </si>
  <si>
    <t>13.4 MB</t>
  </si>
  <si>
    <t>14M</t>
  </si>
  <si>
    <t>0.48 MB</t>
  </si>
  <si>
    <t xml:space="preserve">1.7 MB </t>
  </si>
  <si>
    <t>Points Stored</t>
  </si>
  <si>
    <t>Cycle</t>
  </si>
  <si>
    <t>1.7 - 1.9M</t>
  </si>
  <si>
    <t>1.4-1.8M</t>
  </si>
  <si>
    <t>1.5-1.9M</t>
  </si>
  <si>
    <t>0.48 - 0.54M</t>
  </si>
  <si>
    <t>1.5-1.8M</t>
  </si>
  <si>
    <t>0.9M-1.5M</t>
  </si>
  <si>
    <t>0.75-1.9M</t>
  </si>
  <si>
    <t>0.78-1.4M</t>
  </si>
  <si>
    <t>0.64 - 1.6M</t>
  </si>
  <si>
    <t>101M</t>
  </si>
  <si>
    <t>110M</t>
  </si>
  <si>
    <t>4M</t>
  </si>
  <si>
    <t>109M</t>
  </si>
  <si>
    <t>Simulation Step</t>
  </si>
  <si>
    <t>3;20340</t>
  </si>
  <si>
    <t>2;20341</t>
  </si>
  <si>
    <t>1;20342</t>
  </si>
  <si>
    <t>1;20601</t>
  </si>
  <si>
    <t>2;20602</t>
  </si>
  <si>
    <t>3;20603</t>
  </si>
  <si>
    <t>12.1 MB</t>
  </si>
  <si>
    <t>3.6 MB</t>
  </si>
  <si>
    <t>1.4 MB</t>
  </si>
  <si>
    <t>12 MB</t>
  </si>
  <si>
    <t>Reconstruction</t>
  </si>
  <si>
    <t xml:space="preserve">Dataset: Cloverleaf3D </t>
  </si>
  <si>
    <t>4.5 MB</t>
  </si>
  <si>
    <t>1.3 MB</t>
  </si>
  <si>
    <t>0.5 MB</t>
  </si>
  <si>
    <t>3;23641</t>
  </si>
  <si>
    <t>Fixed</t>
  </si>
  <si>
    <t>Fix completed for:</t>
  </si>
  <si>
    <t>Extra Lagrangian run. 384 MPI, h = 75</t>
  </si>
  <si>
    <t xml:space="preserve">h = 100, n = 64, MPI = 384, </t>
  </si>
  <si>
    <t>9 MB</t>
  </si>
  <si>
    <r>
      <t xml:space="preserve">16 nodes, 96 MPI ranks,  128^3 on each rank, 586^3 total --- </t>
    </r>
    <r>
      <rPr>
        <b/>
        <sz val="14"/>
        <color theme="1"/>
        <rFont val="Calibri"/>
        <family val="2"/>
        <scheme val="minor"/>
      </rPr>
      <t xml:space="preserve">600 cycles max. Datasets only fixed upto cycle 600. </t>
    </r>
    <r>
      <rPr>
        <sz val="14"/>
        <color theme="1"/>
        <rFont val="Calibri"/>
        <family val="2"/>
        <scheme val="minor"/>
      </rPr>
      <t xml:space="preserve"> </t>
    </r>
  </si>
  <si>
    <t>Fixed - 600</t>
  </si>
  <si>
    <t>1;28784</t>
  </si>
  <si>
    <t>2;28785</t>
  </si>
  <si>
    <t>4;28786</t>
  </si>
  <si>
    <t>7;28787</t>
  </si>
  <si>
    <t>Rerun</t>
  </si>
  <si>
    <t>New % VAD</t>
  </si>
  <si>
    <t>New % DAV</t>
  </si>
  <si>
    <t xml:space="preserve">Sim Time at 600 </t>
  </si>
  <si>
    <t>89.9 MB</t>
  </si>
  <si>
    <t>92.7 MB</t>
  </si>
  <si>
    <t>89.8 MB</t>
  </si>
  <si>
    <t>File Size</t>
  </si>
  <si>
    <t>Binary</t>
  </si>
  <si>
    <t>ASCII</t>
  </si>
  <si>
    <t>1 MB</t>
  </si>
  <si>
    <t>100 MB</t>
  </si>
  <si>
    <t>5 MB</t>
  </si>
  <si>
    <t>10 MB</t>
  </si>
  <si>
    <t>20 MB</t>
  </si>
  <si>
    <t>50 MB</t>
  </si>
  <si>
    <t>200 MB</t>
  </si>
  <si>
    <t>dims^3</t>
  </si>
  <si>
    <t>Speedup</t>
  </si>
  <si>
    <t>Difference</t>
  </si>
  <si>
    <t>Sim Time Corrected</t>
  </si>
  <si>
    <t>Correct %DAV</t>
  </si>
  <si>
    <t xml:space="preserve">dims^3 </t>
  </si>
  <si>
    <t>6 MPI ranks</t>
  </si>
  <si>
    <t>Single MPI</t>
  </si>
  <si>
    <t xml:space="preserve">Summit - login node. </t>
  </si>
  <si>
    <t>Compute Node</t>
  </si>
  <si>
    <t>35/27</t>
  </si>
  <si>
    <t>76/59</t>
  </si>
  <si>
    <t>60/47</t>
  </si>
  <si>
    <t>95/74</t>
  </si>
  <si>
    <t>164/126</t>
  </si>
  <si>
    <t>128/100</t>
  </si>
  <si>
    <t>200/159</t>
  </si>
  <si>
    <t>6 MPI/Node</t>
  </si>
  <si>
    <t>1 node 6 MPI task Lagrangian vs Eulerian</t>
  </si>
  <si>
    <t xml:space="preserve">Accuracy </t>
  </si>
  <si>
    <t xml:space="preserve">Cloverleaf 16 node - extraction </t>
  </si>
  <si>
    <t xml:space="preserve">SW4 64 node - extraction?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</si>
</sst>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C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C8BF-825F-0840-A286-09A36956A634}">
  <dimension ref="A1:P31"/>
  <sheetViews>
    <sheetView tabSelected="1" topLeftCell="A3" workbookViewId="0">
      <selection activeCell="A13" sqref="A13"/>
    </sheetView>
  </sheetViews>
  <sheetFormatPr baseColWidth="10" defaultRowHeight="19" x14ac:dyDescent="0.25"/>
  <cols>
    <col min="1" max="1" width="32.1640625" style="4" customWidth="1"/>
    <col min="2" max="2" width="7.33203125" style="4" customWidth="1"/>
    <col min="3" max="3" width="10.83203125" style="4"/>
    <col min="4" max="4" width="9" style="4" customWidth="1"/>
    <col min="5" max="5" width="12" style="4" customWidth="1"/>
    <col min="6" max="7" width="10.83203125" style="4"/>
    <col min="8" max="8" width="5.6640625" style="4" customWidth="1"/>
    <col min="9" max="9" width="18.33203125" style="4" customWidth="1"/>
    <col min="10" max="10" width="12.6640625" style="4" customWidth="1"/>
    <col min="11" max="11" width="15.6640625" style="4" customWidth="1"/>
    <col min="12" max="12" width="10.83203125" style="4"/>
    <col min="13" max="13" width="6.6640625" style="4" customWidth="1"/>
    <col min="14" max="14" width="6" style="4" customWidth="1"/>
    <col min="15" max="15" width="15.6640625" style="4" customWidth="1"/>
    <col min="16" max="16" width="17.1640625" style="4" customWidth="1"/>
    <col min="17" max="16384" width="10.83203125" style="4"/>
  </cols>
  <sheetData>
    <row r="1" spans="1:16" x14ac:dyDescent="0.25">
      <c r="A1" s="4" t="s">
        <v>93</v>
      </c>
    </row>
    <row r="2" spans="1:16" x14ac:dyDescent="0.25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H2" s="4" t="s">
        <v>116</v>
      </c>
      <c r="I2" s="4" t="s">
        <v>110</v>
      </c>
      <c r="J2" s="4" t="s">
        <v>9</v>
      </c>
      <c r="K2" s="4" t="s">
        <v>6</v>
      </c>
      <c r="L2" s="4" t="s">
        <v>10</v>
      </c>
      <c r="N2" s="4" t="s">
        <v>141</v>
      </c>
      <c r="O2" s="4" t="s">
        <v>6</v>
      </c>
      <c r="P2" s="5" t="s">
        <v>159</v>
      </c>
    </row>
    <row r="3" spans="1:16" x14ac:dyDescent="0.25">
      <c r="A3" s="5" t="s">
        <v>0</v>
      </c>
      <c r="B3" s="5"/>
    </row>
    <row r="4" spans="1:16" x14ac:dyDescent="0.25">
      <c r="A4" s="4" t="s">
        <v>17</v>
      </c>
      <c r="B4" s="4" t="s">
        <v>25</v>
      </c>
      <c r="C4" s="1">
        <v>48.799100000000003</v>
      </c>
      <c r="D4" s="6" t="s">
        <v>126</v>
      </c>
      <c r="G4" s="1">
        <v>146.39699999999999</v>
      </c>
      <c r="H4" s="4">
        <v>75</v>
      </c>
      <c r="I4" s="4">
        <f>(K4-J4)/H4</f>
        <v>86.234706666666668</v>
      </c>
      <c r="J4" s="4">
        <v>146.39699999999999</v>
      </c>
      <c r="K4" s="1">
        <v>6614</v>
      </c>
      <c r="L4" s="4">
        <f>(J4/K4)*100</f>
        <v>2.2134411853643785</v>
      </c>
      <c r="O4" s="1">
        <f>6600+J4</f>
        <v>6746.3969999999999</v>
      </c>
      <c r="P4" s="4">
        <f>(J4/O4)*100</f>
        <v>2.1700027436867408</v>
      </c>
    </row>
    <row r="6" spans="1:16" x14ac:dyDescent="0.25">
      <c r="E6" s="4" t="s">
        <v>7</v>
      </c>
      <c r="F6" s="4" t="s">
        <v>8</v>
      </c>
    </row>
    <row r="7" spans="1:16" x14ac:dyDescent="0.25">
      <c r="A7" s="5" t="s">
        <v>3</v>
      </c>
      <c r="B7" s="5"/>
      <c r="D7" s="4" t="s">
        <v>72</v>
      </c>
    </row>
    <row r="8" spans="1:16" x14ac:dyDescent="0.25">
      <c r="A8" s="4" t="s">
        <v>18</v>
      </c>
      <c r="B8" s="4" t="s">
        <v>25</v>
      </c>
      <c r="C8" s="4">
        <v>65.004400000000004</v>
      </c>
      <c r="D8" s="4" t="s">
        <v>127</v>
      </c>
      <c r="E8" s="1">
        <v>5.92057E-2</v>
      </c>
      <c r="F8" s="4">
        <v>4.4404199999999996</v>
      </c>
      <c r="G8" s="4">
        <v>195.01300000000001</v>
      </c>
      <c r="H8" s="4">
        <v>75</v>
      </c>
      <c r="I8" s="4">
        <f t="shared" ref="I8:I13" si="0">(K8-J8)/H8</f>
        <v>85.527287733333338</v>
      </c>
      <c r="J8" s="4">
        <f>G8+F8</f>
        <v>199.45341999999999</v>
      </c>
      <c r="K8" s="1">
        <v>6614</v>
      </c>
      <c r="L8" s="4">
        <f>(J8/K8)*100</f>
        <v>3.0156247354097365</v>
      </c>
      <c r="M8" s="7" t="s">
        <v>147</v>
      </c>
      <c r="O8" s="1">
        <f>6621+J8</f>
        <v>6820.4534199999998</v>
      </c>
      <c r="P8" s="4">
        <f t="shared" ref="P8:P13" si="1">(J8/O8)*100</f>
        <v>2.9243425285352949</v>
      </c>
    </row>
    <row r="9" spans="1:16" x14ac:dyDescent="0.25">
      <c r="A9" s="4" t="s">
        <v>19</v>
      </c>
      <c r="B9" s="4" t="s">
        <v>26</v>
      </c>
      <c r="C9" s="1">
        <v>8.0756399999999999</v>
      </c>
      <c r="D9" s="4" t="s">
        <v>112</v>
      </c>
      <c r="E9" s="1">
        <v>1.02541E-2</v>
      </c>
      <c r="F9" s="1">
        <v>0.76906099999999999</v>
      </c>
      <c r="G9" s="1">
        <v>24.226900000000001</v>
      </c>
      <c r="H9" s="4">
        <v>75</v>
      </c>
      <c r="I9" s="4">
        <f t="shared" si="0"/>
        <v>87.853387186666666</v>
      </c>
      <c r="J9" s="4">
        <f t="shared" ref="J9:J13" si="2">G9+F9</f>
        <v>24.995961000000001</v>
      </c>
      <c r="K9" s="1">
        <v>6614</v>
      </c>
      <c r="L9" s="4">
        <f t="shared" ref="L9:L13" si="3">(J9/K9)*100</f>
        <v>0.37792502267916539</v>
      </c>
      <c r="M9" s="8" t="s">
        <v>147</v>
      </c>
      <c r="O9" s="1">
        <f>6651+J9</f>
        <v>6675.9959609999996</v>
      </c>
      <c r="P9" s="4">
        <f t="shared" si="1"/>
        <v>0.37441546019533312</v>
      </c>
    </row>
    <row r="10" spans="1:16" x14ac:dyDescent="0.25">
      <c r="A10" s="4" t="s">
        <v>22</v>
      </c>
      <c r="B10" s="4" t="s">
        <v>27</v>
      </c>
      <c r="C10" s="1">
        <v>2.3639299999999999</v>
      </c>
      <c r="D10" s="4" t="s">
        <v>128</v>
      </c>
      <c r="E10" s="1">
        <v>4.43349E-3</v>
      </c>
      <c r="F10" s="1">
        <v>0.33251199999999997</v>
      </c>
      <c r="G10" s="1">
        <v>7.0917899999999996</v>
      </c>
      <c r="H10" s="4">
        <v>75</v>
      </c>
      <c r="I10" s="4">
        <f t="shared" si="0"/>
        <v>88.087675973333333</v>
      </c>
      <c r="J10" s="4">
        <f t="shared" si="2"/>
        <v>7.424302</v>
      </c>
      <c r="K10" s="1">
        <v>6614</v>
      </c>
      <c r="L10" s="4">
        <f t="shared" si="3"/>
        <v>0.11225131539159358</v>
      </c>
      <c r="M10" s="8" t="s">
        <v>147</v>
      </c>
      <c r="O10" s="1">
        <f>6632+J10</f>
        <v>6639.4243020000004</v>
      </c>
      <c r="P10" s="4">
        <f t="shared" si="1"/>
        <v>0.11182147219847915</v>
      </c>
    </row>
    <row r="11" spans="1:16" x14ac:dyDescent="0.25">
      <c r="A11" s="4" t="s">
        <v>20</v>
      </c>
      <c r="B11" s="4" t="s">
        <v>28</v>
      </c>
      <c r="C11" s="1">
        <v>65.866200000000006</v>
      </c>
      <c r="D11" s="4" t="s">
        <v>129</v>
      </c>
      <c r="E11" s="1">
        <v>6.0026299999999998E-2</v>
      </c>
      <c r="F11" s="1">
        <v>3.0013200000000002</v>
      </c>
      <c r="G11" s="1">
        <v>65.866200000000006</v>
      </c>
      <c r="H11" s="4">
        <v>50</v>
      </c>
      <c r="I11" s="4">
        <f t="shared" si="0"/>
        <v>86.822649600000005</v>
      </c>
      <c r="J11" s="4">
        <f t="shared" si="2"/>
        <v>68.867520000000013</v>
      </c>
      <c r="K11" s="1">
        <v>4410</v>
      </c>
      <c r="L11" s="4">
        <f t="shared" si="3"/>
        <v>1.5616217687074834</v>
      </c>
      <c r="M11" s="8" t="s">
        <v>147</v>
      </c>
      <c r="O11" s="1">
        <f>4419+J11</f>
        <v>4487.8675199999998</v>
      </c>
      <c r="P11" s="4">
        <f t="shared" si="1"/>
        <v>1.534526580677676</v>
      </c>
    </row>
    <row r="12" spans="1:16" x14ac:dyDescent="0.25">
      <c r="A12" s="4" t="s">
        <v>21</v>
      </c>
      <c r="B12" s="4" t="s">
        <v>29</v>
      </c>
      <c r="C12" s="1">
        <v>8.2153600000000004</v>
      </c>
      <c r="D12" s="4" t="s">
        <v>112</v>
      </c>
      <c r="E12" s="1">
        <v>1.00436E-2</v>
      </c>
      <c r="F12" s="1">
        <v>0.50217999999999996</v>
      </c>
      <c r="G12" s="1">
        <v>8.2153600000000004</v>
      </c>
      <c r="H12" s="4">
        <v>50</v>
      </c>
      <c r="I12" s="4">
        <f t="shared" si="0"/>
        <v>88.025649200000004</v>
      </c>
      <c r="J12" s="4">
        <f t="shared" si="2"/>
        <v>8.7175399999999996</v>
      </c>
      <c r="K12" s="1">
        <v>4410</v>
      </c>
      <c r="L12" s="4">
        <f t="shared" si="3"/>
        <v>0.19767664399092968</v>
      </c>
      <c r="M12" s="8" t="s">
        <v>147</v>
      </c>
      <c r="O12" s="1">
        <v>4421.3</v>
      </c>
      <c r="P12" s="4">
        <f t="shared" si="1"/>
        <v>0.19717142017053804</v>
      </c>
    </row>
    <row r="13" spans="1:16" x14ac:dyDescent="0.25">
      <c r="A13" s="4" t="s">
        <v>23</v>
      </c>
      <c r="B13" s="4" t="s">
        <v>30</v>
      </c>
      <c r="C13" s="1">
        <v>2.3382800000000001</v>
      </c>
      <c r="D13" s="4" t="s">
        <v>128</v>
      </c>
      <c r="E13" s="1">
        <v>4.4485100000000001E-3</v>
      </c>
      <c r="F13" s="1">
        <v>0.22242600000000001</v>
      </c>
      <c r="G13" s="1">
        <v>2.3382800000000001</v>
      </c>
      <c r="H13" s="4">
        <v>50</v>
      </c>
      <c r="I13" s="4">
        <f t="shared" si="0"/>
        <v>88.148785879999991</v>
      </c>
      <c r="J13" s="4">
        <f t="shared" si="2"/>
        <v>2.5607060000000001</v>
      </c>
      <c r="K13" s="1">
        <v>4410</v>
      </c>
      <c r="L13" s="4">
        <f t="shared" si="3"/>
        <v>5.8065895691609984E-2</v>
      </c>
      <c r="M13" s="8" t="s">
        <v>147</v>
      </c>
      <c r="O13" s="1">
        <f>4410+J13</f>
        <v>4412.5607060000002</v>
      </c>
      <c r="P13" s="4">
        <f t="shared" si="1"/>
        <v>5.8032198775601389E-2</v>
      </c>
    </row>
    <row r="16" spans="1:16" x14ac:dyDescent="0.25">
      <c r="M16" s="4" t="s">
        <v>115</v>
      </c>
      <c r="N16" s="4" t="s">
        <v>11</v>
      </c>
      <c r="P16" s="4" t="s">
        <v>13</v>
      </c>
    </row>
    <row r="17" spans="1:16" x14ac:dyDescent="0.25">
      <c r="A17" s="5" t="s">
        <v>4</v>
      </c>
      <c r="B17" s="5"/>
    </row>
    <row r="18" spans="1:16" x14ac:dyDescent="0.25">
      <c r="A18" s="4" t="s">
        <v>37</v>
      </c>
      <c r="K18" s="1"/>
      <c r="O18" s="1"/>
    </row>
    <row r="19" spans="1:16" x14ac:dyDescent="0.25">
      <c r="A19" s="4" t="s">
        <v>38</v>
      </c>
      <c r="C19" s="1"/>
      <c r="J19" s="1"/>
      <c r="K19" s="1"/>
      <c r="M19" s="1"/>
      <c r="O19" s="1"/>
    </row>
    <row r="20" spans="1:16" x14ac:dyDescent="0.25">
      <c r="A20" s="4" t="s">
        <v>39</v>
      </c>
      <c r="J20" s="1"/>
      <c r="K20" s="1"/>
      <c r="M20" s="1"/>
      <c r="O20" s="1"/>
    </row>
    <row r="21" spans="1:16" x14ac:dyDescent="0.25">
      <c r="A21" s="4" t="s">
        <v>40</v>
      </c>
      <c r="C21" s="1"/>
      <c r="K21" s="1"/>
      <c r="M21" s="1"/>
      <c r="O21" s="1"/>
    </row>
    <row r="22" spans="1:16" x14ac:dyDescent="0.25">
      <c r="A22" s="4" t="s">
        <v>41</v>
      </c>
      <c r="C22" s="1"/>
      <c r="E22" s="1"/>
      <c r="F22" s="1"/>
      <c r="G22" s="1"/>
      <c r="H22" s="1"/>
      <c r="J22" s="1"/>
      <c r="K22" s="1"/>
      <c r="M22" s="1"/>
      <c r="N22" s="1"/>
      <c r="O22" s="1"/>
      <c r="P22" s="1"/>
    </row>
    <row r="23" spans="1:16" x14ac:dyDescent="0.25">
      <c r="A23" s="4" t="s">
        <v>42</v>
      </c>
      <c r="C23" s="1"/>
      <c r="E23" s="1"/>
      <c r="F23" s="1"/>
      <c r="H23" s="1"/>
      <c r="J23" s="1"/>
      <c r="K23" s="1"/>
      <c r="M23" s="1"/>
      <c r="N23" s="1"/>
      <c r="O23" s="1"/>
      <c r="P23" s="1"/>
    </row>
    <row r="24" spans="1:16" x14ac:dyDescent="0.25">
      <c r="A24" s="4" t="s">
        <v>43</v>
      </c>
      <c r="C24" s="1"/>
      <c r="E24" s="1"/>
      <c r="F24" s="1"/>
      <c r="G24" s="1"/>
      <c r="H24" s="1"/>
      <c r="J24" s="1"/>
      <c r="K24" s="1"/>
      <c r="M24" s="1"/>
      <c r="N24" s="1"/>
      <c r="O24" s="1"/>
      <c r="P24" s="1"/>
    </row>
    <row r="25" spans="1:16" x14ac:dyDescent="0.25">
      <c r="A25" s="4" t="s">
        <v>44</v>
      </c>
      <c r="C25" s="1"/>
      <c r="E25" s="1"/>
      <c r="F25" s="1"/>
      <c r="G25" s="1"/>
      <c r="H25" s="1"/>
      <c r="J25" s="1"/>
      <c r="K25" s="1"/>
      <c r="M25" s="1"/>
      <c r="N25" s="1"/>
      <c r="O25" s="1"/>
      <c r="P25" s="1"/>
    </row>
    <row r="26" spans="1:16" x14ac:dyDescent="0.25">
      <c r="A26" s="4" t="s">
        <v>45</v>
      </c>
      <c r="C26" s="1"/>
      <c r="E26" s="1"/>
      <c r="F26" s="1"/>
      <c r="G26" s="1"/>
      <c r="H26" s="1"/>
      <c r="J26" s="1"/>
      <c r="K26" s="1"/>
      <c r="M26" s="1"/>
      <c r="N26" s="1"/>
      <c r="O26" s="1"/>
      <c r="P26" s="1"/>
    </row>
    <row r="27" spans="1:16" x14ac:dyDescent="0.25">
      <c r="A27" s="4" t="s">
        <v>46</v>
      </c>
      <c r="C27" s="1"/>
      <c r="E27" s="1"/>
      <c r="F27" s="1"/>
      <c r="G27" s="1"/>
      <c r="H27" s="1"/>
      <c r="J27" s="1"/>
      <c r="K27" s="1"/>
      <c r="M27" s="1"/>
      <c r="N27" s="1"/>
      <c r="O27" s="1"/>
      <c r="P27" s="1"/>
    </row>
    <row r="28" spans="1:16" x14ac:dyDescent="0.25">
      <c r="A28" s="4" t="s">
        <v>47</v>
      </c>
      <c r="C28" s="1"/>
      <c r="E28" s="1"/>
      <c r="F28" s="1"/>
      <c r="G28" s="1"/>
      <c r="H28" s="1"/>
      <c r="J28" s="1"/>
      <c r="K28" s="1"/>
      <c r="M28" s="1"/>
      <c r="N28" s="1"/>
      <c r="O28" s="1"/>
      <c r="P28" s="1"/>
    </row>
    <row r="29" spans="1:16" x14ac:dyDescent="0.25">
      <c r="A29" s="4" t="s">
        <v>48</v>
      </c>
      <c r="C29" s="1"/>
      <c r="E29" s="1"/>
      <c r="F29" s="1"/>
      <c r="G29" s="1"/>
      <c r="H29" s="1"/>
      <c r="J29" s="1"/>
      <c r="K29" s="1"/>
      <c r="M29" s="1"/>
      <c r="N29" s="1"/>
      <c r="O29" s="1"/>
      <c r="P29" s="1"/>
    </row>
    <row r="30" spans="1:16" x14ac:dyDescent="0.25">
      <c r="A30" s="4" t="s">
        <v>49</v>
      </c>
      <c r="C30" s="1"/>
      <c r="E30" s="1"/>
      <c r="F30" s="1"/>
      <c r="G30" s="1"/>
      <c r="H30" s="1"/>
      <c r="J30" s="1"/>
      <c r="K30" s="1"/>
      <c r="M30" s="1"/>
      <c r="N30" s="1"/>
      <c r="O30" s="1"/>
      <c r="P30" s="1"/>
    </row>
    <row r="31" spans="1:16" x14ac:dyDescent="0.25">
      <c r="A31" s="4" t="s">
        <v>50</v>
      </c>
      <c r="C31" s="1"/>
      <c r="E31" s="1"/>
      <c r="F31" s="1"/>
      <c r="G31" s="1"/>
      <c r="H31" s="1"/>
      <c r="J31" s="1"/>
      <c r="K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B3C7-4461-C54A-B808-75B939CFAECB}">
  <dimension ref="A1:Q31"/>
  <sheetViews>
    <sheetView topLeftCell="A14" zoomScale="83" workbookViewId="0">
      <selection activeCell="E8" sqref="E8"/>
    </sheetView>
  </sheetViews>
  <sheetFormatPr baseColWidth="10" defaultRowHeight="19" x14ac:dyDescent="0.25"/>
  <cols>
    <col min="1" max="1" width="39.1640625" style="4" customWidth="1"/>
    <col min="2" max="2" width="11" style="4" customWidth="1"/>
    <col min="3" max="3" width="10.83203125" style="4"/>
    <col min="4" max="4" width="14.83203125" style="4" customWidth="1"/>
    <col min="5" max="7" width="10.83203125" style="4"/>
    <col min="8" max="8" width="13.83203125" style="4" customWidth="1"/>
    <col min="9" max="9" width="19" style="4" customWidth="1"/>
    <col min="10" max="10" width="18.33203125" style="4" customWidth="1"/>
    <col min="11" max="12" width="9.83203125" style="4" customWidth="1"/>
    <col min="13" max="13" width="18.33203125" style="4" customWidth="1"/>
    <col min="14" max="14" width="10.83203125" style="4"/>
    <col min="15" max="15" width="12.6640625" style="4" customWidth="1"/>
    <col min="16" max="16" width="15.6640625" style="4" customWidth="1"/>
    <col min="17" max="16384" width="10.83203125" style="4"/>
  </cols>
  <sheetData>
    <row r="1" spans="1:17" x14ac:dyDescent="0.25">
      <c r="A1" s="4" t="s">
        <v>93</v>
      </c>
    </row>
    <row r="2" spans="1:17" x14ac:dyDescent="0.25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L2" s="4" t="s">
        <v>116</v>
      </c>
      <c r="M2" s="4" t="s">
        <v>110</v>
      </c>
      <c r="O2" s="4" t="s">
        <v>9</v>
      </c>
      <c r="P2" s="4" t="s">
        <v>6</v>
      </c>
      <c r="Q2" s="4" t="s">
        <v>10</v>
      </c>
    </row>
    <row r="3" spans="1:17" x14ac:dyDescent="0.25">
      <c r="A3" s="5" t="s">
        <v>0</v>
      </c>
      <c r="B3" s="5"/>
    </row>
    <row r="4" spans="1:17" x14ac:dyDescent="0.25">
      <c r="A4" s="4" t="s">
        <v>17</v>
      </c>
      <c r="B4" s="4" t="s">
        <v>51</v>
      </c>
      <c r="C4" s="2">
        <v>6.5077100000000003</v>
      </c>
      <c r="D4" s="6" t="s">
        <v>111</v>
      </c>
      <c r="G4" s="4">
        <v>110.63</v>
      </c>
      <c r="L4" s="4">
        <v>400</v>
      </c>
      <c r="M4" s="4">
        <f>(P4-O4)/L4</f>
        <v>10.9702020425</v>
      </c>
      <c r="O4" s="4">
        <v>110.63</v>
      </c>
      <c r="P4" s="3">
        <v>4498.7108170000001</v>
      </c>
      <c r="Q4" s="4">
        <f>(O4/P4)*100</f>
        <v>2.4591489540057716</v>
      </c>
    </row>
    <row r="6" spans="1:17" x14ac:dyDescent="0.25">
      <c r="E6" s="4" t="s">
        <v>7</v>
      </c>
      <c r="F6" s="4" t="s">
        <v>8</v>
      </c>
    </row>
    <row r="7" spans="1:17" x14ac:dyDescent="0.25">
      <c r="A7" s="5" t="s">
        <v>3</v>
      </c>
      <c r="B7" s="5"/>
      <c r="D7" s="4" t="s">
        <v>72</v>
      </c>
    </row>
    <row r="8" spans="1:17" x14ac:dyDescent="0.25">
      <c r="A8" s="4" t="s">
        <v>18</v>
      </c>
      <c r="B8" s="4" t="s">
        <v>52</v>
      </c>
      <c r="C8" s="4">
        <v>8.4977</v>
      </c>
      <c r="D8" s="4" t="s">
        <v>108</v>
      </c>
      <c r="E8" s="4">
        <v>1.3183800000000001E-2</v>
      </c>
      <c r="F8" s="4">
        <v>5.2735399999999997</v>
      </c>
      <c r="G8" s="4">
        <v>135.96299999999999</v>
      </c>
      <c r="I8" s="7" t="s">
        <v>147</v>
      </c>
      <c r="L8" s="4">
        <v>400</v>
      </c>
      <c r="M8" s="4">
        <f t="shared" ref="M8:M13" si="0">(P8-O8)/L8</f>
        <v>10.41795231</v>
      </c>
      <c r="O8" s="4">
        <f>G8+F8</f>
        <v>141.23653999999999</v>
      </c>
      <c r="P8" s="3">
        <v>4308.4174640000001</v>
      </c>
      <c r="Q8" s="4">
        <f>(O8/P8)*100</f>
        <v>3.278153548957019</v>
      </c>
    </row>
    <row r="9" spans="1:17" x14ac:dyDescent="0.25">
      <c r="A9" s="4" t="s">
        <v>19</v>
      </c>
      <c r="B9" s="4" t="s">
        <v>53</v>
      </c>
      <c r="C9" s="3">
        <v>0.98148100000000005</v>
      </c>
      <c r="D9" s="4" t="s">
        <v>114</v>
      </c>
      <c r="E9" s="3">
        <v>3.3797499999999999E-3</v>
      </c>
      <c r="F9" s="3">
        <v>1.3519000000000001</v>
      </c>
      <c r="G9" s="3">
        <v>15.7037</v>
      </c>
      <c r="H9" s="3"/>
      <c r="I9" s="7" t="s">
        <v>147</v>
      </c>
      <c r="L9" s="4">
        <v>400</v>
      </c>
      <c r="M9" s="4">
        <f t="shared" si="0"/>
        <v>11.089541365000001</v>
      </c>
      <c r="O9" s="4">
        <f>G9+F9</f>
        <v>17.055599999999998</v>
      </c>
      <c r="P9" s="3">
        <v>4452.8721459999997</v>
      </c>
      <c r="Q9" s="4">
        <f t="shared" ref="Q9:Q13" si="1">(O9/P9)*100</f>
        <v>0.38302469598910421</v>
      </c>
    </row>
    <row r="10" spans="1:17" x14ac:dyDescent="0.25">
      <c r="A10" s="4" t="s">
        <v>22</v>
      </c>
      <c r="B10" s="4" t="s">
        <v>54</v>
      </c>
      <c r="C10" s="3">
        <v>0.29093999999999998</v>
      </c>
      <c r="D10" s="4" t="s">
        <v>113</v>
      </c>
      <c r="E10" s="3">
        <v>2.74998E-3</v>
      </c>
      <c r="F10" s="4">
        <v>1.09999</v>
      </c>
      <c r="G10" s="3">
        <v>4.6550399999999996</v>
      </c>
      <c r="H10" s="3"/>
      <c r="I10" s="7" t="s">
        <v>147</v>
      </c>
      <c r="L10" s="4">
        <v>400</v>
      </c>
      <c r="M10" s="4">
        <f t="shared" si="0"/>
        <v>11.0829221025</v>
      </c>
      <c r="O10" s="4">
        <f t="shared" ref="O10:O13" si="2">G10+F10</f>
        <v>5.7550299999999996</v>
      </c>
      <c r="P10" s="3">
        <v>4438.923871</v>
      </c>
      <c r="Q10" s="4">
        <f t="shared" si="1"/>
        <v>0.12964921605432958</v>
      </c>
    </row>
    <row r="11" spans="1:17" x14ac:dyDescent="0.25">
      <c r="A11" s="4" t="s">
        <v>20</v>
      </c>
      <c r="B11" s="4" t="s">
        <v>55</v>
      </c>
      <c r="C11" s="3">
        <v>8.5463400000000007</v>
      </c>
      <c r="D11" s="4" t="s">
        <v>108</v>
      </c>
      <c r="E11" s="4">
        <v>1.3227300000000001E-2</v>
      </c>
      <c r="F11" s="3">
        <v>5.2909100000000002</v>
      </c>
      <c r="G11" s="3">
        <v>68.370699999999999</v>
      </c>
      <c r="H11" s="3"/>
      <c r="I11" s="7" t="s">
        <v>147</v>
      </c>
      <c r="L11" s="4">
        <v>400</v>
      </c>
      <c r="M11" s="4">
        <f t="shared" si="0"/>
        <v>11.063384512499999</v>
      </c>
      <c r="O11" s="4">
        <f t="shared" si="2"/>
        <v>73.661609999999996</v>
      </c>
      <c r="P11" s="3">
        <v>4499.0154149999998</v>
      </c>
      <c r="Q11" s="4">
        <f t="shared" si="1"/>
        <v>1.637282898707294</v>
      </c>
    </row>
    <row r="12" spans="1:17" x14ac:dyDescent="0.25">
      <c r="A12" s="4" t="s">
        <v>21</v>
      </c>
      <c r="B12" s="4" t="s">
        <v>56</v>
      </c>
      <c r="C12" s="3">
        <v>0.977047</v>
      </c>
      <c r="D12" s="4" t="s">
        <v>114</v>
      </c>
      <c r="E12" s="4">
        <v>3.6296900000000001E-3</v>
      </c>
      <c r="F12" s="3">
        <v>1.4518800000000001</v>
      </c>
      <c r="G12" s="3">
        <v>7.8163799999999997</v>
      </c>
      <c r="H12" s="3"/>
      <c r="I12" s="7" t="s">
        <v>147</v>
      </c>
      <c r="L12" s="4">
        <v>400</v>
      </c>
      <c r="M12" s="4">
        <f t="shared" si="0"/>
        <v>11.3927234525</v>
      </c>
      <c r="O12" s="4">
        <f t="shared" si="2"/>
        <v>9.2682599999999997</v>
      </c>
      <c r="P12" s="3">
        <v>4566.3576409999996</v>
      </c>
      <c r="Q12" s="4">
        <f t="shared" si="1"/>
        <v>0.20296833337763526</v>
      </c>
    </row>
    <row r="13" spans="1:17" x14ac:dyDescent="0.25">
      <c r="A13" s="4" t="s">
        <v>23</v>
      </c>
      <c r="B13" s="4" t="s">
        <v>57</v>
      </c>
      <c r="C13" s="3">
        <v>0.28754800000000003</v>
      </c>
      <c r="D13" s="4" t="s">
        <v>113</v>
      </c>
      <c r="E13" s="4">
        <v>2.54638E-3</v>
      </c>
      <c r="F13" s="3">
        <v>1.0185500000000001</v>
      </c>
      <c r="G13" s="3">
        <v>2.3003800000000001</v>
      </c>
      <c r="H13" s="3"/>
      <c r="I13" s="7" t="s">
        <v>147</v>
      </c>
      <c r="L13" s="4">
        <v>400</v>
      </c>
      <c r="M13" s="4">
        <f t="shared" si="0"/>
        <v>11.301056952499998</v>
      </c>
      <c r="O13" s="4">
        <f t="shared" si="2"/>
        <v>3.3189299999999999</v>
      </c>
      <c r="P13" s="3">
        <v>4523.7417109999997</v>
      </c>
      <c r="Q13" s="4">
        <f t="shared" si="1"/>
        <v>7.3366920837448321E-2</v>
      </c>
    </row>
    <row r="16" spans="1:17" x14ac:dyDescent="0.25">
      <c r="H16" s="4" t="s">
        <v>115</v>
      </c>
      <c r="I16" s="4" t="s">
        <v>11</v>
      </c>
      <c r="J16" s="4" t="s">
        <v>12</v>
      </c>
      <c r="K16" s="4" t="s">
        <v>13</v>
      </c>
    </row>
    <row r="17" spans="1:17" x14ac:dyDescent="0.25">
      <c r="A17" s="5" t="s">
        <v>4</v>
      </c>
      <c r="B17" s="5"/>
    </row>
    <row r="18" spans="1:17" x14ac:dyDescent="0.25">
      <c r="A18" s="4" t="s">
        <v>37</v>
      </c>
      <c r="B18" s="4" t="s">
        <v>71</v>
      </c>
      <c r="C18" s="4">
        <v>1.27132</v>
      </c>
      <c r="D18" s="4" t="s">
        <v>117</v>
      </c>
      <c r="E18" s="4">
        <v>1.9664399999999999E-3</v>
      </c>
      <c r="F18" s="4">
        <v>0.78657500000000002</v>
      </c>
      <c r="G18" s="4">
        <v>20.341200000000001</v>
      </c>
      <c r="H18" s="4">
        <v>29242</v>
      </c>
      <c r="I18" s="4">
        <v>7.4952000000000005E-2</v>
      </c>
      <c r="J18" s="3">
        <v>1.66959E-2</v>
      </c>
      <c r="K18" s="4">
        <v>4.5388900000000002E-4</v>
      </c>
      <c r="L18" s="4">
        <v>400</v>
      </c>
      <c r="O18" s="4">
        <v>22.594100000000001</v>
      </c>
      <c r="P18" s="3">
        <v>4503.49</v>
      </c>
      <c r="Q18" s="4">
        <f t="shared" ref="Q18:Q31" si="3">(O18/P18)*100</f>
        <v>0.50170201332744169</v>
      </c>
    </row>
    <row r="19" spans="1:17" x14ac:dyDescent="0.25">
      <c r="A19" s="4" t="s">
        <v>38</v>
      </c>
      <c r="B19" s="4" t="s">
        <v>70</v>
      </c>
      <c r="C19" s="3">
        <v>1.2958099999999999</v>
      </c>
      <c r="D19" s="4" t="s">
        <v>117</v>
      </c>
      <c r="E19" s="4">
        <v>1.9154199999999999E-3</v>
      </c>
      <c r="F19" s="4">
        <v>0.76616899999999999</v>
      </c>
      <c r="G19" s="4">
        <v>20.732900000000001</v>
      </c>
      <c r="H19" s="3">
        <v>29761.8</v>
      </c>
      <c r="I19" s="4">
        <v>7.5769500000000004E-2</v>
      </c>
      <c r="J19" s="4">
        <v>1.7178499999999999E-2</v>
      </c>
      <c r="K19" s="4">
        <v>4.4801800000000001E-4</v>
      </c>
      <c r="L19" s="4">
        <v>400</v>
      </c>
      <c r="O19" s="3">
        <v>22.9862</v>
      </c>
      <c r="P19" s="3">
        <v>4467.41</v>
      </c>
      <c r="Q19" s="4">
        <f t="shared" si="3"/>
        <v>0.51453079077138664</v>
      </c>
    </row>
    <row r="20" spans="1:17" x14ac:dyDescent="0.25">
      <c r="A20" s="4" t="s">
        <v>39</v>
      </c>
      <c r="B20" s="4" t="s">
        <v>69</v>
      </c>
      <c r="C20" s="4">
        <v>1.1513</v>
      </c>
      <c r="D20" s="4" t="s">
        <v>118</v>
      </c>
      <c r="E20" s="4">
        <v>1.9759399999999998E-3</v>
      </c>
      <c r="F20" s="4">
        <v>0.79037500000000005</v>
      </c>
      <c r="G20" s="4">
        <v>9.2104400000000002</v>
      </c>
      <c r="H20" s="3">
        <v>26091.200000000001</v>
      </c>
      <c r="I20" s="4">
        <v>7.5232099999999996E-2</v>
      </c>
      <c r="J20" s="4">
        <v>1.6437799999999999E-2</v>
      </c>
      <c r="K20" s="4">
        <v>3.6403500000000002E-4</v>
      </c>
      <c r="L20" s="4">
        <v>400</v>
      </c>
      <c r="O20" s="3">
        <v>10.7342</v>
      </c>
      <c r="P20" s="3">
        <v>4282.1000000000004</v>
      </c>
      <c r="Q20" s="4">
        <f t="shared" si="3"/>
        <v>0.25067607015249527</v>
      </c>
    </row>
    <row r="21" spans="1:17" x14ac:dyDescent="0.25">
      <c r="A21" s="4" t="s">
        <v>40</v>
      </c>
      <c r="B21" s="4" t="s">
        <v>68</v>
      </c>
      <c r="C21" s="3">
        <v>1.1600900000000001</v>
      </c>
      <c r="D21" s="4" t="s">
        <v>119</v>
      </c>
      <c r="E21" s="4">
        <v>1.9648199999999999E-3</v>
      </c>
      <c r="F21" s="4">
        <v>0.78592899999999999</v>
      </c>
      <c r="G21" s="4">
        <v>9.2807399999999998</v>
      </c>
      <c r="H21" s="3">
        <v>26833</v>
      </c>
      <c r="I21" s="4">
        <v>7.5068599999999999E-2</v>
      </c>
      <c r="J21" s="4">
        <v>1.7230200000000001E-2</v>
      </c>
      <c r="K21" s="4">
        <v>4.4113399999999998E-4</v>
      </c>
      <c r="L21" s="4">
        <v>400</v>
      </c>
      <c r="O21" s="4">
        <v>10.805099999999999</v>
      </c>
      <c r="P21" s="3">
        <v>4464.32</v>
      </c>
      <c r="Q21" s="4">
        <f t="shared" si="3"/>
        <v>0.24203238119131246</v>
      </c>
    </row>
    <row r="22" spans="1:17" x14ac:dyDescent="0.25">
      <c r="A22" s="4" t="s">
        <v>41</v>
      </c>
      <c r="B22" s="4" t="s">
        <v>67</v>
      </c>
      <c r="C22" s="3">
        <v>0.36271999999999999</v>
      </c>
      <c r="D22" s="4" t="s">
        <v>120</v>
      </c>
      <c r="E22" s="3">
        <v>1.2510399999999999E-3</v>
      </c>
      <c r="F22" s="3">
        <v>0.50041599999999997</v>
      </c>
      <c r="G22" s="3">
        <v>5.8035199999999998</v>
      </c>
      <c r="H22" s="3">
        <v>8267.6200000000008</v>
      </c>
      <c r="I22" s="3">
        <v>7.5788599999999998E-2</v>
      </c>
      <c r="J22" s="3">
        <v>1.6861600000000001E-2</v>
      </c>
      <c r="K22" s="3">
        <v>1.9176299999999999E-4</v>
      </c>
      <c r="L22" s="3">
        <v>400</v>
      </c>
      <c r="O22" s="3">
        <v>7.78634</v>
      </c>
      <c r="P22" s="3">
        <v>4498.2700000000004</v>
      </c>
      <c r="Q22" s="4">
        <f t="shared" si="3"/>
        <v>0.17309632369777714</v>
      </c>
    </row>
    <row r="23" spans="1:17" x14ac:dyDescent="0.25">
      <c r="A23" s="4" t="s">
        <v>42</v>
      </c>
      <c r="B23" s="4" t="s">
        <v>66</v>
      </c>
      <c r="C23" s="3">
        <v>0.36913299999999999</v>
      </c>
      <c r="D23" s="4" t="s">
        <v>120</v>
      </c>
      <c r="E23" s="3">
        <v>1.2426099999999999E-3</v>
      </c>
      <c r="F23" s="3">
        <v>0.49704399999999999</v>
      </c>
      <c r="G23" s="4">
        <v>5.9061199999999996</v>
      </c>
      <c r="H23" s="3">
        <v>8401.8799999999992</v>
      </c>
      <c r="I23" s="3">
        <v>7.5344099999999997E-2</v>
      </c>
      <c r="J23" s="3">
        <v>1.7127799999999999E-2</v>
      </c>
      <c r="K23" s="3">
        <v>1.9225500000000001E-4</v>
      </c>
      <c r="L23" s="3">
        <v>400</v>
      </c>
      <c r="O23" s="3">
        <v>7.8827199999999999</v>
      </c>
      <c r="P23" s="3">
        <v>4216.66</v>
      </c>
      <c r="Q23" s="4">
        <f t="shared" si="3"/>
        <v>0.18694227184548909</v>
      </c>
    </row>
    <row r="24" spans="1:17" x14ac:dyDescent="0.25">
      <c r="A24" s="4" t="s">
        <v>43</v>
      </c>
      <c r="B24" s="4" t="s">
        <v>65</v>
      </c>
      <c r="C24" s="3">
        <v>1.2156199999999999</v>
      </c>
      <c r="D24" s="4" t="s">
        <v>117</v>
      </c>
      <c r="E24" s="3">
        <v>1.98154E-3</v>
      </c>
      <c r="F24" s="3">
        <v>0.79261400000000004</v>
      </c>
      <c r="G24" s="3">
        <v>19.4499</v>
      </c>
      <c r="H24" s="3">
        <v>28621.9</v>
      </c>
      <c r="I24" s="3">
        <v>1.81792E-2</v>
      </c>
      <c r="J24" s="3">
        <v>1.75441E-2</v>
      </c>
      <c r="K24" s="3">
        <v>4.5126699999999999E-4</v>
      </c>
      <c r="L24" s="3">
        <v>400</v>
      </c>
      <c r="O24" s="3">
        <v>20.8141</v>
      </c>
      <c r="P24" s="3">
        <v>4512.83</v>
      </c>
      <c r="Q24" s="4">
        <f t="shared" si="3"/>
        <v>0.46122056447949511</v>
      </c>
    </row>
    <row r="25" spans="1:17" x14ac:dyDescent="0.25">
      <c r="A25" s="4" t="s">
        <v>44</v>
      </c>
      <c r="B25" s="4" t="s">
        <v>64</v>
      </c>
      <c r="C25" s="3">
        <v>1.2355100000000001</v>
      </c>
      <c r="D25" s="4" t="s">
        <v>119</v>
      </c>
      <c r="E25" s="3">
        <v>1.7128600000000001E-3</v>
      </c>
      <c r="F25" s="3">
        <v>0.68514399999999998</v>
      </c>
      <c r="G25" s="3">
        <v>19.7682</v>
      </c>
      <c r="H25" s="3">
        <v>28808.6</v>
      </c>
      <c r="I25" s="3">
        <v>1.7585E-2</v>
      </c>
      <c r="J25" s="3">
        <v>1.7482299999999999E-2</v>
      </c>
      <c r="K25" s="3">
        <v>4.5228E-4</v>
      </c>
      <c r="L25" s="3">
        <v>400</v>
      </c>
      <c r="O25" s="3">
        <v>21.014399999999998</v>
      </c>
      <c r="P25" s="3">
        <v>4246.42</v>
      </c>
      <c r="Q25" s="4">
        <f t="shared" si="3"/>
        <v>0.49487332859208455</v>
      </c>
    </row>
    <row r="26" spans="1:17" x14ac:dyDescent="0.25">
      <c r="A26" s="4" t="s">
        <v>45</v>
      </c>
      <c r="B26" s="4" t="s">
        <v>63</v>
      </c>
      <c r="C26" s="3">
        <v>1.1234</v>
      </c>
      <c r="D26" s="4" t="s">
        <v>121</v>
      </c>
      <c r="E26" s="3">
        <v>1.8546999999999999E-3</v>
      </c>
      <c r="F26" s="3">
        <v>0.74188100000000001</v>
      </c>
      <c r="G26" s="3">
        <v>8.9872399999999999</v>
      </c>
      <c r="H26" s="3">
        <v>25734.799999999999</v>
      </c>
      <c r="I26" s="3">
        <v>1.7080600000000001E-2</v>
      </c>
      <c r="J26" s="3">
        <v>1.6102600000000002E-2</v>
      </c>
      <c r="K26" s="3">
        <v>4.4590199999999997E-4</v>
      </c>
      <c r="L26" s="3">
        <v>400</v>
      </c>
      <c r="O26" s="3">
        <v>9.9945900000000005</v>
      </c>
      <c r="P26" s="3">
        <v>4357.59</v>
      </c>
      <c r="Q26" s="4">
        <f t="shared" si="3"/>
        <v>0.22936049513607293</v>
      </c>
    </row>
    <row r="27" spans="1:17" x14ac:dyDescent="0.25">
      <c r="A27" s="4" t="s">
        <v>46</v>
      </c>
      <c r="B27" s="4" t="s">
        <v>62</v>
      </c>
      <c r="C27" s="3">
        <v>1.18407</v>
      </c>
      <c r="D27" s="4" t="s">
        <v>121</v>
      </c>
      <c r="E27" s="3">
        <v>1.59688E-3</v>
      </c>
      <c r="F27" s="3">
        <v>0.63875000000000004</v>
      </c>
      <c r="G27" s="3">
        <v>9.4725900000000003</v>
      </c>
      <c r="H27" s="3">
        <v>27213</v>
      </c>
      <c r="I27" s="3">
        <v>1.8489499999999999E-2</v>
      </c>
      <c r="J27" s="3">
        <v>1.7090299999999999E-2</v>
      </c>
      <c r="K27" s="3">
        <v>4.4885299999999998E-4</v>
      </c>
      <c r="L27" s="3">
        <v>400</v>
      </c>
      <c r="O27" s="3">
        <v>10.396000000000001</v>
      </c>
      <c r="P27" s="3">
        <v>4452.4399999999996</v>
      </c>
      <c r="Q27" s="4">
        <f t="shared" si="3"/>
        <v>0.2334899515771128</v>
      </c>
    </row>
    <row r="28" spans="1:17" x14ac:dyDescent="0.25">
      <c r="A28" s="4" t="s">
        <v>47</v>
      </c>
      <c r="B28" s="4" t="s">
        <v>61</v>
      </c>
      <c r="C28" s="3">
        <v>0.753521</v>
      </c>
      <c r="D28" s="4" t="s">
        <v>122</v>
      </c>
      <c r="E28" s="3">
        <v>1.9893900000000002E-3</v>
      </c>
      <c r="F28" s="3">
        <v>0.79575799999999997</v>
      </c>
      <c r="G28" s="3">
        <v>12.0563</v>
      </c>
      <c r="H28" s="3">
        <v>17558.900000000001</v>
      </c>
      <c r="I28" s="3">
        <v>1.7490100000000001E-2</v>
      </c>
      <c r="J28" s="3">
        <v>1.71872E-2</v>
      </c>
      <c r="K28" s="3">
        <v>4.5111800000000003E-4</v>
      </c>
      <c r="L28" s="3">
        <v>400</v>
      </c>
      <c r="O28" s="3">
        <v>13.4069</v>
      </c>
      <c r="P28" s="3">
        <v>4396.93</v>
      </c>
      <c r="Q28" s="4">
        <f t="shared" si="3"/>
        <v>0.30491502025276729</v>
      </c>
    </row>
    <row r="29" spans="1:17" x14ac:dyDescent="0.25">
      <c r="A29" s="4" t="s">
        <v>48</v>
      </c>
      <c r="B29" s="4" t="s">
        <v>60</v>
      </c>
      <c r="C29" s="3">
        <v>0.67621600000000004</v>
      </c>
      <c r="D29" s="4" t="s">
        <v>123</v>
      </c>
      <c r="E29" s="3">
        <v>1.9953000000000002E-3</v>
      </c>
      <c r="F29" s="3">
        <v>0.798122</v>
      </c>
      <c r="G29" s="3">
        <v>10.8195</v>
      </c>
      <c r="H29" s="3">
        <v>15732.6</v>
      </c>
      <c r="I29" s="3">
        <v>1.7798700000000001E-2</v>
      </c>
      <c r="J29" s="3">
        <v>1.6575800000000002E-2</v>
      </c>
      <c r="K29" s="3">
        <v>4.5439599999999998E-4</v>
      </c>
      <c r="L29" s="3">
        <v>400</v>
      </c>
      <c r="O29" s="3">
        <v>12.1676</v>
      </c>
      <c r="P29" s="3">
        <v>4450.66</v>
      </c>
      <c r="Q29" s="4">
        <f t="shared" si="3"/>
        <v>0.27338866595066802</v>
      </c>
    </row>
    <row r="30" spans="1:17" x14ac:dyDescent="0.25">
      <c r="A30" s="4" t="s">
        <v>49</v>
      </c>
      <c r="B30" s="4" t="s">
        <v>59</v>
      </c>
      <c r="C30" s="3">
        <v>0.63919700000000002</v>
      </c>
      <c r="D30" s="4" t="s">
        <v>124</v>
      </c>
      <c r="E30" s="3">
        <v>1.85808E-3</v>
      </c>
      <c r="F30" s="3">
        <v>0.74323399999999995</v>
      </c>
      <c r="G30" s="3">
        <v>5.1135799999999998</v>
      </c>
      <c r="H30" s="3">
        <v>14594.1</v>
      </c>
      <c r="I30" s="3">
        <v>1.8240800000000001E-2</v>
      </c>
      <c r="J30" s="3">
        <v>1.74606E-2</v>
      </c>
      <c r="K30" s="3">
        <v>4.5177299999999999E-4</v>
      </c>
      <c r="L30" s="3">
        <v>400</v>
      </c>
      <c r="O30" s="3">
        <v>6.1424200000000004</v>
      </c>
      <c r="P30" s="3">
        <v>4361.3999999999996</v>
      </c>
      <c r="Q30" s="4">
        <f t="shared" si="3"/>
        <v>0.14083597010134363</v>
      </c>
    </row>
    <row r="31" spans="1:17" x14ac:dyDescent="0.25">
      <c r="A31" s="4" t="s">
        <v>50</v>
      </c>
      <c r="B31" s="4" t="s">
        <v>58</v>
      </c>
      <c r="C31" s="3">
        <v>0.56549700000000003</v>
      </c>
      <c r="D31" s="4" t="s">
        <v>125</v>
      </c>
      <c r="E31" s="3">
        <v>1.9088099999999999E-3</v>
      </c>
      <c r="F31" s="3">
        <v>0.76352299999999995</v>
      </c>
      <c r="G31" s="3">
        <v>4.5239799999999999</v>
      </c>
      <c r="H31" s="3">
        <v>12853.2</v>
      </c>
      <c r="I31" s="3">
        <v>1.7687399999999999E-2</v>
      </c>
      <c r="J31" s="3">
        <v>1.7009799999999999E-2</v>
      </c>
      <c r="K31" s="3">
        <v>4.5430699999999999E-4</v>
      </c>
      <c r="L31" s="3">
        <v>400</v>
      </c>
      <c r="O31" s="3">
        <v>5.56508</v>
      </c>
      <c r="P31" s="3">
        <v>4325.96</v>
      </c>
      <c r="Q31" s="4">
        <f t="shared" si="3"/>
        <v>0.1286438154767959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E80-7853-5843-98B6-59260631C3EB}">
  <dimension ref="A1:N21"/>
  <sheetViews>
    <sheetView topLeftCell="A3" workbookViewId="0">
      <selection activeCell="A15" sqref="A15"/>
    </sheetView>
  </sheetViews>
  <sheetFormatPr baseColWidth="10" defaultRowHeight="19" x14ac:dyDescent="0.25"/>
  <cols>
    <col min="1" max="1" width="40.83203125" style="4" customWidth="1"/>
    <col min="2" max="2" width="13.83203125" style="4" customWidth="1"/>
    <col min="3" max="7" width="10.83203125" style="4"/>
    <col min="8" max="9" width="12.6640625" style="4" customWidth="1"/>
    <col min="10" max="10" width="15.6640625" style="4" customWidth="1"/>
    <col min="11" max="11" width="10.83203125" style="4"/>
    <col min="12" max="14" width="18.33203125" style="4" customWidth="1"/>
    <col min="15" max="16384" width="10.83203125" style="4"/>
  </cols>
  <sheetData>
    <row r="1" spans="1:14" x14ac:dyDescent="0.25">
      <c r="A1" s="4" t="s">
        <v>150</v>
      </c>
    </row>
    <row r="2" spans="1:14" x14ac:dyDescent="0.25">
      <c r="A2" s="4" t="s">
        <v>14</v>
      </c>
      <c r="B2" s="4" t="s">
        <v>24</v>
      </c>
      <c r="C2" s="4" t="s">
        <v>1</v>
      </c>
      <c r="D2" s="4" t="s">
        <v>2</v>
      </c>
      <c r="G2" s="4" t="s">
        <v>107</v>
      </c>
      <c r="H2" s="4" t="s">
        <v>9</v>
      </c>
      <c r="I2" s="4" t="s">
        <v>109</v>
      </c>
      <c r="J2" s="4" t="s">
        <v>6</v>
      </c>
      <c r="K2" s="4" t="s">
        <v>10</v>
      </c>
    </row>
    <row r="3" spans="1:14" x14ac:dyDescent="0.25">
      <c r="A3" s="4" t="s">
        <v>0</v>
      </c>
    </row>
    <row r="4" spans="1:14" x14ac:dyDescent="0.25">
      <c r="A4" s="4" t="s">
        <v>98</v>
      </c>
      <c r="B4" s="4" t="s">
        <v>146</v>
      </c>
    </row>
    <row r="6" spans="1:14" x14ac:dyDescent="0.25">
      <c r="E6" s="4" t="s">
        <v>7</v>
      </c>
      <c r="F6" s="4" t="s">
        <v>8</v>
      </c>
    </row>
    <row r="7" spans="1:14" x14ac:dyDescent="0.25">
      <c r="A7" s="4" t="s">
        <v>3</v>
      </c>
      <c r="D7" s="4" t="s">
        <v>72</v>
      </c>
    </row>
    <row r="8" spans="1:14" x14ac:dyDescent="0.25">
      <c r="A8" s="4" t="s">
        <v>99</v>
      </c>
      <c r="B8" s="3" t="s">
        <v>134</v>
      </c>
      <c r="C8" s="1">
        <v>3.3397299999999999</v>
      </c>
      <c r="D8" s="4" t="s">
        <v>143</v>
      </c>
      <c r="E8" s="1">
        <v>7.9863299999999998E-2</v>
      </c>
      <c r="F8" s="1">
        <v>207.64500000000001</v>
      </c>
      <c r="G8" s="1">
        <v>43.416499999999999</v>
      </c>
      <c r="H8" s="4">
        <f>G8+F8</f>
        <v>251.06150000000002</v>
      </c>
      <c r="I8" s="4">
        <v>2600</v>
      </c>
      <c r="J8" s="9">
        <v>3406</v>
      </c>
      <c r="K8" s="4">
        <f>(H8/J8)*100</f>
        <v>7.3711538461538471</v>
      </c>
    </row>
    <row r="9" spans="1:14" x14ac:dyDescent="0.25">
      <c r="A9" s="4" t="s">
        <v>100</v>
      </c>
      <c r="B9" s="3" t="s">
        <v>135</v>
      </c>
      <c r="C9" s="4">
        <v>0.99713300000000005</v>
      </c>
      <c r="D9" s="4" t="s">
        <v>144</v>
      </c>
      <c r="E9" s="1">
        <v>2.9536699999999999E-2</v>
      </c>
      <c r="F9" s="4">
        <v>76.795400000000001</v>
      </c>
      <c r="G9" s="4">
        <v>12.9627</v>
      </c>
      <c r="H9" s="4">
        <f t="shared" ref="H9:H12" si="0">G9+F9</f>
        <v>89.758099999999999</v>
      </c>
      <c r="I9" s="4">
        <v>2600</v>
      </c>
      <c r="J9" s="4">
        <v>3962</v>
      </c>
      <c r="K9" s="4">
        <f t="shared" ref="K9:K12" si="1">(H9/J9)*100</f>
        <v>2.2654745078243312</v>
      </c>
    </row>
    <row r="10" spans="1:14" x14ac:dyDescent="0.25">
      <c r="A10" s="4" t="s">
        <v>101</v>
      </c>
      <c r="B10" s="4" t="s">
        <v>136</v>
      </c>
      <c r="C10" s="1">
        <v>0.44146600000000003</v>
      </c>
      <c r="D10" s="4" t="s">
        <v>145</v>
      </c>
      <c r="E10" s="1">
        <v>1.9460100000000001E-2</v>
      </c>
      <c r="F10" s="4">
        <v>50.596400000000003</v>
      </c>
      <c r="G10" s="4">
        <v>5.7390600000000003</v>
      </c>
      <c r="H10" s="4">
        <f t="shared" si="0"/>
        <v>56.335460000000005</v>
      </c>
      <c r="I10" s="4">
        <v>2600</v>
      </c>
      <c r="J10" s="4">
        <v>4218</v>
      </c>
      <c r="K10" s="4">
        <f t="shared" si="1"/>
        <v>1.3355964912280702</v>
      </c>
    </row>
    <row r="12" spans="1:14" s="7" customFormat="1" x14ac:dyDescent="0.25">
      <c r="A12" s="7" t="s">
        <v>149</v>
      </c>
      <c r="C12" s="8">
        <v>7.7429500000000004</v>
      </c>
      <c r="D12" s="7" t="s">
        <v>151</v>
      </c>
      <c r="E12" s="8">
        <v>0.209511</v>
      </c>
      <c r="F12" s="8">
        <v>251.41300000000001</v>
      </c>
      <c r="G12" s="8">
        <v>46.457700000000003</v>
      </c>
      <c r="H12" s="4">
        <f t="shared" si="0"/>
        <v>297.8707</v>
      </c>
      <c r="I12" s="7">
        <v>1200</v>
      </c>
      <c r="J12" s="4">
        <v>3600</v>
      </c>
      <c r="K12" s="4">
        <f t="shared" si="1"/>
        <v>8.2741861111111099</v>
      </c>
    </row>
    <row r="14" spans="1:14" x14ac:dyDescent="0.25">
      <c r="L14" s="4" t="s">
        <v>15</v>
      </c>
      <c r="M14" s="4" t="s">
        <v>12</v>
      </c>
      <c r="N14" s="4" t="s">
        <v>13</v>
      </c>
    </row>
    <row r="15" spans="1:14" x14ac:dyDescent="0.25">
      <c r="A15" s="4" t="s">
        <v>4</v>
      </c>
    </row>
    <row r="17" spans="1:2" x14ac:dyDescent="0.25">
      <c r="A17" s="4" t="s">
        <v>196</v>
      </c>
    </row>
    <row r="18" spans="1:2" x14ac:dyDescent="0.25">
      <c r="A18" s="4" t="s">
        <v>195</v>
      </c>
    </row>
    <row r="19" spans="1:2" x14ac:dyDescent="0.25">
      <c r="A19" s="4" t="s">
        <v>193</v>
      </c>
      <c r="B19" s="4" t="s">
        <v>194</v>
      </c>
    </row>
    <row r="20" spans="1:2" x14ac:dyDescent="0.25">
      <c r="A20" s="4">
        <v>2</v>
      </c>
    </row>
    <row r="21" spans="1:2" x14ac:dyDescent="0.25">
      <c r="A21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6670-DFFB-F74D-A373-200F7CB27FAC}">
  <dimension ref="A1:M28"/>
  <sheetViews>
    <sheetView topLeftCell="D19" zoomScale="118" workbookViewId="0">
      <selection activeCell="I27" sqref="I27"/>
    </sheetView>
  </sheetViews>
  <sheetFormatPr baseColWidth="10" defaultRowHeight="16" x14ac:dyDescent="0.2"/>
  <cols>
    <col min="9" max="10" width="13.1640625" customWidth="1"/>
  </cols>
  <sheetData>
    <row r="1" spans="1:13" x14ac:dyDescent="0.2">
      <c r="A1" t="s">
        <v>165</v>
      </c>
      <c r="B1" t="s">
        <v>166</v>
      </c>
      <c r="C1" t="s">
        <v>167</v>
      </c>
      <c r="D1" t="s">
        <v>175</v>
      </c>
      <c r="E1" t="s">
        <v>176</v>
      </c>
    </row>
    <row r="2" spans="1:13" x14ac:dyDescent="0.2">
      <c r="A2" t="s">
        <v>168</v>
      </c>
      <c r="B2">
        <v>0.01</v>
      </c>
      <c r="C2">
        <v>9.6000000000000002E-2</v>
      </c>
      <c r="D2">
        <v>34</v>
      </c>
      <c r="E2">
        <f>C2/B2</f>
        <v>9.6</v>
      </c>
    </row>
    <row r="3" spans="1:13" x14ac:dyDescent="0.2">
      <c r="A3" t="s">
        <v>170</v>
      </c>
      <c r="B3">
        <v>4.2000000000000003E-2</v>
      </c>
      <c r="C3">
        <v>0.44</v>
      </c>
      <c r="D3">
        <v>57</v>
      </c>
      <c r="E3">
        <f t="shared" ref="E3:E8" si="0">C3/B3</f>
        <v>10.476190476190476</v>
      </c>
    </row>
    <row r="4" spans="1:13" x14ac:dyDescent="0.2">
      <c r="A4" t="s">
        <v>171</v>
      </c>
      <c r="B4">
        <v>0.08</v>
      </c>
      <c r="C4">
        <v>0.9</v>
      </c>
      <c r="D4">
        <v>73</v>
      </c>
      <c r="E4">
        <f t="shared" si="0"/>
        <v>11.25</v>
      </c>
    </row>
    <row r="5" spans="1:13" x14ac:dyDescent="0.2">
      <c r="A5" t="s">
        <v>172</v>
      </c>
      <c r="B5">
        <v>0.15</v>
      </c>
      <c r="C5">
        <v>1.76</v>
      </c>
      <c r="D5">
        <v>90</v>
      </c>
      <c r="E5">
        <f t="shared" si="0"/>
        <v>11.733333333333334</v>
      </c>
    </row>
    <row r="6" spans="1:13" x14ac:dyDescent="0.2">
      <c r="A6" t="s">
        <v>173</v>
      </c>
      <c r="B6">
        <v>0.38</v>
      </c>
      <c r="C6">
        <v>4.5999999999999996</v>
      </c>
      <c r="D6">
        <v>124</v>
      </c>
      <c r="E6">
        <f t="shared" si="0"/>
        <v>12.105263157894736</v>
      </c>
    </row>
    <row r="7" spans="1:13" x14ac:dyDescent="0.2">
      <c r="A7" t="s">
        <v>169</v>
      </c>
      <c r="B7">
        <v>0.78</v>
      </c>
      <c r="C7">
        <v>9.4</v>
      </c>
      <c r="D7">
        <v>155</v>
      </c>
      <c r="E7">
        <f t="shared" si="0"/>
        <v>12.051282051282051</v>
      </c>
    </row>
    <row r="8" spans="1:13" x14ac:dyDescent="0.2">
      <c r="A8" t="s">
        <v>174</v>
      </c>
      <c r="B8">
        <v>1.5</v>
      </c>
      <c r="C8">
        <v>19</v>
      </c>
      <c r="D8">
        <v>196</v>
      </c>
      <c r="E8">
        <f t="shared" si="0"/>
        <v>12.666666666666666</v>
      </c>
    </row>
    <row r="11" spans="1:13" x14ac:dyDescent="0.2">
      <c r="A11" t="s">
        <v>183</v>
      </c>
      <c r="I11" t="s">
        <v>184</v>
      </c>
    </row>
    <row r="12" spans="1:13" x14ac:dyDescent="0.2">
      <c r="A12" t="s">
        <v>182</v>
      </c>
      <c r="B12" t="s">
        <v>166</v>
      </c>
      <c r="C12" t="s">
        <v>167</v>
      </c>
      <c r="D12" t="s">
        <v>180</v>
      </c>
      <c r="E12" t="s">
        <v>176</v>
      </c>
      <c r="I12" t="s">
        <v>166</v>
      </c>
      <c r="J12" t="s">
        <v>167</v>
      </c>
      <c r="K12" t="s">
        <v>180</v>
      </c>
      <c r="L12" t="s">
        <v>176</v>
      </c>
    </row>
    <row r="13" spans="1:13" x14ac:dyDescent="0.2">
      <c r="A13" t="s">
        <v>168</v>
      </c>
      <c r="B13">
        <v>0.02</v>
      </c>
      <c r="D13">
        <v>35</v>
      </c>
      <c r="F13">
        <v>100</v>
      </c>
      <c r="H13" t="s">
        <v>168</v>
      </c>
      <c r="I13">
        <v>1.8E-3</v>
      </c>
      <c r="J13">
        <v>0.75</v>
      </c>
      <c r="K13" t="s">
        <v>185</v>
      </c>
      <c r="L13">
        <f t="shared" ref="L13:L19" si="1">J13/I13</f>
        <v>416.66666666666669</v>
      </c>
      <c r="M13">
        <v>50</v>
      </c>
    </row>
    <row r="14" spans="1:13" x14ac:dyDescent="0.2">
      <c r="A14" t="s">
        <v>170</v>
      </c>
      <c r="B14">
        <v>2.4E-2</v>
      </c>
      <c r="D14">
        <v>60</v>
      </c>
      <c r="F14">
        <v>25</v>
      </c>
      <c r="H14" t="s">
        <v>170</v>
      </c>
      <c r="I14">
        <v>1.6000000000000001E-3</v>
      </c>
      <c r="J14">
        <v>4.05</v>
      </c>
      <c r="K14" t="s">
        <v>187</v>
      </c>
      <c r="L14">
        <f t="shared" si="1"/>
        <v>2531.2499999999995</v>
      </c>
      <c r="M14">
        <v>50</v>
      </c>
    </row>
    <row r="15" spans="1:13" x14ac:dyDescent="0.2">
      <c r="A15" t="s">
        <v>171</v>
      </c>
      <c r="B15">
        <v>0.05</v>
      </c>
      <c r="D15">
        <v>76</v>
      </c>
      <c r="F15">
        <v>10</v>
      </c>
      <c r="H15" t="s">
        <v>171</v>
      </c>
      <c r="I15">
        <v>3.2000000000000002E-3</v>
      </c>
      <c r="J15">
        <v>8.1300000000000008</v>
      </c>
      <c r="K15" t="s">
        <v>186</v>
      </c>
      <c r="L15">
        <f t="shared" si="1"/>
        <v>2540.625</v>
      </c>
      <c r="M15">
        <v>50</v>
      </c>
    </row>
    <row r="16" spans="1:13" x14ac:dyDescent="0.2">
      <c r="A16" t="s">
        <v>172</v>
      </c>
      <c r="B16">
        <v>7.0000000000000007E-2</v>
      </c>
      <c r="D16">
        <v>95</v>
      </c>
      <c r="F16">
        <v>10</v>
      </c>
      <c r="H16" t="s">
        <v>172</v>
      </c>
      <c r="I16">
        <v>5.4000000000000003E-3</v>
      </c>
      <c r="J16">
        <v>16.38</v>
      </c>
      <c r="K16" t="s">
        <v>188</v>
      </c>
      <c r="L16">
        <f t="shared" si="1"/>
        <v>3033.333333333333</v>
      </c>
      <c r="M16">
        <v>50</v>
      </c>
    </row>
    <row r="17" spans="1:13" x14ac:dyDescent="0.2">
      <c r="A17" t="s">
        <v>173</v>
      </c>
      <c r="B17">
        <v>0.1</v>
      </c>
      <c r="D17">
        <v>128</v>
      </c>
      <c r="F17">
        <v>10</v>
      </c>
      <c r="H17" t="s">
        <v>173</v>
      </c>
      <c r="I17">
        <v>6.4000000000000003E-3</v>
      </c>
      <c r="J17">
        <v>39.93</v>
      </c>
      <c r="K17" t="s">
        <v>190</v>
      </c>
      <c r="L17">
        <f t="shared" si="1"/>
        <v>6239.0625</v>
      </c>
      <c r="M17">
        <v>50</v>
      </c>
    </row>
    <row r="18" spans="1:13" x14ac:dyDescent="0.2">
      <c r="A18" t="s">
        <v>169</v>
      </c>
      <c r="B18">
        <v>0.25</v>
      </c>
      <c r="D18">
        <v>164</v>
      </c>
      <c r="F18">
        <v>10</v>
      </c>
      <c r="H18" t="s">
        <v>169</v>
      </c>
      <c r="I18">
        <v>1.2500000000000001E-2</v>
      </c>
      <c r="J18">
        <v>79.680000000000007</v>
      </c>
      <c r="K18" t="s">
        <v>189</v>
      </c>
      <c r="L18">
        <f t="shared" si="1"/>
        <v>6374.4000000000005</v>
      </c>
      <c r="M18">
        <v>50</v>
      </c>
    </row>
    <row r="19" spans="1:13" x14ac:dyDescent="0.2">
      <c r="A19" t="s">
        <v>174</v>
      </c>
      <c r="B19">
        <v>0.31</v>
      </c>
      <c r="D19">
        <v>200</v>
      </c>
      <c r="F19">
        <v>10</v>
      </c>
      <c r="H19" t="s">
        <v>174</v>
      </c>
      <c r="I19">
        <v>2.3099999999999999E-2</v>
      </c>
      <c r="J19">
        <v>162.4</v>
      </c>
      <c r="K19" t="s">
        <v>191</v>
      </c>
      <c r="L19">
        <f t="shared" si="1"/>
        <v>7030.3030303030309</v>
      </c>
      <c r="M19">
        <v>50</v>
      </c>
    </row>
    <row r="21" spans="1:13" x14ac:dyDescent="0.2">
      <c r="A21" t="s">
        <v>181</v>
      </c>
      <c r="B21" t="s">
        <v>166</v>
      </c>
      <c r="C21" t="s">
        <v>167</v>
      </c>
      <c r="D21" t="s">
        <v>175</v>
      </c>
      <c r="E21" t="s">
        <v>176</v>
      </c>
      <c r="I21" t="s">
        <v>192</v>
      </c>
    </row>
    <row r="22" spans="1:13" x14ac:dyDescent="0.2">
      <c r="A22" t="s">
        <v>168</v>
      </c>
      <c r="H22" t="s">
        <v>168</v>
      </c>
      <c r="I22">
        <v>2.2000000000000001E-3</v>
      </c>
      <c r="J22">
        <v>0.83</v>
      </c>
      <c r="K22" t="s">
        <v>185</v>
      </c>
      <c r="L22">
        <f>J22/I22</f>
        <v>377.27272727272725</v>
      </c>
      <c r="M22">
        <v>50</v>
      </c>
    </row>
    <row r="23" spans="1:13" x14ac:dyDescent="0.2">
      <c r="A23" t="s">
        <v>170</v>
      </c>
      <c r="H23" t="s">
        <v>170</v>
      </c>
      <c r="I23">
        <v>0.01</v>
      </c>
      <c r="J23">
        <v>4.4000000000000004</v>
      </c>
      <c r="K23" t="s">
        <v>187</v>
      </c>
      <c r="L23">
        <f t="shared" ref="L23:L28" si="2">J23/I23</f>
        <v>440</v>
      </c>
      <c r="M23">
        <v>50</v>
      </c>
    </row>
    <row r="24" spans="1:13" x14ac:dyDescent="0.2">
      <c r="A24" t="s">
        <v>171</v>
      </c>
      <c r="H24" t="s">
        <v>171</v>
      </c>
      <c r="I24">
        <v>4.4999999999999997E-3</v>
      </c>
      <c r="J24">
        <v>8.84</v>
      </c>
      <c r="K24" t="s">
        <v>186</v>
      </c>
      <c r="L24">
        <f t="shared" si="2"/>
        <v>1964.4444444444446</v>
      </c>
      <c r="M24">
        <v>50</v>
      </c>
    </row>
    <row r="25" spans="1:13" x14ac:dyDescent="0.2">
      <c r="A25" t="s">
        <v>172</v>
      </c>
      <c r="H25" t="s">
        <v>172</v>
      </c>
      <c r="I25">
        <v>7.7999999999999996E-3</v>
      </c>
      <c r="J25">
        <v>18.25</v>
      </c>
      <c r="K25" t="s">
        <v>188</v>
      </c>
      <c r="L25">
        <f t="shared" si="2"/>
        <v>2339.7435897435898</v>
      </c>
      <c r="M25">
        <v>50</v>
      </c>
    </row>
    <row r="26" spans="1:13" x14ac:dyDescent="0.2">
      <c r="A26" t="s">
        <v>173</v>
      </c>
      <c r="H26" t="s">
        <v>173</v>
      </c>
      <c r="I26">
        <v>1.2999999999999999E-2</v>
      </c>
      <c r="J26">
        <v>44.01</v>
      </c>
      <c r="K26" t="s">
        <v>190</v>
      </c>
      <c r="L26">
        <f t="shared" si="2"/>
        <v>3385.3846153846152</v>
      </c>
      <c r="M26">
        <v>30</v>
      </c>
    </row>
    <row r="27" spans="1:13" x14ac:dyDescent="0.2">
      <c r="A27" t="s">
        <v>169</v>
      </c>
      <c r="H27" t="s">
        <v>169</v>
      </c>
      <c r="I27">
        <v>3.7999999999999999E-2</v>
      </c>
      <c r="J27">
        <v>87.83</v>
      </c>
      <c r="K27" t="s">
        <v>189</v>
      </c>
      <c r="L27">
        <f t="shared" si="2"/>
        <v>2311.3157894736842</v>
      </c>
      <c r="M27">
        <v>30</v>
      </c>
    </row>
    <row r="28" spans="1:13" x14ac:dyDescent="0.2">
      <c r="A28" t="s">
        <v>174</v>
      </c>
      <c r="H28" t="s">
        <v>174</v>
      </c>
      <c r="I28">
        <v>0.17100000000000001</v>
      </c>
      <c r="J28">
        <v>175.9</v>
      </c>
      <c r="K28" t="s">
        <v>191</v>
      </c>
      <c r="L28">
        <f t="shared" si="2"/>
        <v>1028.6549707602339</v>
      </c>
      <c r="M2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A615-E092-9646-A75E-6CA4703B5DE8}">
  <dimension ref="A1:O32"/>
  <sheetViews>
    <sheetView topLeftCell="A13" zoomScale="89" workbookViewId="0">
      <selection activeCell="A11" sqref="A11"/>
    </sheetView>
  </sheetViews>
  <sheetFormatPr baseColWidth="10" defaultRowHeight="16" x14ac:dyDescent="0.2"/>
  <cols>
    <col min="1" max="1" width="31.6640625" customWidth="1"/>
    <col min="2" max="2" width="20.33203125" customWidth="1"/>
    <col min="8" max="8" width="9.83203125" customWidth="1"/>
    <col min="9" max="9" width="18.33203125" customWidth="1"/>
    <col min="10" max="10" width="12.6640625" customWidth="1"/>
    <col min="11" max="11" width="15.6640625" customWidth="1"/>
    <col min="13" max="13" width="8.33203125" customWidth="1"/>
    <col min="14" max="14" width="19" customWidth="1"/>
    <col min="15" max="15" width="21" customWidth="1"/>
  </cols>
  <sheetData>
    <row r="1" spans="1:15" ht="19" x14ac:dyDescent="0.25">
      <c r="A1" s="4" t="s">
        <v>152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9" x14ac:dyDescent="0.25">
      <c r="A2" s="4" t="s">
        <v>142</v>
      </c>
      <c r="B2" s="4" t="s">
        <v>24</v>
      </c>
      <c r="C2" s="4" t="s">
        <v>1</v>
      </c>
      <c r="D2" s="4" t="s">
        <v>2</v>
      </c>
      <c r="E2" s="4"/>
      <c r="F2" s="4"/>
      <c r="G2" s="4" t="s">
        <v>107</v>
      </c>
      <c r="H2" s="4" t="s">
        <v>116</v>
      </c>
      <c r="I2" s="4" t="s">
        <v>130</v>
      </c>
      <c r="J2" s="4" t="s">
        <v>9</v>
      </c>
      <c r="K2" s="4" t="s">
        <v>6</v>
      </c>
      <c r="L2" s="4" t="s">
        <v>10</v>
      </c>
      <c r="M2" s="4"/>
      <c r="N2" s="4" t="s">
        <v>161</v>
      </c>
      <c r="O2" s="5" t="s">
        <v>160</v>
      </c>
    </row>
    <row r="3" spans="1:15" ht="19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9" x14ac:dyDescent="0.25">
      <c r="A4" s="4" t="s">
        <v>77</v>
      </c>
      <c r="B4" s="4" t="s">
        <v>133</v>
      </c>
      <c r="C4" s="1">
        <v>94.83</v>
      </c>
      <c r="D4" s="4" t="s">
        <v>162</v>
      </c>
      <c r="E4" s="4"/>
      <c r="F4" s="4"/>
      <c r="G4" s="4">
        <f>C4*31</f>
        <v>2939.73</v>
      </c>
      <c r="H4" s="4">
        <v>630</v>
      </c>
      <c r="I4" s="4">
        <f>(K4-J4)/H4</f>
        <v>4.3813809523809519</v>
      </c>
      <c r="J4" s="4">
        <f>G4</f>
        <v>2939.73</v>
      </c>
      <c r="K4" s="4">
        <v>5700</v>
      </c>
      <c r="L4" s="4">
        <f t="shared" ref="L4:L6" si="0">(J4/K4)*100</f>
        <v>51.574210526315788</v>
      </c>
      <c r="M4" s="4"/>
      <c r="N4" s="4">
        <f>(K4/H4)*600</f>
        <v>5428.5714285714284</v>
      </c>
      <c r="O4" s="4">
        <f>(J4/N4)*100</f>
        <v>54.152921052631577</v>
      </c>
    </row>
    <row r="5" spans="1:15" ht="19" x14ac:dyDescent="0.25">
      <c r="A5" s="4" t="s">
        <v>73</v>
      </c>
      <c r="B5" s="4" t="s">
        <v>132</v>
      </c>
      <c r="C5" s="1">
        <v>97.12</v>
      </c>
      <c r="D5" s="4" t="s">
        <v>163</v>
      </c>
      <c r="E5" s="4"/>
      <c r="F5" s="4"/>
      <c r="G5" s="4">
        <f>C5*16</f>
        <v>1553.92</v>
      </c>
      <c r="H5" s="4">
        <v>681</v>
      </c>
      <c r="I5" s="4">
        <f t="shared" ref="I5:I6" si="1">(K5-J5)/H5</f>
        <v>4.5316886930983848</v>
      </c>
      <c r="J5" s="4">
        <f>G5</f>
        <v>1553.92</v>
      </c>
      <c r="K5" s="4">
        <v>4640</v>
      </c>
      <c r="L5" s="4">
        <f t="shared" si="0"/>
        <v>33.489655172413798</v>
      </c>
      <c r="M5" s="4"/>
      <c r="N5" s="4">
        <f t="shared" ref="N5:N6" si="2">(K5/H5)*600</f>
        <v>4088.1057268722466</v>
      </c>
      <c r="O5" s="4">
        <f t="shared" ref="O5:O6" si="3">(J5/N5)*100</f>
        <v>38.010758620689664</v>
      </c>
    </row>
    <row r="6" spans="1:15" ht="19" x14ac:dyDescent="0.25">
      <c r="A6" s="4" t="s">
        <v>94</v>
      </c>
      <c r="B6" s="4" t="s">
        <v>131</v>
      </c>
      <c r="C6" s="1">
        <v>94.66</v>
      </c>
      <c r="D6" s="4" t="s">
        <v>164</v>
      </c>
      <c r="E6" s="4"/>
      <c r="F6" s="4"/>
      <c r="G6" s="4">
        <f>C6*11</f>
        <v>1041.26</v>
      </c>
      <c r="H6" s="4">
        <v>696</v>
      </c>
      <c r="I6" s="4">
        <f t="shared" si="1"/>
        <v>4.6734770114942528</v>
      </c>
      <c r="J6" s="4">
        <f>G6</f>
        <v>1041.26</v>
      </c>
      <c r="K6" s="4">
        <v>4294</v>
      </c>
      <c r="L6" s="4">
        <f t="shared" si="0"/>
        <v>24.249184909175593</v>
      </c>
      <c r="M6" s="4"/>
      <c r="N6" s="4">
        <f t="shared" si="2"/>
        <v>3701.7241379310344</v>
      </c>
      <c r="O6" s="4">
        <f t="shared" si="3"/>
        <v>28.12905449464369</v>
      </c>
    </row>
    <row r="7" spans="1:15" ht="19" x14ac:dyDescent="0.25">
      <c r="A7" s="4"/>
      <c r="B7" s="4"/>
      <c r="C7" s="4"/>
      <c r="D7" s="4"/>
      <c r="E7" s="4" t="s">
        <v>7</v>
      </c>
      <c r="F7" s="4" t="s">
        <v>8</v>
      </c>
      <c r="G7" s="4"/>
      <c r="H7" s="4"/>
      <c r="I7" s="4"/>
      <c r="J7" s="4"/>
      <c r="K7" s="4"/>
      <c r="L7" s="4"/>
      <c r="M7" s="4"/>
      <c r="N7" s="4"/>
      <c r="O7" s="4"/>
    </row>
    <row r="8" spans="1:15" ht="19" x14ac:dyDescent="0.25">
      <c r="A8" s="4" t="s">
        <v>3</v>
      </c>
      <c r="B8" s="4"/>
      <c r="C8" s="4"/>
      <c r="D8" s="4" t="s">
        <v>16</v>
      </c>
      <c r="E8" s="4"/>
      <c r="F8" s="4"/>
      <c r="G8" s="4"/>
      <c r="H8" s="4"/>
      <c r="I8" s="4"/>
      <c r="J8" s="4"/>
      <c r="K8" s="4"/>
      <c r="L8" s="4"/>
      <c r="M8" s="4" t="s">
        <v>148</v>
      </c>
      <c r="N8" s="4"/>
      <c r="O8" s="4"/>
    </row>
    <row r="9" spans="1:15" ht="19" x14ac:dyDescent="0.25">
      <c r="A9" s="4" t="s">
        <v>78</v>
      </c>
      <c r="B9" s="4" t="s">
        <v>154</v>
      </c>
      <c r="C9" s="1">
        <v>9.73</v>
      </c>
      <c r="D9" s="4" t="s">
        <v>137</v>
      </c>
      <c r="E9" s="4">
        <v>0.44750000000000001</v>
      </c>
      <c r="F9" s="4">
        <v>268.53899999999999</v>
      </c>
      <c r="G9" s="1">
        <v>291.94299999999998</v>
      </c>
      <c r="H9" s="4">
        <v>600</v>
      </c>
      <c r="I9" s="4">
        <f t="shared" ref="I9:I17" si="4">(K9-J9)/H9</f>
        <v>4.5758633333333334</v>
      </c>
      <c r="J9" s="4">
        <f t="shared" ref="J9:J17" si="5">G9+F9</f>
        <v>560.48199999999997</v>
      </c>
      <c r="K9" s="4">
        <v>3306</v>
      </c>
      <c r="L9" s="4">
        <f>(J9/K9)*100</f>
        <v>16.953478523895946</v>
      </c>
      <c r="M9" s="4" t="s">
        <v>158</v>
      </c>
      <c r="N9" s="4">
        <v>3135</v>
      </c>
      <c r="O9" s="4">
        <f t="shared" ref="O9:O17" si="6">(J9/N9)*100</f>
        <v>17.878213716108451</v>
      </c>
    </row>
    <row r="10" spans="1:15" ht="19" x14ac:dyDescent="0.25">
      <c r="A10" s="4" t="s">
        <v>79</v>
      </c>
      <c r="B10" s="4" t="s">
        <v>155</v>
      </c>
      <c r="C10" s="1">
        <v>2.8</v>
      </c>
      <c r="D10" s="4" t="s">
        <v>138</v>
      </c>
      <c r="E10" s="4">
        <v>0.18820000000000001</v>
      </c>
      <c r="F10" s="4">
        <v>112.92100000000001</v>
      </c>
      <c r="G10" s="4">
        <v>84.21</v>
      </c>
      <c r="H10" s="4">
        <v>600</v>
      </c>
      <c r="I10" s="4">
        <f t="shared" si="4"/>
        <v>4.7347816666666667</v>
      </c>
      <c r="J10" s="4">
        <f t="shared" si="5"/>
        <v>197.131</v>
      </c>
      <c r="K10" s="4">
        <v>3038</v>
      </c>
      <c r="L10" s="4">
        <f t="shared" ref="L10:L17" si="7">(J10/K10)*100</f>
        <v>6.4888413429888088</v>
      </c>
      <c r="M10" s="4" t="s">
        <v>158</v>
      </c>
      <c r="N10" s="4">
        <v>2785</v>
      </c>
      <c r="O10" s="4">
        <f t="shared" si="6"/>
        <v>7.0783123877917404</v>
      </c>
    </row>
    <row r="11" spans="1:15" ht="19" x14ac:dyDescent="0.25">
      <c r="A11" s="4" t="s">
        <v>80</v>
      </c>
      <c r="B11" s="4" t="s">
        <v>106</v>
      </c>
      <c r="C11" s="1">
        <v>1.1000000000000001</v>
      </c>
      <c r="D11" s="4" t="s">
        <v>139</v>
      </c>
      <c r="E11" s="1">
        <v>9.2499999999999999E-2</v>
      </c>
      <c r="F11" s="1">
        <v>55.5593</v>
      </c>
      <c r="G11" s="4">
        <v>33.11</v>
      </c>
      <c r="H11" s="4">
        <v>728</v>
      </c>
      <c r="I11" s="4">
        <f t="shared" si="4"/>
        <v>4.1282015109890109</v>
      </c>
      <c r="J11" s="4">
        <f t="shared" si="5"/>
        <v>88.669299999999993</v>
      </c>
      <c r="K11" s="4">
        <v>3094</v>
      </c>
      <c r="L11" s="4">
        <f t="shared" si="7"/>
        <v>2.8658468002585646</v>
      </c>
      <c r="M11" s="4" t="s">
        <v>147</v>
      </c>
      <c r="N11" s="4">
        <f t="shared" ref="N11:N17" si="8">(K11/H11)*600</f>
        <v>2550</v>
      </c>
      <c r="O11" s="4">
        <f t="shared" si="6"/>
        <v>3.4772274509803922</v>
      </c>
    </row>
    <row r="12" spans="1:15" ht="19" x14ac:dyDescent="0.25">
      <c r="A12" s="4" t="s">
        <v>74</v>
      </c>
      <c r="B12" s="4" t="s">
        <v>156</v>
      </c>
      <c r="C12" s="1">
        <v>9.6434200000000008</v>
      </c>
      <c r="D12" s="4" t="s">
        <v>140</v>
      </c>
      <c r="E12" s="4">
        <v>0.32212000000000002</v>
      </c>
      <c r="F12" s="4">
        <v>193.27199999999999</v>
      </c>
      <c r="G12" s="1">
        <v>144.65100000000001</v>
      </c>
      <c r="H12" s="4">
        <v>600</v>
      </c>
      <c r="I12" s="4">
        <f t="shared" si="4"/>
        <v>4.5334616666666667</v>
      </c>
      <c r="J12" s="4">
        <f t="shared" si="5"/>
        <v>337.923</v>
      </c>
      <c r="K12" s="4">
        <v>3058</v>
      </c>
      <c r="L12" s="4">
        <f t="shared" si="7"/>
        <v>11.05045781556573</v>
      </c>
      <c r="M12" s="4" t="s">
        <v>158</v>
      </c>
      <c r="N12" s="4">
        <v>2594</v>
      </c>
      <c r="O12" s="4">
        <f t="shared" si="6"/>
        <v>13.02710100231303</v>
      </c>
    </row>
    <row r="13" spans="1:15" ht="19" x14ac:dyDescent="0.25">
      <c r="A13" s="4" t="s">
        <v>75</v>
      </c>
      <c r="B13" s="4" t="s">
        <v>105</v>
      </c>
      <c r="C13" s="1">
        <v>2.7849200000000001</v>
      </c>
      <c r="D13" s="4" t="s">
        <v>138</v>
      </c>
      <c r="E13" s="1">
        <v>0.16284799999999999</v>
      </c>
      <c r="F13" s="1">
        <v>97.709000000000003</v>
      </c>
      <c r="G13" s="1">
        <v>41.773899999999998</v>
      </c>
      <c r="H13" s="4">
        <v>727</v>
      </c>
      <c r="I13" s="4">
        <f t="shared" si="4"/>
        <v>4.0199685006877584</v>
      </c>
      <c r="J13" s="4">
        <f t="shared" si="5"/>
        <v>139.4829</v>
      </c>
      <c r="K13" s="4">
        <v>3062</v>
      </c>
      <c r="L13" s="4">
        <f t="shared" si="7"/>
        <v>4.5552873938602225</v>
      </c>
      <c r="M13" s="4" t="s">
        <v>153</v>
      </c>
      <c r="N13" s="4">
        <f t="shared" si="8"/>
        <v>2527.0976616231087</v>
      </c>
      <c r="O13" s="4">
        <f t="shared" si="6"/>
        <v>5.5194898922273019</v>
      </c>
    </row>
    <row r="14" spans="1:15" ht="19" x14ac:dyDescent="0.25">
      <c r="A14" s="4" t="s">
        <v>76</v>
      </c>
      <c r="B14" s="4" t="s">
        <v>104</v>
      </c>
      <c r="C14" s="1">
        <v>1.1014999999999999</v>
      </c>
      <c r="D14" s="4" t="s">
        <v>139</v>
      </c>
      <c r="E14" s="1">
        <v>0.10433199999999999</v>
      </c>
      <c r="F14" s="1">
        <v>62.599200000000003</v>
      </c>
      <c r="G14" s="1">
        <v>16.522500000000001</v>
      </c>
      <c r="H14" s="4">
        <v>722</v>
      </c>
      <c r="I14" s="4">
        <f t="shared" si="4"/>
        <v>4.0289173130193907</v>
      </c>
      <c r="J14" s="4">
        <f t="shared" si="5"/>
        <v>79.121700000000004</v>
      </c>
      <c r="K14" s="4">
        <v>2988</v>
      </c>
      <c r="L14" s="4">
        <f t="shared" si="7"/>
        <v>2.6479819277108434</v>
      </c>
      <c r="M14" s="4" t="s">
        <v>147</v>
      </c>
      <c r="N14" s="4">
        <f t="shared" si="8"/>
        <v>2483.1024930747922</v>
      </c>
      <c r="O14" s="4">
        <f t="shared" si="6"/>
        <v>3.1864049196787154</v>
      </c>
    </row>
    <row r="15" spans="1:15" ht="19" x14ac:dyDescent="0.25">
      <c r="A15" s="4" t="s">
        <v>95</v>
      </c>
      <c r="B15" s="4" t="s">
        <v>157</v>
      </c>
      <c r="C15" s="1">
        <v>9.7222000000000008</v>
      </c>
      <c r="D15" s="4" t="s">
        <v>140</v>
      </c>
      <c r="E15" s="1">
        <v>0.383884</v>
      </c>
      <c r="F15" s="1">
        <v>230.33</v>
      </c>
      <c r="G15" s="1">
        <v>97.222899999999996</v>
      </c>
      <c r="H15" s="4">
        <v>600</v>
      </c>
      <c r="I15" s="4">
        <f t="shared" si="4"/>
        <v>4.7340784999999999</v>
      </c>
      <c r="J15" s="4">
        <f t="shared" si="5"/>
        <v>327.55290000000002</v>
      </c>
      <c r="K15" s="4">
        <v>3168</v>
      </c>
      <c r="L15" s="4">
        <f t="shared" si="7"/>
        <v>10.339422348484849</v>
      </c>
      <c r="M15" s="4" t="s">
        <v>158</v>
      </c>
      <c r="N15" s="4">
        <v>2736</v>
      </c>
      <c r="O15" s="4">
        <f t="shared" si="6"/>
        <v>11.971962719298245</v>
      </c>
    </row>
    <row r="16" spans="1:15" ht="19" x14ac:dyDescent="0.25">
      <c r="A16" s="4" t="s">
        <v>96</v>
      </c>
      <c r="B16" s="4" t="s">
        <v>103</v>
      </c>
      <c r="C16" s="1">
        <v>2.7884000000000002</v>
      </c>
      <c r="D16" s="4" t="s">
        <v>138</v>
      </c>
      <c r="E16" s="1">
        <v>0.149841</v>
      </c>
      <c r="F16" s="1">
        <v>89.904300000000006</v>
      </c>
      <c r="G16" s="1">
        <v>27.884</v>
      </c>
      <c r="H16" s="4">
        <v>713</v>
      </c>
      <c r="I16" s="4">
        <f t="shared" si="4"/>
        <v>4.2148831697054696</v>
      </c>
      <c r="J16" s="4">
        <f t="shared" si="5"/>
        <v>117.78830000000001</v>
      </c>
      <c r="K16" s="4">
        <v>3123</v>
      </c>
      <c r="L16" s="4">
        <f t="shared" si="7"/>
        <v>3.7716394492475187</v>
      </c>
      <c r="M16" s="4" t="s">
        <v>147</v>
      </c>
      <c r="N16" s="4">
        <f t="shared" si="8"/>
        <v>2628.0504908835901</v>
      </c>
      <c r="O16" s="4">
        <f t="shared" si="6"/>
        <v>4.481964878855802</v>
      </c>
    </row>
    <row r="17" spans="1:15" ht="19" x14ac:dyDescent="0.25">
      <c r="A17" s="4" t="s">
        <v>97</v>
      </c>
      <c r="B17" s="4" t="s">
        <v>102</v>
      </c>
      <c r="C17" s="1">
        <v>1.107</v>
      </c>
      <c r="D17" s="4" t="s">
        <v>139</v>
      </c>
      <c r="E17" s="1">
        <v>8.3080699999999993E-2</v>
      </c>
      <c r="F17" s="1">
        <v>49.848399999999998</v>
      </c>
      <c r="G17" s="1">
        <v>11.0723</v>
      </c>
      <c r="H17" s="4">
        <v>725</v>
      </c>
      <c r="I17" s="4">
        <f t="shared" si="4"/>
        <v>3.8083852413793102</v>
      </c>
      <c r="J17" s="4">
        <f t="shared" si="5"/>
        <v>60.920699999999997</v>
      </c>
      <c r="K17" s="4">
        <v>2822</v>
      </c>
      <c r="L17" s="4">
        <f t="shared" si="7"/>
        <v>2.1587774627923455</v>
      </c>
      <c r="M17" s="4" t="s">
        <v>147</v>
      </c>
      <c r="N17" s="4">
        <f t="shared" si="8"/>
        <v>2335.4482758620688</v>
      </c>
      <c r="O17" s="4">
        <f t="shared" si="6"/>
        <v>2.6085227675407512</v>
      </c>
    </row>
    <row r="18" spans="1:15" ht="1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11</v>
      </c>
      <c r="N19" s="4" t="s">
        <v>12</v>
      </c>
      <c r="O19" s="4" t="s">
        <v>13</v>
      </c>
    </row>
    <row r="20" spans="1:15" ht="19" x14ac:dyDescent="0.25">
      <c r="A20" s="4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9" x14ac:dyDescent="0.25">
      <c r="A21" s="4" t="s">
        <v>81</v>
      </c>
      <c r="B21" s="4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9" x14ac:dyDescent="0.25">
      <c r="A22" s="4" t="s">
        <v>82</v>
      </c>
      <c r="B22" s="4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9" x14ac:dyDescent="0.25">
      <c r="A23" s="4" t="s">
        <v>83</v>
      </c>
      <c r="B23" s="4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9" x14ac:dyDescent="0.25">
      <c r="A24" s="4" t="s">
        <v>84</v>
      </c>
      <c r="B24" s="4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9" x14ac:dyDescent="0.25">
      <c r="A25" s="4" t="s">
        <v>85</v>
      </c>
      <c r="B25" s="4" t="s">
        <v>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9" x14ac:dyDescent="0.25">
      <c r="A26" s="4" t="s">
        <v>86</v>
      </c>
      <c r="B26" s="4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9" x14ac:dyDescent="0.25">
      <c r="A27" s="4" t="s">
        <v>87</v>
      </c>
      <c r="B27" s="4" t="s">
        <v>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9" x14ac:dyDescent="0.25">
      <c r="A28" s="4" t="s">
        <v>88</v>
      </c>
      <c r="B28" s="4" t="s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9" x14ac:dyDescent="0.25">
      <c r="A29" s="4" t="s">
        <v>89</v>
      </c>
      <c r="B29" s="4" t="s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9" x14ac:dyDescent="0.25">
      <c r="A30" s="4" t="s">
        <v>90</v>
      </c>
      <c r="B30" s="4" t="s">
        <v>34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9" x14ac:dyDescent="0.25">
      <c r="A31" s="4" t="s">
        <v>91</v>
      </c>
      <c r="B31" s="4" t="s">
        <v>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9" x14ac:dyDescent="0.25">
      <c r="A32" s="4" t="s">
        <v>92</v>
      </c>
      <c r="B32" s="4" t="s">
        <v>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0BAE-5A30-8A42-9191-BD4BB5AD2D05}">
  <dimension ref="A1:S32"/>
  <sheetViews>
    <sheetView zoomScale="89" workbookViewId="0">
      <selection activeCell="C1" sqref="C1:C1048576"/>
    </sheetView>
  </sheetViews>
  <sheetFormatPr baseColWidth="10" defaultRowHeight="16" x14ac:dyDescent="0.2"/>
  <cols>
    <col min="1" max="1" width="31.6640625" customWidth="1"/>
    <col min="2" max="2" width="20.33203125" customWidth="1"/>
    <col min="9" max="9" width="9.83203125" customWidth="1"/>
    <col min="10" max="10" width="18.33203125" customWidth="1"/>
    <col min="11" max="11" width="12.6640625" customWidth="1"/>
    <col min="12" max="12" width="15.6640625" customWidth="1"/>
    <col min="14" max="14" width="8.33203125" customWidth="1"/>
    <col min="15" max="15" width="19" customWidth="1"/>
    <col min="16" max="16" width="21" customWidth="1"/>
    <col min="18" max="18" width="19" customWidth="1"/>
    <col min="19" max="19" width="22.83203125" customWidth="1"/>
  </cols>
  <sheetData>
    <row r="1" spans="1:19" ht="19" x14ac:dyDescent="0.25">
      <c r="A1" s="4" t="s">
        <v>152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9" ht="19" x14ac:dyDescent="0.25">
      <c r="A2" s="4" t="s">
        <v>142</v>
      </c>
      <c r="B2" s="4" t="s">
        <v>24</v>
      </c>
      <c r="C2" s="4" t="s">
        <v>1</v>
      </c>
      <c r="D2" s="4" t="s">
        <v>2</v>
      </c>
      <c r="E2" s="4"/>
      <c r="F2" s="4"/>
      <c r="G2" s="4" t="s">
        <v>107</v>
      </c>
      <c r="H2" s="4"/>
      <c r="I2" s="4" t="s">
        <v>116</v>
      </c>
      <c r="J2" s="4" t="s">
        <v>130</v>
      </c>
      <c r="K2" s="4" t="s">
        <v>9</v>
      </c>
      <c r="L2" s="4" t="s">
        <v>6</v>
      </c>
      <c r="M2" s="4" t="s">
        <v>10</v>
      </c>
      <c r="N2" s="4"/>
      <c r="O2" s="4" t="s">
        <v>161</v>
      </c>
      <c r="P2" s="5" t="s">
        <v>160</v>
      </c>
      <c r="Q2" s="4" t="s">
        <v>177</v>
      </c>
      <c r="R2" s="4" t="s">
        <v>178</v>
      </c>
      <c r="S2" s="10" t="s">
        <v>179</v>
      </c>
    </row>
    <row r="3" spans="1:19" ht="19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S3" s="11"/>
    </row>
    <row r="4" spans="1:19" ht="19" x14ac:dyDescent="0.25">
      <c r="A4" s="4" t="s">
        <v>77</v>
      </c>
      <c r="B4" s="4" t="s">
        <v>133</v>
      </c>
      <c r="C4" s="1">
        <v>94.83</v>
      </c>
      <c r="D4" s="4" t="s">
        <v>162</v>
      </c>
      <c r="E4" s="4"/>
      <c r="F4" s="4"/>
      <c r="G4" s="4">
        <f>C4*31</f>
        <v>2939.73</v>
      </c>
      <c r="H4" s="4">
        <f>G4/10</f>
        <v>293.97300000000001</v>
      </c>
      <c r="I4" s="4">
        <v>630</v>
      </c>
      <c r="J4" s="4">
        <f>(L4-K4)/I4</f>
        <v>8.5809952380952375</v>
      </c>
      <c r="K4" s="4">
        <f>H4</f>
        <v>293.97300000000001</v>
      </c>
      <c r="L4" s="4">
        <v>5700</v>
      </c>
      <c r="M4" s="4">
        <f>(K4/L4)*100</f>
        <v>5.1574210526315794</v>
      </c>
      <c r="N4" s="4"/>
      <c r="O4" s="4">
        <f>(L4/I4)*600</f>
        <v>5428.5714285714284</v>
      </c>
      <c r="P4" s="4">
        <f>(K4/O4)*100</f>
        <v>5.4152921052631582</v>
      </c>
      <c r="Q4">
        <f>G4-H4</f>
        <v>2645.7570000000001</v>
      </c>
      <c r="R4">
        <f>O4-Q4</f>
        <v>2782.8144285714284</v>
      </c>
      <c r="S4" s="11">
        <f>(K4/R4)*100</f>
        <v>10.563873644672475</v>
      </c>
    </row>
    <row r="5" spans="1:19" ht="19" x14ac:dyDescent="0.25">
      <c r="A5" s="4" t="s">
        <v>73</v>
      </c>
      <c r="B5" s="4" t="s">
        <v>132</v>
      </c>
      <c r="C5" s="1">
        <v>97.12</v>
      </c>
      <c r="D5" s="4" t="s">
        <v>163</v>
      </c>
      <c r="E5" s="4"/>
      <c r="F5" s="4"/>
      <c r="G5" s="4">
        <f>C5*16</f>
        <v>1553.92</v>
      </c>
      <c r="H5" s="4">
        <f t="shared" ref="H5:H17" si="0">G5/10</f>
        <v>155.392</v>
      </c>
      <c r="I5" s="4">
        <v>681</v>
      </c>
      <c r="J5" s="4">
        <f>(L5-K5)/I5</f>
        <v>6.5853274596182088</v>
      </c>
      <c r="K5" s="4">
        <f t="shared" ref="K5:K6" si="1">H5</f>
        <v>155.392</v>
      </c>
      <c r="L5" s="4">
        <v>4640</v>
      </c>
      <c r="M5" s="4">
        <f>(K5/L5)*100</f>
        <v>3.3489655172413793</v>
      </c>
      <c r="N5" s="4"/>
      <c r="O5" s="4">
        <f>(L5/I5)*600</f>
        <v>4088.1057268722466</v>
      </c>
      <c r="P5" s="4">
        <f>(K5/O5)*100</f>
        <v>3.801075862068966</v>
      </c>
      <c r="Q5">
        <f>G5-H5</f>
        <v>1398.528</v>
      </c>
      <c r="R5">
        <f>O5-Q5</f>
        <v>2689.5777268722468</v>
      </c>
      <c r="S5" s="11">
        <f>(K5/R5)*100</f>
        <v>5.7775612300562829</v>
      </c>
    </row>
    <row r="6" spans="1:19" ht="19" x14ac:dyDescent="0.25">
      <c r="A6" s="4" t="s">
        <v>94</v>
      </c>
      <c r="B6" s="4" t="s">
        <v>131</v>
      </c>
      <c r="C6" s="1">
        <v>94.66</v>
      </c>
      <c r="D6" s="4" t="s">
        <v>164</v>
      </c>
      <c r="E6" s="4"/>
      <c r="F6" s="4"/>
      <c r="G6" s="4">
        <f>C6*11</f>
        <v>1041.26</v>
      </c>
      <c r="H6" s="4">
        <f t="shared" si="0"/>
        <v>104.126</v>
      </c>
      <c r="I6" s="4">
        <v>696</v>
      </c>
      <c r="J6" s="4">
        <f>(L6-K6)/I6</f>
        <v>6.0199339080459771</v>
      </c>
      <c r="K6" s="4">
        <f t="shared" si="1"/>
        <v>104.126</v>
      </c>
      <c r="L6" s="4">
        <v>4294</v>
      </c>
      <c r="M6" s="4">
        <f>(K6/L6)*100</f>
        <v>2.4249184909175594</v>
      </c>
      <c r="N6" s="4"/>
      <c r="O6" s="4">
        <f>(L6/I6)*600</f>
        <v>3701.7241379310344</v>
      </c>
      <c r="P6" s="4">
        <f>(K6/O6)*100</f>
        <v>2.812905449464369</v>
      </c>
      <c r="Q6">
        <f>G6-H6</f>
        <v>937.13400000000001</v>
      </c>
      <c r="R6">
        <f>O6-Q6</f>
        <v>2764.5901379310344</v>
      </c>
      <c r="S6" s="11">
        <f>(K6/R6)*100</f>
        <v>3.766417255540305</v>
      </c>
    </row>
    <row r="7" spans="1:19" ht="19" x14ac:dyDescent="0.25">
      <c r="A7" s="4"/>
      <c r="B7" s="4"/>
      <c r="C7" s="4"/>
      <c r="D7" s="4"/>
      <c r="E7" s="4" t="s">
        <v>7</v>
      </c>
      <c r="F7" s="4" t="s">
        <v>8</v>
      </c>
      <c r="G7" s="4"/>
      <c r="H7" s="4">
        <f t="shared" si="0"/>
        <v>0</v>
      </c>
      <c r="I7" s="4"/>
      <c r="J7" s="4"/>
      <c r="K7" s="4"/>
      <c r="L7" s="4"/>
      <c r="M7" s="4"/>
      <c r="N7" s="4"/>
      <c r="O7" s="4"/>
      <c r="P7" s="4"/>
      <c r="S7" s="11"/>
    </row>
    <row r="8" spans="1:19" ht="19" x14ac:dyDescent="0.25">
      <c r="A8" s="4" t="s">
        <v>3</v>
      </c>
      <c r="B8" s="4"/>
      <c r="C8" s="4"/>
      <c r="D8" s="4" t="s">
        <v>16</v>
      </c>
      <c r="E8" s="4"/>
      <c r="F8" s="4"/>
      <c r="G8" s="4"/>
      <c r="H8" s="4">
        <f t="shared" si="0"/>
        <v>0</v>
      </c>
      <c r="I8" s="4"/>
      <c r="J8" s="4"/>
      <c r="K8" s="4"/>
      <c r="L8" s="4"/>
      <c r="M8" s="4"/>
      <c r="N8" s="4" t="s">
        <v>148</v>
      </c>
      <c r="O8" s="4"/>
      <c r="P8" s="4"/>
      <c r="S8" s="11"/>
    </row>
    <row r="9" spans="1:19" ht="19" x14ac:dyDescent="0.25">
      <c r="A9" s="4" t="s">
        <v>78</v>
      </c>
      <c r="B9" s="4" t="s">
        <v>154</v>
      </c>
      <c r="C9" s="1">
        <v>9.73</v>
      </c>
      <c r="D9" s="4" t="s">
        <v>137</v>
      </c>
      <c r="E9" s="4">
        <v>0.44750000000000001</v>
      </c>
      <c r="F9" s="4">
        <v>268.53899999999999</v>
      </c>
      <c r="G9" s="1">
        <v>291.94299999999998</v>
      </c>
      <c r="H9" s="4">
        <f t="shared" si="0"/>
        <v>29.194299999999998</v>
      </c>
      <c r="I9" s="4">
        <v>600</v>
      </c>
      <c r="J9" s="4">
        <f t="shared" ref="J9:J17" si="2">(L9-K9)/I9</f>
        <v>5.0137778333333332</v>
      </c>
      <c r="K9" s="4">
        <f>H9+F9</f>
        <v>297.73329999999999</v>
      </c>
      <c r="L9" s="4">
        <v>3306</v>
      </c>
      <c r="M9" s="4">
        <f t="shared" ref="M9:M17" si="3">(K9/L9)*100</f>
        <v>9.0058469449485781</v>
      </c>
      <c r="N9" s="4" t="s">
        <v>158</v>
      </c>
      <c r="O9" s="4">
        <v>3135</v>
      </c>
      <c r="P9" s="4">
        <f t="shared" ref="P9:P17" si="4">(K9/O9)*100</f>
        <v>9.4970749601275912</v>
      </c>
      <c r="Q9">
        <f t="shared" ref="Q9:Q17" si="5">G9-H9</f>
        <v>262.74869999999999</v>
      </c>
      <c r="R9">
        <f t="shared" ref="R9:R17" si="6">O9-Q9</f>
        <v>2872.2512999999999</v>
      </c>
      <c r="S9" s="11">
        <f t="shared" ref="S9:S17" si="7">(K9/R9)*100</f>
        <v>10.365851344553311</v>
      </c>
    </row>
    <row r="10" spans="1:19" ht="19" x14ac:dyDescent="0.25">
      <c r="A10" s="4" t="s">
        <v>79</v>
      </c>
      <c r="B10" s="4" t="s">
        <v>155</v>
      </c>
      <c r="C10" s="1">
        <v>2.8</v>
      </c>
      <c r="D10" s="4" t="s">
        <v>138</v>
      </c>
      <c r="E10" s="4">
        <v>0.18820000000000001</v>
      </c>
      <c r="F10" s="4">
        <v>112.92100000000001</v>
      </c>
      <c r="G10" s="4">
        <v>84.21</v>
      </c>
      <c r="H10" s="4">
        <f t="shared" si="0"/>
        <v>8.4209999999999994</v>
      </c>
      <c r="I10" s="4">
        <v>600</v>
      </c>
      <c r="J10" s="4">
        <f t="shared" si="2"/>
        <v>4.8610966666666666</v>
      </c>
      <c r="K10" s="4">
        <f t="shared" ref="K10:K17" si="8">H10+F10</f>
        <v>121.34200000000001</v>
      </c>
      <c r="L10" s="4">
        <v>3038</v>
      </c>
      <c r="M10" s="4">
        <f t="shared" si="3"/>
        <v>3.9941408821593161</v>
      </c>
      <c r="N10" s="4" t="s">
        <v>158</v>
      </c>
      <c r="O10" s="4">
        <v>2785</v>
      </c>
      <c r="P10" s="4">
        <f t="shared" si="4"/>
        <v>4.3569838420107727</v>
      </c>
      <c r="Q10">
        <f t="shared" si="5"/>
        <v>75.788999999999987</v>
      </c>
      <c r="R10">
        <f t="shared" si="6"/>
        <v>2709.2110000000002</v>
      </c>
      <c r="S10" s="11">
        <f t="shared" si="7"/>
        <v>4.4788685709603273</v>
      </c>
    </row>
    <row r="11" spans="1:19" ht="19" x14ac:dyDescent="0.25">
      <c r="A11" s="4" t="s">
        <v>80</v>
      </c>
      <c r="B11" s="4" t="s">
        <v>106</v>
      </c>
      <c r="C11" s="1">
        <v>1.1000000000000001</v>
      </c>
      <c r="D11" s="4" t="s">
        <v>139</v>
      </c>
      <c r="E11" s="1">
        <v>9.2499999999999999E-2</v>
      </c>
      <c r="F11" s="1">
        <v>55.5593</v>
      </c>
      <c r="G11" s="4">
        <v>33.11</v>
      </c>
      <c r="H11" s="4">
        <f t="shared" si="0"/>
        <v>3.3109999999999999</v>
      </c>
      <c r="I11" s="4">
        <v>728</v>
      </c>
      <c r="J11" s="4">
        <f t="shared" si="2"/>
        <v>4.1691342032967036</v>
      </c>
      <c r="K11" s="4">
        <f t="shared" si="8"/>
        <v>58.8703</v>
      </c>
      <c r="L11" s="4">
        <v>3094</v>
      </c>
      <c r="M11" s="4">
        <f t="shared" si="3"/>
        <v>1.9027246283128636</v>
      </c>
      <c r="N11" s="4" t="s">
        <v>147</v>
      </c>
      <c r="O11" s="4">
        <f>(L11/I11)*600</f>
        <v>2550</v>
      </c>
      <c r="P11" s="4">
        <f t="shared" si="4"/>
        <v>2.3086392156862745</v>
      </c>
      <c r="Q11">
        <f t="shared" si="5"/>
        <v>29.798999999999999</v>
      </c>
      <c r="R11">
        <f t="shared" si="6"/>
        <v>2520.201</v>
      </c>
      <c r="S11" s="11">
        <f t="shared" si="7"/>
        <v>2.335936697112651</v>
      </c>
    </row>
    <row r="12" spans="1:19" ht="19" x14ac:dyDescent="0.25">
      <c r="A12" s="4" t="s">
        <v>74</v>
      </c>
      <c r="B12" s="4" t="s">
        <v>156</v>
      </c>
      <c r="C12" s="1">
        <v>9.6434200000000008</v>
      </c>
      <c r="D12" s="4" t="s">
        <v>140</v>
      </c>
      <c r="E12" s="4">
        <v>0.32212000000000002</v>
      </c>
      <c r="F12" s="4">
        <v>193.27199999999999</v>
      </c>
      <c r="G12" s="1">
        <v>144.65100000000001</v>
      </c>
      <c r="H12" s="4">
        <f t="shared" si="0"/>
        <v>14.465100000000001</v>
      </c>
      <c r="I12" s="4">
        <v>600</v>
      </c>
      <c r="J12" s="4">
        <f t="shared" si="2"/>
        <v>4.7504381666666671</v>
      </c>
      <c r="K12" s="4">
        <f t="shared" si="8"/>
        <v>207.7371</v>
      </c>
      <c r="L12" s="4">
        <v>3058</v>
      </c>
      <c r="M12" s="4">
        <f t="shared" si="3"/>
        <v>6.7932341399607594</v>
      </c>
      <c r="N12" s="4" t="s">
        <v>158</v>
      </c>
      <c r="O12" s="4">
        <v>2594</v>
      </c>
      <c r="P12" s="4">
        <f t="shared" si="4"/>
        <v>8.0083693138010794</v>
      </c>
      <c r="Q12">
        <f t="shared" si="5"/>
        <v>130.1859</v>
      </c>
      <c r="R12">
        <f t="shared" si="6"/>
        <v>2463.8141000000001</v>
      </c>
      <c r="S12" s="11">
        <f t="shared" si="7"/>
        <v>8.4315249271444621</v>
      </c>
    </row>
    <row r="13" spans="1:19" ht="19" x14ac:dyDescent="0.25">
      <c r="A13" s="4" t="s">
        <v>75</v>
      </c>
      <c r="B13" s="4" t="s">
        <v>105</v>
      </c>
      <c r="C13" s="1">
        <v>2.7849200000000001</v>
      </c>
      <c r="D13" s="4" t="s">
        <v>138</v>
      </c>
      <c r="E13" s="1">
        <v>0.16284799999999999</v>
      </c>
      <c r="F13" s="1">
        <v>97.709000000000003</v>
      </c>
      <c r="G13" s="1">
        <v>41.773899999999998</v>
      </c>
      <c r="H13" s="4">
        <f t="shared" si="0"/>
        <v>4.1773899999999999</v>
      </c>
      <c r="I13" s="4">
        <v>727</v>
      </c>
      <c r="J13" s="4">
        <f t="shared" si="2"/>
        <v>4.0716830949105915</v>
      </c>
      <c r="K13" s="4">
        <f t="shared" si="8"/>
        <v>101.88639000000001</v>
      </c>
      <c r="L13" s="4">
        <v>3062</v>
      </c>
      <c r="M13" s="4">
        <f t="shared" si="3"/>
        <v>3.3274457870672762</v>
      </c>
      <c r="N13" s="4" t="s">
        <v>153</v>
      </c>
      <c r="O13" s="4">
        <f>(L13/I13)*600</f>
        <v>2527.0976616231087</v>
      </c>
      <c r="P13" s="4">
        <f t="shared" si="4"/>
        <v>4.0317551453298499</v>
      </c>
      <c r="Q13">
        <f t="shared" si="5"/>
        <v>37.596509999999995</v>
      </c>
      <c r="R13">
        <f t="shared" si="6"/>
        <v>2489.5011516231089</v>
      </c>
      <c r="S13" s="11">
        <f t="shared" si="7"/>
        <v>4.0926428145482863</v>
      </c>
    </row>
    <row r="14" spans="1:19" ht="19" x14ac:dyDescent="0.25">
      <c r="A14" s="4" t="s">
        <v>76</v>
      </c>
      <c r="B14" s="4" t="s">
        <v>104</v>
      </c>
      <c r="C14" s="1">
        <v>1.1014999999999999</v>
      </c>
      <c r="D14" s="4" t="s">
        <v>139</v>
      </c>
      <c r="E14" s="1">
        <v>0.10433199999999999</v>
      </c>
      <c r="F14" s="1">
        <v>62.599200000000003</v>
      </c>
      <c r="G14" s="1">
        <v>16.522500000000001</v>
      </c>
      <c r="H14" s="4">
        <f t="shared" si="0"/>
        <v>1.65225</v>
      </c>
      <c r="I14" s="4">
        <v>722</v>
      </c>
      <c r="J14" s="4">
        <f t="shared" si="2"/>
        <v>4.0495132271468144</v>
      </c>
      <c r="K14" s="4">
        <f t="shared" si="8"/>
        <v>64.251450000000006</v>
      </c>
      <c r="L14" s="4">
        <v>2988</v>
      </c>
      <c r="M14" s="4">
        <f t="shared" si="3"/>
        <v>2.150316265060241</v>
      </c>
      <c r="N14" s="4" t="s">
        <v>147</v>
      </c>
      <c r="O14" s="4">
        <f>(L14/I14)*600</f>
        <v>2483.1024930747922</v>
      </c>
      <c r="P14" s="4">
        <f t="shared" si="4"/>
        <v>2.5875472389558238</v>
      </c>
      <c r="Q14">
        <f t="shared" si="5"/>
        <v>14.87025</v>
      </c>
      <c r="R14">
        <f t="shared" si="6"/>
        <v>2468.2322430747922</v>
      </c>
      <c r="S14" s="11">
        <f t="shared" si="7"/>
        <v>2.6031363207523359</v>
      </c>
    </row>
    <row r="15" spans="1:19" ht="19" x14ac:dyDescent="0.25">
      <c r="A15" s="4" t="s">
        <v>95</v>
      </c>
      <c r="B15" s="4" t="s">
        <v>157</v>
      </c>
      <c r="C15" s="1">
        <v>9.7222000000000008</v>
      </c>
      <c r="D15" s="4" t="s">
        <v>140</v>
      </c>
      <c r="E15" s="1">
        <v>0.383884</v>
      </c>
      <c r="F15" s="1">
        <v>230.33</v>
      </c>
      <c r="G15" s="1">
        <v>97.222899999999996</v>
      </c>
      <c r="H15" s="4">
        <f t="shared" si="0"/>
        <v>9.7222899999999992</v>
      </c>
      <c r="I15" s="4">
        <v>600</v>
      </c>
      <c r="J15" s="4">
        <f t="shared" si="2"/>
        <v>4.8799128500000002</v>
      </c>
      <c r="K15" s="4">
        <f t="shared" si="8"/>
        <v>240.05229</v>
      </c>
      <c r="L15" s="4">
        <v>3168</v>
      </c>
      <c r="M15" s="4">
        <f t="shared" si="3"/>
        <v>7.5774081439393948</v>
      </c>
      <c r="N15" s="4" t="s">
        <v>158</v>
      </c>
      <c r="O15" s="4">
        <v>2736</v>
      </c>
      <c r="P15" s="4">
        <f t="shared" si="4"/>
        <v>8.7738410087719299</v>
      </c>
      <c r="Q15">
        <f t="shared" si="5"/>
        <v>87.500609999999995</v>
      </c>
      <c r="R15">
        <f t="shared" si="6"/>
        <v>2648.4993899999999</v>
      </c>
      <c r="S15" s="11">
        <f t="shared" si="7"/>
        <v>9.06370946908166</v>
      </c>
    </row>
    <row r="16" spans="1:19" ht="19" x14ac:dyDescent="0.25">
      <c r="A16" s="4" t="s">
        <v>96</v>
      </c>
      <c r="B16" s="4" t="s">
        <v>103</v>
      </c>
      <c r="C16" s="1">
        <v>2.7884000000000002</v>
      </c>
      <c r="D16" s="4" t="s">
        <v>138</v>
      </c>
      <c r="E16" s="1">
        <v>0.149841</v>
      </c>
      <c r="F16" s="1">
        <v>89.904300000000006</v>
      </c>
      <c r="G16" s="1">
        <v>27.884</v>
      </c>
      <c r="H16" s="4">
        <f t="shared" si="0"/>
        <v>2.7884000000000002</v>
      </c>
      <c r="I16" s="4">
        <v>713</v>
      </c>
      <c r="J16" s="4">
        <f t="shared" si="2"/>
        <v>4.2500803646563812</v>
      </c>
      <c r="K16" s="4">
        <f t="shared" si="8"/>
        <v>92.692700000000002</v>
      </c>
      <c r="L16" s="4">
        <v>3123</v>
      </c>
      <c r="M16" s="4">
        <f t="shared" si="3"/>
        <v>2.9680659622158179</v>
      </c>
      <c r="N16" s="4" t="s">
        <v>147</v>
      </c>
      <c r="O16" s="4">
        <f>(L16/I16)*600</f>
        <v>2628.0504908835901</v>
      </c>
      <c r="P16" s="4">
        <f t="shared" si="4"/>
        <v>3.5270517184331309</v>
      </c>
      <c r="Q16">
        <f t="shared" si="5"/>
        <v>25.095600000000001</v>
      </c>
      <c r="R16">
        <f t="shared" si="6"/>
        <v>2602.95489088359</v>
      </c>
      <c r="S16" s="11">
        <f t="shared" si="7"/>
        <v>3.5610567176803767</v>
      </c>
    </row>
    <row r="17" spans="1:19" ht="19" x14ac:dyDescent="0.25">
      <c r="A17" s="4" t="s">
        <v>97</v>
      </c>
      <c r="B17" s="4" t="s">
        <v>102</v>
      </c>
      <c r="C17" s="1">
        <v>1.107</v>
      </c>
      <c r="D17" s="4" t="s">
        <v>139</v>
      </c>
      <c r="E17" s="1">
        <v>8.3080699999999993E-2</v>
      </c>
      <c r="F17" s="1">
        <v>49.848399999999998</v>
      </c>
      <c r="G17" s="1">
        <v>11.0723</v>
      </c>
      <c r="H17" s="4">
        <f t="shared" si="0"/>
        <v>1.1072299999999999</v>
      </c>
      <c r="I17" s="4">
        <v>725</v>
      </c>
      <c r="J17" s="4">
        <f t="shared" si="2"/>
        <v>3.8221301655172413</v>
      </c>
      <c r="K17" s="4">
        <f t="shared" si="8"/>
        <v>50.955629999999999</v>
      </c>
      <c r="L17" s="4">
        <v>2822</v>
      </c>
      <c r="M17" s="4">
        <f t="shared" si="3"/>
        <v>1.8056566265060241</v>
      </c>
      <c r="N17" s="4" t="s">
        <v>147</v>
      </c>
      <c r="O17" s="4">
        <f>(L17/I17)*600</f>
        <v>2335.4482758620688</v>
      </c>
      <c r="P17" s="4">
        <f t="shared" si="4"/>
        <v>2.1818350903614459</v>
      </c>
      <c r="Q17">
        <f t="shared" si="5"/>
        <v>9.9650700000000008</v>
      </c>
      <c r="R17">
        <f t="shared" si="6"/>
        <v>2325.4832058620686</v>
      </c>
      <c r="S17" s="11">
        <f t="shared" si="7"/>
        <v>2.1911846050554677</v>
      </c>
    </row>
    <row r="18" spans="1:19" ht="1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9" ht="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11</v>
      </c>
      <c r="O19" s="4" t="s">
        <v>12</v>
      </c>
      <c r="P19" s="4" t="s">
        <v>13</v>
      </c>
    </row>
    <row r="20" spans="1:19" ht="19" x14ac:dyDescent="0.25">
      <c r="A20" s="4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9" ht="19" x14ac:dyDescent="0.25">
      <c r="A21" s="4" t="s">
        <v>81</v>
      </c>
      <c r="B21" s="4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9" ht="19" x14ac:dyDescent="0.25">
      <c r="A22" s="4" t="s">
        <v>82</v>
      </c>
      <c r="B22" s="4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9" ht="19" x14ac:dyDescent="0.25">
      <c r="A23" s="4" t="s">
        <v>83</v>
      </c>
      <c r="B23" s="4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9" ht="19" x14ac:dyDescent="0.25">
      <c r="A24" s="4" t="s">
        <v>84</v>
      </c>
      <c r="B24" s="4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9" ht="19" x14ac:dyDescent="0.25">
      <c r="A25" s="4" t="s">
        <v>85</v>
      </c>
      <c r="B25" s="4" t="s">
        <v>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9" ht="19" x14ac:dyDescent="0.25">
      <c r="A26" s="4" t="s">
        <v>86</v>
      </c>
      <c r="B26" s="4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9" ht="19" x14ac:dyDescent="0.25">
      <c r="A27" s="4" t="s">
        <v>87</v>
      </c>
      <c r="B27" s="4" t="s">
        <v>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9" ht="19" x14ac:dyDescent="0.25">
      <c r="A28" s="4" t="s">
        <v>88</v>
      </c>
      <c r="B28" s="4" t="s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9" ht="19" x14ac:dyDescent="0.25">
      <c r="A29" s="4" t="s">
        <v>89</v>
      </c>
      <c r="B29" s="4" t="s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9" ht="19" x14ac:dyDescent="0.25">
      <c r="A30" s="4" t="s">
        <v>90</v>
      </c>
      <c r="B30" s="4" t="s">
        <v>34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9" ht="19" x14ac:dyDescent="0.25">
      <c r="A31" s="4" t="s">
        <v>91</v>
      </c>
      <c r="B31" s="4" t="s">
        <v>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9" ht="19" x14ac:dyDescent="0.25">
      <c r="A32" s="4" t="s">
        <v>92</v>
      </c>
      <c r="B32" s="4" t="s">
        <v>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95BF-30B1-9349-8448-A9AAE4FA1DEC}">
  <dimension ref="A1:Q31"/>
  <sheetViews>
    <sheetView zoomScale="83" workbookViewId="0">
      <selection activeCell="P27" sqref="P27"/>
    </sheetView>
  </sheetViews>
  <sheetFormatPr baseColWidth="10" defaultRowHeight="19" x14ac:dyDescent="0.25"/>
  <cols>
    <col min="1" max="1" width="39.1640625" style="4" customWidth="1"/>
    <col min="2" max="2" width="11" style="4" customWidth="1"/>
    <col min="3" max="3" width="10.83203125" style="4"/>
    <col min="4" max="4" width="14.83203125" style="4" customWidth="1"/>
    <col min="5" max="7" width="10.83203125" style="4"/>
    <col min="8" max="8" width="13.83203125" style="4" customWidth="1"/>
    <col min="9" max="9" width="19" style="4" customWidth="1"/>
    <col min="10" max="10" width="18.33203125" style="4" customWidth="1"/>
    <col min="11" max="12" width="9.83203125" style="4" customWidth="1"/>
    <col min="13" max="13" width="18.33203125" style="4" customWidth="1"/>
    <col min="14" max="14" width="10.83203125" style="4"/>
    <col min="15" max="15" width="12.6640625" style="4" customWidth="1"/>
    <col min="16" max="16" width="15.6640625" style="4" customWidth="1"/>
    <col min="17" max="16384" width="10.83203125" style="4"/>
  </cols>
  <sheetData>
    <row r="1" spans="1:17" x14ac:dyDescent="0.25">
      <c r="A1" s="4" t="s">
        <v>93</v>
      </c>
    </row>
    <row r="2" spans="1:17" x14ac:dyDescent="0.25">
      <c r="A2" s="4" t="s">
        <v>5</v>
      </c>
      <c r="B2" s="4" t="s">
        <v>24</v>
      </c>
      <c r="C2" s="4" t="s">
        <v>1</v>
      </c>
      <c r="D2" s="4" t="s">
        <v>2</v>
      </c>
      <c r="G2" s="4" t="s">
        <v>107</v>
      </c>
      <c r="L2" s="4" t="s">
        <v>116</v>
      </c>
      <c r="M2" s="4" t="s">
        <v>110</v>
      </c>
      <c r="O2" s="4" t="s">
        <v>9</v>
      </c>
      <c r="P2" s="4" t="s">
        <v>6</v>
      </c>
      <c r="Q2" s="12" t="s">
        <v>10</v>
      </c>
    </row>
    <row r="3" spans="1:17" x14ac:dyDescent="0.25">
      <c r="A3" s="5" t="s">
        <v>0</v>
      </c>
      <c r="B3" s="5"/>
      <c r="Q3" s="12"/>
    </row>
    <row r="4" spans="1:17" x14ac:dyDescent="0.25">
      <c r="A4" s="4" t="s">
        <v>17</v>
      </c>
      <c r="B4" s="4" t="s">
        <v>51</v>
      </c>
      <c r="C4" s="2">
        <v>6.5077100000000003</v>
      </c>
      <c r="D4" s="6" t="s">
        <v>111</v>
      </c>
      <c r="G4" s="4">
        <v>110.63</v>
      </c>
      <c r="H4" s="4">
        <f>G4/10</f>
        <v>11.062999999999999</v>
      </c>
      <c r="L4" s="4">
        <v>400</v>
      </c>
      <c r="M4" s="4">
        <f>(P4-O4)/L4</f>
        <v>11.2191195425</v>
      </c>
      <c r="O4" s="4">
        <f>H4</f>
        <v>11.062999999999999</v>
      </c>
      <c r="P4" s="3">
        <v>4498.7108170000001</v>
      </c>
      <c r="Q4" s="12">
        <f>(O4/P4)*100</f>
        <v>0.24591489540057709</v>
      </c>
    </row>
    <row r="5" spans="1:17" x14ac:dyDescent="0.25">
      <c r="Q5" s="12"/>
    </row>
    <row r="6" spans="1:17" x14ac:dyDescent="0.25">
      <c r="E6" s="4" t="s">
        <v>7</v>
      </c>
      <c r="F6" s="4" t="s">
        <v>8</v>
      </c>
      <c r="Q6" s="12"/>
    </row>
    <row r="7" spans="1:17" x14ac:dyDescent="0.25">
      <c r="A7" s="5" t="s">
        <v>3</v>
      </c>
      <c r="B7" s="5"/>
      <c r="D7" s="4" t="s">
        <v>72</v>
      </c>
      <c r="Q7" s="12"/>
    </row>
    <row r="8" spans="1:17" x14ac:dyDescent="0.25">
      <c r="A8" s="4" t="s">
        <v>18</v>
      </c>
      <c r="B8" s="4" t="s">
        <v>52</v>
      </c>
      <c r="C8" s="4">
        <v>8.4977</v>
      </c>
      <c r="D8" s="4" t="s">
        <v>108</v>
      </c>
      <c r="E8" s="4">
        <v>1.3183800000000001E-2</v>
      </c>
      <c r="F8" s="4">
        <v>5.2735399999999997</v>
      </c>
      <c r="G8" s="4">
        <v>135.96299999999999</v>
      </c>
      <c r="H8" s="4">
        <f t="shared" ref="H8:H13" si="0">G8/10</f>
        <v>13.596299999999999</v>
      </c>
      <c r="I8" s="7" t="s">
        <v>147</v>
      </c>
      <c r="L8" s="4">
        <v>400</v>
      </c>
      <c r="M8" s="4">
        <f t="shared" ref="M8:M13" si="1">(P8-O8)/L8</f>
        <v>10.72386906</v>
      </c>
      <c r="O8" s="4">
        <f>H8+F8</f>
        <v>18.86984</v>
      </c>
      <c r="P8" s="3">
        <v>4308.4174640000001</v>
      </c>
      <c r="Q8" s="12">
        <f>(O8/P8)*100</f>
        <v>0.43797612830398641</v>
      </c>
    </row>
    <row r="9" spans="1:17" x14ac:dyDescent="0.25">
      <c r="A9" s="4" t="s">
        <v>19</v>
      </c>
      <c r="B9" s="4" t="s">
        <v>53</v>
      </c>
      <c r="C9" s="3">
        <v>0.98148100000000005</v>
      </c>
      <c r="D9" s="4" t="s">
        <v>114</v>
      </c>
      <c r="E9" s="3">
        <v>3.3797499999999999E-3</v>
      </c>
      <c r="F9" s="3">
        <v>1.3519000000000001</v>
      </c>
      <c r="G9" s="3">
        <v>15.7037</v>
      </c>
      <c r="H9" s="4">
        <f t="shared" si="0"/>
        <v>1.57037</v>
      </c>
      <c r="I9" s="7" t="s">
        <v>147</v>
      </c>
      <c r="L9" s="4">
        <v>400</v>
      </c>
      <c r="M9" s="4">
        <f t="shared" si="1"/>
        <v>11.124874689999999</v>
      </c>
      <c r="O9" s="4">
        <f t="shared" ref="O9:O13" si="2">H9+F9</f>
        <v>2.9222700000000001</v>
      </c>
      <c r="P9" s="3">
        <v>4452.8721459999997</v>
      </c>
      <c r="Q9" s="12">
        <f t="shared" ref="Q9:Q13" si="3">(O9/P9)*100</f>
        <v>6.5626631625277307E-2</v>
      </c>
    </row>
    <row r="10" spans="1:17" x14ac:dyDescent="0.25">
      <c r="A10" s="4" t="s">
        <v>22</v>
      </c>
      <c r="B10" s="4" t="s">
        <v>54</v>
      </c>
      <c r="C10" s="3">
        <v>0.29093999999999998</v>
      </c>
      <c r="D10" s="4" t="s">
        <v>113</v>
      </c>
      <c r="E10" s="3">
        <v>2.74998E-3</v>
      </c>
      <c r="F10" s="4">
        <v>1.09999</v>
      </c>
      <c r="G10" s="3">
        <v>4.6550399999999996</v>
      </c>
      <c r="H10" s="4">
        <f t="shared" si="0"/>
        <v>0.46550399999999997</v>
      </c>
      <c r="I10" s="7" t="s">
        <v>147</v>
      </c>
      <c r="L10" s="4">
        <v>400</v>
      </c>
      <c r="M10" s="4">
        <f t="shared" si="1"/>
        <v>11.093395942499999</v>
      </c>
      <c r="O10" s="4">
        <f t="shared" si="2"/>
        <v>1.5654939999999999</v>
      </c>
      <c r="P10" s="3">
        <v>4438.923871</v>
      </c>
      <c r="Q10" s="12">
        <f t="shared" si="3"/>
        <v>3.5267421688115724E-2</v>
      </c>
    </row>
    <row r="11" spans="1:17" x14ac:dyDescent="0.25">
      <c r="A11" s="4" t="s">
        <v>20</v>
      </c>
      <c r="B11" s="4" t="s">
        <v>55</v>
      </c>
      <c r="C11" s="3">
        <v>8.5463400000000007</v>
      </c>
      <c r="D11" s="4" t="s">
        <v>108</v>
      </c>
      <c r="E11" s="4">
        <v>1.3227300000000001E-2</v>
      </c>
      <c r="F11" s="3">
        <v>5.2909100000000002</v>
      </c>
      <c r="G11" s="3">
        <v>68.370699999999999</v>
      </c>
      <c r="H11" s="4">
        <f t="shared" si="0"/>
        <v>6.8370699999999998</v>
      </c>
      <c r="I11" s="7" t="s">
        <v>147</v>
      </c>
      <c r="L11" s="4">
        <v>400</v>
      </c>
      <c r="M11" s="4">
        <f t="shared" si="1"/>
        <v>11.2172185875</v>
      </c>
      <c r="O11" s="4">
        <f t="shared" si="2"/>
        <v>12.127980000000001</v>
      </c>
      <c r="P11" s="3">
        <v>4499.0154149999998</v>
      </c>
      <c r="Q11" s="12">
        <f t="shared" si="3"/>
        <v>0.26956964760699759</v>
      </c>
    </row>
    <row r="12" spans="1:17" x14ac:dyDescent="0.25">
      <c r="A12" s="4" t="s">
        <v>21</v>
      </c>
      <c r="B12" s="4" t="s">
        <v>56</v>
      </c>
      <c r="C12" s="3">
        <v>0.977047</v>
      </c>
      <c r="D12" s="4" t="s">
        <v>114</v>
      </c>
      <c r="E12" s="4">
        <v>3.6296900000000001E-3</v>
      </c>
      <c r="F12" s="3">
        <v>1.4518800000000001</v>
      </c>
      <c r="G12" s="3">
        <v>7.8163799999999997</v>
      </c>
      <c r="H12" s="4">
        <f t="shared" si="0"/>
        <v>0.78163799999999994</v>
      </c>
      <c r="I12" s="7" t="s">
        <v>147</v>
      </c>
      <c r="L12" s="4">
        <v>400</v>
      </c>
      <c r="M12" s="4">
        <f t="shared" si="1"/>
        <v>11.4103103075</v>
      </c>
      <c r="O12" s="4">
        <f t="shared" si="2"/>
        <v>2.2335180000000001</v>
      </c>
      <c r="P12" s="3">
        <v>4566.3576409999996</v>
      </c>
      <c r="Q12" s="12">
        <f t="shared" si="3"/>
        <v>4.8912463183914692E-2</v>
      </c>
    </row>
    <row r="13" spans="1:17" x14ac:dyDescent="0.25">
      <c r="A13" s="4" t="s">
        <v>23</v>
      </c>
      <c r="B13" s="4" t="s">
        <v>57</v>
      </c>
      <c r="C13" s="3">
        <v>0.28754800000000003</v>
      </c>
      <c r="D13" s="4" t="s">
        <v>113</v>
      </c>
      <c r="E13" s="4">
        <v>2.54638E-3</v>
      </c>
      <c r="F13" s="3">
        <v>1.0185500000000001</v>
      </c>
      <c r="G13" s="3">
        <v>2.3003800000000001</v>
      </c>
      <c r="H13" s="4">
        <f t="shared" si="0"/>
        <v>0.23003800000000002</v>
      </c>
      <c r="I13" s="7" t="s">
        <v>147</v>
      </c>
      <c r="L13" s="4">
        <v>400</v>
      </c>
      <c r="M13" s="4">
        <f t="shared" si="1"/>
        <v>11.306232807499999</v>
      </c>
      <c r="O13" s="4">
        <f t="shared" si="2"/>
        <v>1.248588</v>
      </c>
      <c r="P13" s="3">
        <v>4523.7417109999997</v>
      </c>
      <c r="Q13" s="12">
        <f t="shared" si="3"/>
        <v>2.7600780057002686E-2</v>
      </c>
    </row>
    <row r="16" spans="1:17" x14ac:dyDescent="0.25">
      <c r="H16" s="4" t="s">
        <v>115</v>
      </c>
      <c r="I16" s="4" t="s">
        <v>11</v>
      </c>
      <c r="J16" s="4" t="s">
        <v>12</v>
      </c>
      <c r="K16" s="4" t="s">
        <v>13</v>
      </c>
    </row>
    <row r="17" spans="1:17" x14ac:dyDescent="0.25">
      <c r="A17" s="5" t="s">
        <v>4</v>
      </c>
      <c r="B17" s="5"/>
    </row>
    <row r="18" spans="1:17" x14ac:dyDescent="0.25">
      <c r="A18" s="4" t="s">
        <v>37</v>
      </c>
      <c r="B18" s="4" t="s">
        <v>71</v>
      </c>
      <c r="C18" s="4">
        <v>1.27132</v>
      </c>
      <c r="D18" s="4" t="s">
        <v>117</v>
      </c>
      <c r="E18" s="4">
        <v>1.9664399999999999E-3</v>
      </c>
      <c r="F18" s="4">
        <v>0.78657500000000002</v>
      </c>
      <c r="G18" s="4">
        <v>20.341200000000001</v>
      </c>
      <c r="H18" s="4">
        <v>29242</v>
      </c>
      <c r="I18" s="4">
        <v>7.4952000000000005E-2</v>
      </c>
      <c r="J18" s="3">
        <v>1.66959E-2</v>
      </c>
      <c r="K18" s="4">
        <v>4.5388900000000002E-4</v>
      </c>
      <c r="L18" s="4">
        <v>400</v>
      </c>
      <c r="O18" s="4">
        <v>22.594100000000001</v>
      </c>
      <c r="P18" s="3">
        <v>4503.49</v>
      </c>
      <c r="Q18" s="4">
        <f t="shared" ref="Q18:Q31" si="4">(O18/P18)*100</f>
        <v>0.50170201332744169</v>
      </c>
    </row>
    <row r="19" spans="1:17" x14ac:dyDescent="0.25">
      <c r="A19" s="4" t="s">
        <v>38</v>
      </c>
      <c r="B19" s="4" t="s">
        <v>70</v>
      </c>
      <c r="C19" s="3">
        <v>1.2958099999999999</v>
      </c>
      <c r="D19" s="4" t="s">
        <v>117</v>
      </c>
      <c r="E19" s="4">
        <v>1.9154199999999999E-3</v>
      </c>
      <c r="F19" s="4">
        <v>0.76616899999999999</v>
      </c>
      <c r="G19" s="4">
        <v>20.732900000000001</v>
      </c>
      <c r="H19" s="3">
        <v>29761.8</v>
      </c>
      <c r="I19" s="4">
        <v>7.5769500000000004E-2</v>
      </c>
      <c r="J19" s="4">
        <v>1.7178499999999999E-2</v>
      </c>
      <c r="K19" s="4">
        <v>4.4801800000000001E-4</v>
      </c>
      <c r="L19" s="4">
        <v>400</v>
      </c>
      <c r="O19" s="3">
        <v>22.9862</v>
      </c>
      <c r="P19" s="3">
        <v>4467.41</v>
      </c>
      <c r="Q19" s="4">
        <f t="shared" si="4"/>
        <v>0.51453079077138664</v>
      </c>
    </row>
    <row r="20" spans="1:17" x14ac:dyDescent="0.25">
      <c r="A20" s="4" t="s">
        <v>39</v>
      </c>
      <c r="B20" s="4" t="s">
        <v>69</v>
      </c>
      <c r="C20" s="4">
        <v>1.1513</v>
      </c>
      <c r="D20" s="4" t="s">
        <v>118</v>
      </c>
      <c r="E20" s="4">
        <v>1.9759399999999998E-3</v>
      </c>
      <c r="F20" s="4">
        <v>0.79037500000000005</v>
      </c>
      <c r="G20" s="4">
        <v>9.2104400000000002</v>
      </c>
      <c r="H20" s="3">
        <v>26091.200000000001</v>
      </c>
      <c r="I20" s="4">
        <v>7.5232099999999996E-2</v>
      </c>
      <c r="J20" s="4">
        <v>1.6437799999999999E-2</v>
      </c>
      <c r="K20" s="4">
        <v>3.6403500000000002E-4</v>
      </c>
      <c r="L20" s="4">
        <v>400</v>
      </c>
      <c r="O20" s="3">
        <v>10.7342</v>
      </c>
      <c r="P20" s="3">
        <v>4282.1000000000004</v>
      </c>
      <c r="Q20" s="4">
        <f t="shared" si="4"/>
        <v>0.25067607015249527</v>
      </c>
    </row>
    <row r="21" spans="1:17" x14ac:dyDescent="0.25">
      <c r="A21" s="4" t="s">
        <v>40</v>
      </c>
      <c r="B21" s="4" t="s">
        <v>68</v>
      </c>
      <c r="C21" s="3">
        <v>1.1600900000000001</v>
      </c>
      <c r="D21" s="4" t="s">
        <v>119</v>
      </c>
      <c r="E21" s="4">
        <v>1.9648199999999999E-3</v>
      </c>
      <c r="F21" s="4">
        <v>0.78592899999999999</v>
      </c>
      <c r="G21" s="4">
        <v>9.2807399999999998</v>
      </c>
      <c r="H21" s="3">
        <v>26833</v>
      </c>
      <c r="I21" s="4">
        <v>7.5068599999999999E-2</v>
      </c>
      <c r="J21" s="4">
        <v>1.7230200000000001E-2</v>
      </c>
      <c r="K21" s="4">
        <v>4.4113399999999998E-4</v>
      </c>
      <c r="L21" s="4">
        <v>400</v>
      </c>
      <c r="O21" s="4">
        <v>10.805099999999999</v>
      </c>
      <c r="P21" s="3">
        <v>4464.32</v>
      </c>
      <c r="Q21" s="4">
        <f t="shared" si="4"/>
        <v>0.24203238119131246</v>
      </c>
    </row>
    <row r="22" spans="1:17" x14ac:dyDescent="0.25">
      <c r="A22" s="4" t="s">
        <v>41</v>
      </c>
      <c r="B22" s="4" t="s">
        <v>67</v>
      </c>
      <c r="C22" s="3">
        <v>0.36271999999999999</v>
      </c>
      <c r="D22" s="4" t="s">
        <v>120</v>
      </c>
      <c r="E22" s="3">
        <v>1.2510399999999999E-3</v>
      </c>
      <c r="F22" s="3">
        <v>0.50041599999999997</v>
      </c>
      <c r="G22" s="3">
        <v>5.8035199999999998</v>
      </c>
      <c r="H22" s="3">
        <v>8267.6200000000008</v>
      </c>
      <c r="I22" s="3">
        <v>7.5788599999999998E-2</v>
      </c>
      <c r="J22" s="3">
        <v>1.6861600000000001E-2</v>
      </c>
      <c r="K22" s="3">
        <v>1.9176299999999999E-4</v>
      </c>
      <c r="L22" s="3">
        <v>400</v>
      </c>
      <c r="O22" s="3">
        <v>7.78634</v>
      </c>
      <c r="P22" s="3">
        <v>4498.2700000000004</v>
      </c>
      <c r="Q22" s="4">
        <f t="shared" si="4"/>
        <v>0.17309632369777714</v>
      </c>
    </row>
    <row r="23" spans="1:17" x14ac:dyDescent="0.25">
      <c r="A23" s="4" t="s">
        <v>42</v>
      </c>
      <c r="B23" s="4" t="s">
        <v>66</v>
      </c>
      <c r="C23" s="3">
        <v>0.36913299999999999</v>
      </c>
      <c r="D23" s="4" t="s">
        <v>120</v>
      </c>
      <c r="E23" s="3">
        <v>1.2426099999999999E-3</v>
      </c>
      <c r="F23" s="3">
        <v>0.49704399999999999</v>
      </c>
      <c r="G23" s="4">
        <v>5.9061199999999996</v>
      </c>
      <c r="H23" s="3">
        <v>8401.8799999999992</v>
      </c>
      <c r="I23" s="3">
        <v>7.5344099999999997E-2</v>
      </c>
      <c r="J23" s="3">
        <v>1.7127799999999999E-2</v>
      </c>
      <c r="K23" s="3">
        <v>1.9225500000000001E-4</v>
      </c>
      <c r="L23" s="3">
        <v>400</v>
      </c>
      <c r="O23" s="3">
        <v>7.8827199999999999</v>
      </c>
      <c r="P23" s="3">
        <v>4216.66</v>
      </c>
      <c r="Q23" s="4">
        <f t="shared" si="4"/>
        <v>0.18694227184548909</v>
      </c>
    </row>
    <row r="24" spans="1:17" x14ac:dyDescent="0.25">
      <c r="A24" s="4" t="s">
        <v>43</v>
      </c>
      <c r="B24" s="4" t="s">
        <v>65</v>
      </c>
      <c r="C24" s="3">
        <v>1.2156199999999999</v>
      </c>
      <c r="D24" s="4" t="s">
        <v>117</v>
      </c>
      <c r="E24" s="3">
        <v>1.98154E-3</v>
      </c>
      <c r="F24" s="3">
        <v>0.79261400000000004</v>
      </c>
      <c r="G24" s="3">
        <v>19.4499</v>
      </c>
      <c r="H24" s="3">
        <v>28621.9</v>
      </c>
      <c r="I24" s="3">
        <v>1.81792E-2</v>
      </c>
      <c r="J24" s="3">
        <v>1.75441E-2</v>
      </c>
      <c r="K24" s="3">
        <v>4.5126699999999999E-4</v>
      </c>
      <c r="L24" s="3">
        <v>400</v>
      </c>
      <c r="O24" s="3">
        <v>20.8141</v>
      </c>
      <c r="P24" s="3">
        <v>4512.83</v>
      </c>
      <c r="Q24" s="4">
        <f t="shared" si="4"/>
        <v>0.46122056447949511</v>
      </c>
    </row>
    <row r="25" spans="1:17" x14ac:dyDescent="0.25">
      <c r="A25" s="4" t="s">
        <v>44</v>
      </c>
      <c r="B25" s="4" t="s">
        <v>64</v>
      </c>
      <c r="C25" s="3">
        <v>1.2355100000000001</v>
      </c>
      <c r="D25" s="4" t="s">
        <v>119</v>
      </c>
      <c r="E25" s="3">
        <v>1.7128600000000001E-3</v>
      </c>
      <c r="F25" s="3">
        <v>0.68514399999999998</v>
      </c>
      <c r="G25" s="3">
        <v>19.7682</v>
      </c>
      <c r="H25" s="3">
        <v>28808.6</v>
      </c>
      <c r="I25" s="3">
        <v>1.7585E-2</v>
      </c>
      <c r="J25" s="3">
        <v>1.7482299999999999E-2</v>
      </c>
      <c r="K25" s="3">
        <v>4.5228E-4</v>
      </c>
      <c r="L25" s="3">
        <v>400</v>
      </c>
      <c r="O25" s="3">
        <v>21.014399999999998</v>
      </c>
      <c r="P25" s="3">
        <v>4246.42</v>
      </c>
      <c r="Q25" s="4">
        <f t="shared" si="4"/>
        <v>0.49487332859208455</v>
      </c>
    </row>
    <row r="26" spans="1:17" x14ac:dyDescent="0.25">
      <c r="A26" s="4" t="s">
        <v>45</v>
      </c>
      <c r="B26" s="4" t="s">
        <v>63</v>
      </c>
      <c r="C26" s="3">
        <v>1.1234</v>
      </c>
      <c r="D26" s="4" t="s">
        <v>121</v>
      </c>
      <c r="E26" s="3">
        <v>1.8546999999999999E-3</v>
      </c>
      <c r="F26" s="3">
        <v>0.74188100000000001</v>
      </c>
      <c r="G26" s="3">
        <v>8.9872399999999999</v>
      </c>
      <c r="H26" s="3">
        <v>25734.799999999999</v>
      </c>
      <c r="I26" s="3">
        <v>1.7080600000000001E-2</v>
      </c>
      <c r="J26" s="3">
        <v>1.6102600000000002E-2</v>
      </c>
      <c r="K26" s="3">
        <v>4.4590199999999997E-4</v>
      </c>
      <c r="L26" s="3">
        <v>400</v>
      </c>
      <c r="O26" s="3">
        <v>9.9945900000000005</v>
      </c>
      <c r="P26" s="3">
        <v>4357.59</v>
      </c>
      <c r="Q26" s="4">
        <f t="shared" si="4"/>
        <v>0.22936049513607293</v>
      </c>
    </row>
    <row r="27" spans="1:17" x14ac:dyDescent="0.25">
      <c r="A27" s="4" t="s">
        <v>46</v>
      </c>
      <c r="B27" s="4" t="s">
        <v>62</v>
      </c>
      <c r="C27" s="3">
        <v>1.18407</v>
      </c>
      <c r="D27" s="4" t="s">
        <v>121</v>
      </c>
      <c r="E27" s="3">
        <v>1.59688E-3</v>
      </c>
      <c r="F27" s="3">
        <v>0.63875000000000004</v>
      </c>
      <c r="G27" s="3">
        <v>9.4725900000000003</v>
      </c>
      <c r="H27" s="3">
        <v>27213</v>
      </c>
      <c r="I27" s="3">
        <v>1.8489499999999999E-2</v>
      </c>
      <c r="J27" s="3">
        <v>1.7090299999999999E-2</v>
      </c>
      <c r="K27" s="3">
        <v>4.4885299999999998E-4</v>
      </c>
      <c r="L27" s="3">
        <v>400</v>
      </c>
      <c r="O27" s="3">
        <v>10.396000000000001</v>
      </c>
      <c r="P27" s="3">
        <v>4452.4399999999996</v>
      </c>
      <c r="Q27" s="4">
        <f t="shared" si="4"/>
        <v>0.2334899515771128</v>
      </c>
    </row>
    <row r="28" spans="1:17" x14ac:dyDescent="0.25">
      <c r="A28" s="4" t="s">
        <v>47</v>
      </c>
      <c r="B28" s="4" t="s">
        <v>61</v>
      </c>
      <c r="C28" s="3">
        <v>0.753521</v>
      </c>
      <c r="D28" s="4" t="s">
        <v>122</v>
      </c>
      <c r="E28" s="3">
        <v>1.9893900000000002E-3</v>
      </c>
      <c r="F28" s="3">
        <v>0.79575799999999997</v>
      </c>
      <c r="G28" s="3">
        <v>12.0563</v>
      </c>
      <c r="H28" s="3">
        <v>17558.900000000001</v>
      </c>
      <c r="I28" s="3">
        <v>1.7490100000000001E-2</v>
      </c>
      <c r="J28" s="3">
        <v>1.71872E-2</v>
      </c>
      <c r="K28" s="3">
        <v>4.5111800000000003E-4</v>
      </c>
      <c r="L28" s="3">
        <v>400</v>
      </c>
      <c r="O28" s="3">
        <v>13.4069</v>
      </c>
      <c r="P28" s="3">
        <v>4396.93</v>
      </c>
      <c r="Q28" s="4">
        <f t="shared" si="4"/>
        <v>0.30491502025276729</v>
      </c>
    </row>
    <row r="29" spans="1:17" x14ac:dyDescent="0.25">
      <c r="A29" s="4" t="s">
        <v>48</v>
      </c>
      <c r="B29" s="4" t="s">
        <v>60</v>
      </c>
      <c r="C29" s="3">
        <v>0.67621600000000004</v>
      </c>
      <c r="D29" s="4" t="s">
        <v>123</v>
      </c>
      <c r="E29" s="3">
        <v>1.9953000000000002E-3</v>
      </c>
      <c r="F29" s="3">
        <v>0.798122</v>
      </c>
      <c r="G29" s="3">
        <v>10.8195</v>
      </c>
      <c r="H29" s="3">
        <v>15732.6</v>
      </c>
      <c r="I29" s="3">
        <v>1.7798700000000001E-2</v>
      </c>
      <c r="J29" s="3">
        <v>1.6575800000000002E-2</v>
      </c>
      <c r="K29" s="3">
        <v>4.5439599999999998E-4</v>
      </c>
      <c r="L29" s="3">
        <v>400</v>
      </c>
      <c r="O29" s="3">
        <v>12.1676</v>
      </c>
      <c r="P29" s="3">
        <v>4450.66</v>
      </c>
      <c r="Q29" s="4">
        <f t="shared" si="4"/>
        <v>0.27338866595066802</v>
      </c>
    </row>
    <row r="30" spans="1:17" x14ac:dyDescent="0.25">
      <c r="A30" s="4" t="s">
        <v>49</v>
      </c>
      <c r="B30" s="4" t="s">
        <v>59</v>
      </c>
      <c r="C30" s="3">
        <v>0.63919700000000002</v>
      </c>
      <c r="D30" s="4" t="s">
        <v>124</v>
      </c>
      <c r="E30" s="3">
        <v>1.85808E-3</v>
      </c>
      <c r="F30" s="3">
        <v>0.74323399999999995</v>
      </c>
      <c r="G30" s="3">
        <v>5.1135799999999998</v>
      </c>
      <c r="H30" s="3">
        <v>14594.1</v>
      </c>
      <c r="I30" s="3">
        <v>1.8240800000000001E-2</v>
      </c>
      <c r="J30" s="3">
        <v>1.74606E-2</v>
      </c>
      <c r="K30" s="3">
        <v>4.5177299999999999E-4</v>
      </c>
      <c r="L30" s="3">
        <v>400</v>
      </c>
      <c r="O30" s="3">
        <v>6.1424200000000004</v>
      </c>
      <c r="P30" s="3">
        <v>4361.3999999999996</v>
      </c>
      <c r="Q30" s="4">
        <f t="shared" si="4"/>
        <v>0.14083597010134363</v>
      </c>
    </row>
    <row r="31" spans="1:17" x14ac:dyDescent="0.25">
      <c r="A31" s="4" t="s">
        <v>50</v>
      </c>
      <c r="B31" s="4" t="s">
        <v>58</v>
      </c>
      <c r="C31" s="3">
        <v>0.56549700000000003</v>
      </c>
      <c r="D31" s="4" t="s">
        <v>125</v>
      </c>
      <c r="E31" s="3">
        <v>1.9088099999999999E-3</v>
      </c>
      <c r="F31" s="3">
        <v>0.76352299999999995</v>
      </c>
      <c r="G31" s="3">
        <v>4.5239799999999999</v>
      </c>
      <c r="H31" s="3">
        <v>12853.2</v>
      </c>
      <c r="I31" s="3">
        <v>1.7687399999999999E-2</v>
      </c>
      <c r="J31" s="3">
        <v>1.7009799999999999E-2</v>
      </c>
      <c r="K31" s="3">
        <v>4.5430699999999999E-4</v>
      </c>
      <c r="L31" s="3">
        <v>400</v>
      </c>
      <c r="O31" s="3">
        <v>5.56508</v>
      </c>
      <c r="P31" s="3">
        <v>4325.96</v>
      </c>
      <c r="Q31" s="4">
        <f t="shared" si="4"/>
        <v>0.1286438154767959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Nyx_InSitu_128</vt:lpstr>
      <vt:lpstr>Nyx_InSitu_64</vt:lpstr>
      <vt:lpstr>SW4_InSitu</vt:lpstr>
      <vt:lpstr>Binary vs ASCII</vt:lpstr>
      <vt:lpstr>Cloverleaf3D_InSitu</vt:lpstr>
      <vt:lpstr>Cloverleaf3D_InSitu_Binary</vt:lpstr>
      <vt:lpstr>Nyx_InSitu_Binary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Sane</dc:creator>
  <cp:lastModifiedBy>Sudhanshu Sane</cp:lastModifiedBy>
  <dcterms:created xsi:type="dcterms:W3CDTF">2020-03-28T19:09:22Z</dcterms:created>
  <dcterms:modified xsi:type="dcterms:W3CDTF">2020-04-17T07:09:53Z</dcterms:modified>
</cp:coreProperties>
</file>