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0264F229-56B7-428C-8FF6-B46C6FA2CF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</sheets>
  <definedNames>
    <definedName name="_xlnm._FilterDatabase" localSheetId="0" hidden="1">Dmart_RetailBusiness!$S$28:$T$34</definedName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" l="1"/>
  <c r="T29" i="1"/>
  <c r="T32" i="1"/>
  <c r="T31" i="1"/>
  <c r="T30" i="1"/>
  <c r="T16" i="1"/>
  <c r="T15" i="1"/>
  <c r="T14" i="1"/>
  <c r="T13" i="1"/>
  <c r="T17" i="1" s="1"/>
  <c r="T18" i="1" s="1"/>
  <c r="T12" i="1"/>
  <c r="T33" i="1" l="1"/>
  <c r="T34" i="1" s="1"/>
  <c r="O57" i="1"/>
  <c r="O27" i="1" l="1"/>
  <c r="O26" i="1"/>
  <c r="O24" i="1"/>
  <c r="O33" i="1" s="1"/>
  <c r="O25" i="1"/>
  <c r="O14" i="1"/>
  <c r="O9" i="1"/>
  <c r="O47" i="1" s="1"/>
  <c r="N9" i="1"/>
  <c r="O45" i="1" s="1"/>
  <c r="O7" i="1"/>
  <c r="O44" i="1" s="1"/>
  <c r="N7" i="1"/>
  <c r="O17" i="1" l="1"/>
  <c r="O31" i="1"/>
  <c r="O46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<sst xmlns="http://schemas.openxmlformats.org/spreadsheetml/2006/main" count="92123" uniqueCount="15405">
  <si>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</si>
  <si>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</si>
  <si>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</si>
  <si>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</si>
  <si>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</si>
  <si>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</si>
  <si>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</si>
  <si>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</si>
  <si>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</si>
  <si>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</si>
  <si>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</si>
  <si>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</si>
  <si>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</si>
  <si>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</si>
  <si>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</si>
  <si>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</si>
  <si>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</si>
  <si>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</si>
  <si>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</si>
  <si>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</si>
  <si>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</si>
  <si>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</si>
  <si>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</si>
  <si>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</si>
  <si>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</si>
  <si>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</si>
  <si>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</si>
  <si>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</si>
  <si>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</si>
  <si>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</si>
  <si>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</si>
  <si>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</si>
  <si>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</si>
  <si>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</si>
  <si>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</si>
  <si>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</si>
  <si>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</si>
  <si>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</si>
  <si>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</si>
  <si>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</si>
  <si>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</si>
  <si>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</si>
  <si>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</si>
  <si>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</si>
  <si>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</si>
  <si>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</si>
  <si>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</si>
  <si>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</si>
  <si>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</si>
  <si>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</si>
  <si>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</si>
  <si>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</si>
  <si>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</si>
  <si>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</si>
  <si>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</si>
  <si>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</si>
  <si>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</si>
  <si>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</si>
  <si>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</si>
  <si>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</si>
  <si>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</si>
  <si>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</si>
  <si>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</si>
  <si>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</si>
  <si>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</si>
  <si>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</si>
  <si>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</si>
  <si>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</si>
  <si>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</si>
  <si>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</si>
  <si>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</si>
  <si>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</si>
  <si>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</si>
  <si>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</si>
  <si>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</si>
  <si>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</si>
  <si>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</si>
  <si>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</si>
  <si>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</si>
  <si>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</si>
  <si>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</si>
  <si>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</si>
  <si>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</si>
  <si>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</si>
  <si>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</si>
  <si>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</si>
  <si>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</si>
  <si>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</si>
  <si>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</si>
  <si>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</si>
  <si>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</si>
  <si>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</si>
  <si>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</si>
  <si>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</si>
  <si>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</si>
  <si>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</si>
  <si>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</si>
  <si>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</si>
  <si>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</si>
  <si>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</si>
  <si>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</si>
  <si>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</si>
  <si>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</si>
  <si>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</si>
  <si>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</si>
  <si>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</si>
  <si>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</si>
  <si>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</si>
  <si>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</si>
  <si>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</si>
  <si>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</si>
  <si>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</si>
  <si>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</si>
  <si>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</si>
  <si>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</si>
  <si>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</si>
  <si>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</si>
  <si>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</si>
  <si>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</si>
  <si>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</si>
  <si>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</si>
  <si>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</si>
  <si>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</si>
  <si>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</si>
  <si>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</si>
  <si>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</si>
  <si>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</si>
  <si>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</si>
  <si>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</si>
  <si>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</si>
  <si>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</si>
  <si>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</si>
  <si>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</si>
  <si>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</si>
  <si>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</si>
  <si>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</si>
  <si>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</si>
  <si>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</si>
  <si>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</si>
  <si>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</si>
  <si>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</si>
  <si>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</si>
  <si>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</si>
  <si>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</si>
  <si>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</si>
  <si>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</si>
  <si>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</si>
  <si>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</si>
  <si>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</si>
  <si>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</si>
  <si>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</si>
  <si>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</si>
  <si>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</si>
  <si>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</si>
  <si>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</si>
  <si>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</si>
  <si>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</si>
  <si>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</si>
  <si>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</si>
  <si>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</si>
  <si>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</si>
  <si>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</si>
  <si>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</si>
  <si>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</si>
  <si>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</si>
  <si>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</si>
  <si>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</si>
  <si>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</si>
  <si>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</si>
  <si>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</si>
  <si>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</si>
  <si>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</si>
  <si>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</si>
  <si>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</si>
  <si>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</si>
  <si>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</si>
  <si>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</si>
  <si>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</si>
  <si>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</si>
  <si>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</si>
  <si>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</si>
  <si>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</si>
  <si>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</si>
  <si>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</si>
  <si>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</si>
  <si>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</si>
  <si>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</si>
  <si>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</si>
  <si>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</si>
  <si>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</si>
  <si>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</si>
  <si>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</si>
  <si>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</si>
  <si>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</si>
  <si>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</si>
  <si>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</si>
  <si>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</si>
  <si>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</si>
  <si>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</si>
  <si>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</si>
  <si>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</si>
  <si>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</si>
  <si>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</si>
  <si>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</si>
  <si>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</si>
  <si>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</si>
  <si>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</si>
  <si>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</si>
  <si>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</si>
  <si>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</si>
  <si>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</si>
  <si>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</si>
  <si>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</si>
  <si>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</si>
  <si>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</si>
  <si>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</si>
  <si>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</si>
  <si>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</si>
  <si>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</si>
  <si>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</si>
  <si>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</si>
  <si>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</si>
  <si>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</si>
  <si>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</si>
  <si>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</si>
  <si>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</si>
  <si>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</si>
  <si>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</si>
  <si>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</si>
  <si>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</si>
  <si>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</si>
  <si>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</si>
  <si>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</si>
  <si>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</si>
  <si>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</si>
  <si>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</si>
  <si>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</si>
  <si>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</si>
  <si>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</si>
  <si>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</si>
  <si>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</si>
  <si>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</si>
  <si>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</si>
  <si>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</si>
  <si>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</si>
  <si>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</si>
  <si>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</si>
  <si>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</si>
  <si>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</si>
  <si>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</si>
  <si>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</si>
  <si>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</si>
  <si>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</si>
  <si>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</si>
  <si>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</si>
  <si>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</si>
  <si>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</si>
  <si>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</si>
  <si>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</si>
  <si>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</si>
  <si>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</si>
  <si>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</si>
  <si>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</si>
  <si>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</si>
  <si>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</si>
  <si>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</si>
  <si>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</si>
  <si>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</si>
  <si>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</si>
  <si>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</si>
  <si>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</si>
  <si>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</si>
  <si>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</si>
  <si>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</si>
  <si>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</si>
  <si>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</si>
  <si>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</si>
  <si>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</si>
  <si>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</si>
  <si>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</si>
  <si>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</si>
  <si>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</si>
  <si>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</si>
  <si>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</si>
  <si>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</si>
  <si>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</si>
  <si>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</si>
  <si>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</si>
  <si>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</si>
  <si>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</si>
  <si>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</si>
  <si>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</si>
  <si>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</si>
  <si>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</si>
  <si>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</si>
  <si>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</si>
  <si>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</si>
  <si>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</si>
  <si>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</si>
  <si>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</si>
  <si>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</si>
  <si>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</si>
  <si>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</si>
  <si>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</si>
  <si>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</si>
  <si>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</si>
  <si>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</si>
  <si>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</si>
  <si>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</si>
  <si>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</si>
  <si>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</si>
  <si>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</si>
  <si>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</si>
  <si>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</si>
  <si>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</si>
  <si>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</si>
  <si>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</si>
  <si>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</si>
  <si>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</si>
  <si>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</si>
  <si>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</si>
  <si>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</si>
  <si>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</si>
  <si>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</si>
  <si>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</si>
  <si>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</si>
  <si>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</si>
  <si>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</si>
  <si>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</si>
  <si>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</si>
  <si>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</si>
  <si>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</si>
  <si>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</si>
  <si>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</si>
  <si>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</si>
  <si>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</si>
  <si>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</si>
  <si>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</si>
  <si>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</si>
  <si>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</si>
  <si>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</si>
  <si>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</si>
  <si>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</si>
  <si>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</si>
  <si>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</si>
  <si>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</si>
  <si>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</si>
  <si>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</si>
  <si>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</si>
  <si>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</si>
  <si>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</si>
  <si>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</si>
  <si>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</si>
  <si>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</si>
  <si>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</si>
  <si>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</si>
  <si>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</si>
  <si>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</si>
  <si>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</si>
  <si>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</si>
  <si>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</si>
  <si>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</si>
  <si>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</si>
  <si>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</si>
  <si>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</si>
  <si>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</si>
  <si>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</si>
  <si>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</si>
  <si>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</si>
  <si>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</si>
  <si>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</si>
  <si>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</si>
  <si>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</si>
  <si>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</si>
  <si>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</si>
  <si>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</si>
  <si>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</si>
  <si>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</si>
  <si>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</si>
  <si>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</si>
  <si>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</si>
  <si>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</si>
  <si>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</si>
  <si>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</si>
  <si>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</si>
  <si>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</si>
  <si>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</si>
  <si>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</si>
  <si>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</si>
  <si>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</si>
  <si>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</si>
  <si>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</si>
  <si>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</si>
  <si>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</si>
  <si>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</si>
  <si>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</si>
  <si>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</si>
  <si>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</si>
  <si>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</si>
  <si>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</si>
  <si>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</si>
  <si>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</si>
  <si>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</si>
  <si>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</si>
  <si>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</si>
  <si>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</si>
  <si>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</si>
  <si>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</si>
  <si>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</si>
  <si>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</si>
  <si>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</si>
  <si>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</si>
  <si>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</si>
  <si>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</si>
  <si>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</si>
  <si>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</si>
  <si>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</si>
  <si>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</si>
  <si>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</si>
  <si>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</si>
  <si>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</si>
  <si>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</si>
  <si>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</si>
  <si>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</si>
  <si>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</si>
  <si>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</si>
  <si>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</si>
  <si>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</si>
  <si>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</si>
  <si>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</si>
  <si>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</si>
  <si>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</si>
  <si>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</si>
  <si>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</si>
  <si>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</si>
  <si>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</si>
  <si>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</si>
  <si>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</si>
  <si>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</si>
  <si>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</si>
  <si>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</si>
  <si>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</si>
  <si>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</si>
  <si>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</si>
  <si>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</si>
  <si>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</si>
  <si>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</si>
  <si>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</si>
  <si>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</si>
  <si>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</si>
  <si>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</si>
  <si>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</si>
  <si>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</si>
  <si>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</si>
  <si>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</si>
  <si>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</si>
  <si>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</si>
  <si>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</si>
  <si>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</si>
  <si>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</si>
  <si>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</si>
  <si>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</si>
  <si>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</si>
  <si>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</si>
  <si>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</si>
  <si>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</si>
  <si>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</si>
  <si>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</si>
  <si>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</si>
  <si>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</si>
  <si>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</si>
  <si>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</si>
  <si>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</si>
  <si>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</si>
  <si>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</si>
  <si>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</si>
  <si>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</si>
  <si>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</si>
  <si>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</si>
  <si>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</si>
  <si>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</si>
  <si>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</si>
  <si>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</si>
  <si>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</si>
  <si>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</si>
  <si>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</si>
  <si>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</si>
  <si>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</si>
  <si>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</si>
  <si>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</si>
  <si>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</si>
  <si>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</si>
  <si>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</si>
  <si>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</si>
  <si>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</si>
  <si>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</si>
  <si>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</si>
  <si>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</si>
  <si>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</si>
  <si>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</si>
  <si>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</si>
  <si>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</si>
  <si>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</si>
  <si>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</si>
  <si>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</si>
  <si>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</si>
  <si>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</si>
  <si>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</si>
  <si>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</si>
  <si>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</si>
  <si>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</si>
  <si>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</si>
  <si>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</si>
  <si>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</si>
  <si>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</si>
  <si>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</si>
  <si>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</si>
  <si>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</si>
  <si>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</si>
  <si>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</si>
  <si>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</si>
  <si>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</si>
  <si>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</si>
  <si>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</si>
  <si>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</si>
  <si>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</si>
  <si>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</si>
  <si>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</si>
  <si>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</si>
  <si>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</si>
  <si>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</si>
  <si>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</si>
  <si>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</si>
  <si>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</si>
  <si>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</si>
  <si>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</si>
  <si>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</si>
  <si>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</si>
  <si>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</si>
  <si>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</si>
  <si>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</si>
  <si>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</si>
  <si>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</si>
  <si>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</si>
  <si>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</si>
  <si>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</si>
  <si>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</si>
  <si>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</si>
  <si>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</si>
  <si>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</si>
  <si>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</si>
  <si>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</si>
  <si>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</si>
  <si>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</si>
  <si>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</si>
  <si>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</si>
  <si>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</si>
  <si>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</si>
  <si>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</si>
  <si>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</si>
  <si>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</si>
  <si>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</si>
  <si>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</si>
  <si>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</si>
  <si>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</si>
  <si>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</si>
  <si>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</si>
  <si>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</si>
  <si>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</si>
  <si>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</si>
  <si>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</si>
  <si>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</si>
  <si>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</si>
  <si>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</si>
  <si>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</si>
  <si>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</si>
  <si>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</si>
  <si>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</si>
  <si>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</si>
  <si>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</si>
  <si>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</si>
  <si>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</si>
  <si>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</si>
  <si>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</si>
  <si>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</si>
  <si>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</si>
  <si>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</si>
  <si>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</si>
  <si>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</si>
  <si>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</si>
  <si>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</si>
  <si>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</si>
  <si>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</si>
  <si>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</si>
  <si>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</si>
  <si>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</si>
  <si>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</si>
  <si>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</si>
  <si>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</si>
  <si>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</si>
  <si>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</si>
  <si>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</si>
  <si>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</si>
  <si>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</si>
  <si>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</si>
  <si>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</si>
  <si>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</si>
  <si>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</si>
  <si>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</si>
  <si>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</si>
  <si>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</si>
  <si>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</si>
  <si>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</si>
  <si>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</si>
  <si>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</si>
  <si>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</si>
  <si>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</si>
  <si>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</si>
  <si>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</si>
  <si>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</si>
  <si>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</si>
  <si>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</si>
  <si>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</si>
  <si>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</si>
  <si>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</si>
  <si>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</si>
  <si>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</si>
  <si>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</si>
  <si>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</si>
  <si>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</si>
  <si>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</si>
  <si>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</si>
  <si>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</si>
  <si>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</si>
  <si>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</si>
  <si>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</si>
  <si>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</si>
  <si>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</si>
  <si>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</si>
  <si>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</si>
  <si>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</si>
  <si>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</si>
  <si>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</si>
  <si>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</si>
  <si>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</si>
  <si>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</si>
  <si>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</si>
  <si>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</si>
  <si>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</si>
  <si>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</si>
  <si>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</si>
  <si>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</si>
  <si>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</si>
  <si>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</si>
  <si>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</si>
  <si>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</si>
  <si>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</si>
  <si>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</si>
  <si>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</si>
  <si>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</si>
  <si>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</si>
  <si>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</si>
  <si>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</si>
  <si>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</si>
  <si>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</si>
  <si>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</si>
  <si>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</si>
  <si>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</si>
  <si>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</si>
  <si>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</si>
  <si>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</si>
  <si>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</si>
  <si>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</si>
  <si>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</si>
  <si>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</si>
  <si>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</si>
  <si>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</si>
  <si>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</si>
  <si>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</si>
  <si>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</si>
  <si>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</si>
  <si>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</si>
  <si>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</si>
  <si>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</si>
  <si>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</si>
  <si>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</si>
  <si>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</si>
  <si>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</si>
  <si>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</si>
  <si>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</si>
  <si>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</si>
  <si>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</si>
  <si>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</si>
  <si>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</si>
  <si>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</si>
  <si>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</si>
  <si>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</si>
  <si>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</si>
  <si>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</si>
  <si>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</si>
  <si>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</si>
  <si>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</si>
  <si>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</si>
  <si>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</si>
  <si>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</si>
  <si>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</si>
  <si>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</si>
  <si>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</si>
  <si>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</si>
  <si>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</si>
  <si>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</si>
  <si>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</si>
  <si>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</si>
  <si>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</si>
  <si>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</si>
  <si>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</si>
  <si>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</si>
  <si>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</si>
  <si>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</si>
  <si>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</si>
  <si>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</si>
  <si>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</si>
  <si>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</si>
  <si>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</si>
  <si>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</si>
  <si>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</si>
  <si>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</si>
  <si>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</si>
  <si>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</si>
  <si>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</si>
  <si>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</si>
  <si>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</si>
  <si>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</si>
  <si>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</si>
  <si>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</si>
  <si>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</si>
  <si>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</si>
  <si>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</si>
  <si>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</si>
  <si>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</si>
  <si>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</si>
  <si>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</si>
  <si>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</si>
  <si>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</si>
  <si>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</si>
  <si>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</si>
  <si>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</si>
  <si>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</si>
  <si>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</si>
  <si>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</si>
  <si>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</si>
  <si>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</si>
  <si>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</si>
  <si>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</si>
  <si>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</si>
  <si>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</si>
  <si>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</si>
  <si>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</si>
  <si>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</si>
  <si>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</si>
  <si>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</si>
  <si>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</si>
  <si>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</si>
  <si>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</si>
  <si>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</si>
  <si>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</si>
  <si>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</si>
  <si>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</si>
  <si>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</si>
  <si>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</si>
  <si>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</si>
  <si>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</si>
  <si>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</si>
  <si>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</si>
  <si>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</si>
  <si>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</si>
  <si>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</si>
  <si>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</si>
  <si>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</si>
  <si>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</si>
  <si>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</si>
  <si>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</si>
  <si>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</si>
  <si>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</si>
  <si>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</si>
  <si>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</si>
  <si>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</si>
  <si>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</si>
  <si>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</si>
  <si>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</si>
  <si>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</si>
  <si>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</si>
  <si>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</si>
  <si>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</si>
  <si>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</si>
  <si>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</si>
  <si>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</si>
  <si>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</si>
  <si>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</si>
  <si>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</si>
  <si>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</si>
  <si>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</si>
  <si>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</si>
  <si>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</si>
  <si>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</si>
  <si>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</si>
  <si>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</si>
  <si>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</si>
  <si>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</si>
  <si>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</si>
  <si>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</si>
  <si>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</si>
  <si>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</si>
  <si>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</si>
  <si>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</si>
  <si>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</si>
  <si>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</si>
  <si>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</si>
  <si>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</si>
  <si>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</si>
  <si>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</si>
  <si>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</si>
  <si>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</si>
  <si>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</si>
  <si>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</si>
  <si>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</si>
  <si>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</si>
  <si>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</si>
  <si>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</si>
  <si>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</si>
  <si>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</si>
  <si>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</si>
  <si>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</si>
  <si>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</si>
  <si>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</si>
  <si>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</si>
  <si>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</si>
  <si>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</si>
  <si>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</si>
  <si>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</si>
  <si>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</si>
  <si>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</si>
  <si>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</si>
  <si>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</si>
  <si>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</si>
  <si>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</si>
  <si>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</si>
  <si>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</si>
  <si>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</si>
  <si>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</si>
  <si>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</si>
  <si>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</si>
  <si>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</si>
  <si>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</si>
  <si>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</si>
  <si>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</si>
  <si>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</si>
  <si>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</si>
  <si>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</si>
  <si>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</si>
  <si>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</si>
  <si>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</si>
  <si>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</si>
  <si>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</si>
  <si>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</si>
  <si>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</si>
  <si>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</si>
  <si>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</si>
  <si>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</si>
  <si>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</si>
  <si>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</si>
  <si>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</si>
  <si>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</si>
  <si>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</si>
  <si>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</si>
  <si>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</si>
  <si>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</si>
  <si>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</si>
  <si>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</si>
  <si>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</si>
  <si>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</si>
  <si>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</si>
  <si>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</si>
  <si>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</si>
  <si>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</si>
  <si>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</si>
  <si>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</si>
  <si>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</si>
  <si>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</si>
  <si>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</si>
  <si>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</si>
  <si>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</si>
  <si>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</si>
  <si>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</si>
  <si>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</si>
  <si>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</si>
  <si>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</si>
  <si>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</si>
  <si>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</si>
  <si>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</si>
  <si>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</si>
  <si>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</si>
  <si>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</si>
  <si>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</si>
  <si>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</si>
  <si>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</si>
  <si>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</si>
  <si>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</si>
  <si>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</si>
  <si>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</si>
  <si>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</si>
  <si>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</si>
  <si>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</si>
  <si>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</si>
  <si>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</si>
  <si>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</si>
  <si>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</si>
  <si>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</si>
  <si>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</si>
  <si>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</si>
  <si>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</si>
  <si>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</si>
  <si>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</si>
  <si>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</si>
  <si>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</si>
  <si>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</si>
  <si>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</si>
  <si>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</si>
  <si>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</si>
  <si>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</si>
  <si>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</si>
  <si>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</si>
  <si>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</si>
  <si>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</si>
  <si>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</si>
  <si>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</si>
  <si>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</si>
  <si>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</si>
  <si>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</si>
  <si>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</si>
  <si>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</si>
  <si>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</si>
  <si>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</si>
  <si>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</si>
  <si>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</si>
  <si>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</si>
  <si>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</si>
  <si>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</si>
  <si>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</si>
  <si>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</si>
  <si>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</si>
  <si>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</si>
  <si>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</si>
  <si>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</si>
  <si>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</si>
  <si>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</si>
  <si>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</si>
  <si>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</si>
  <si>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</si>
  <si>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</si>
  <si>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</si>
  <si>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</si>
  <si>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</si>
  <si>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</si>
  <si>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</si>
  <si>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</si>
  <si>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</si>
  <si>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</si>
  <si>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</si>
  <si>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</si>
  <si>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</si>
  <si>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</si>
  <si>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</si>
  <si>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</si>
  <si>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</si>
  <si>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</si>
  <si>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</si>
  <si>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</si>
  <si>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</si>
  <si>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</si>
  <si>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</si>
  <si>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</si>
  <si>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</si>
  <si>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</si>
  <si>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</si>
  <si>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</si>
  <si>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</si>
  <si>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</si>
  <si>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</si>
  <si>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</si>
  <si>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</si>
  <si>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</si>
  <si>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</si>
  <si>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</si>
  <si>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</si>
  <si>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</si>
  <si>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</si>
  <si>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</si>
  <si>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</si>
  <si>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</si>
  <si>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</si>
  <si>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</si>
  <si>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</si>
  <si>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</si>
  <si>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</si>
  <si>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</si>
  <si>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</si>
  <si>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</si>
  <si>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</si>
  <si>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</si>
  <si>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</si>
  <si>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</si>
  <si>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</si>
  <si>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</si>
  <si>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</si>
  <si>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</si>
  <si>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</si>
  <si>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</si>
  <si>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</si>
  <si>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</si>
  <si>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</si>
  <si>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</si>
  <si>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</si>
  <si>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</si>
  <si>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</si>
  <si>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</si>
  <si>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</si>
  <si>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</si>
  <si>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</si>
  <si>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</si>
  <si>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</si>
  <si>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</si>
  <si>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</si>
  <si>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</si>
  <si>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</si>
  <si>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</si>
  <si>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</si>
  <si>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</si>
  <si>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</si>
  <si>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</si>
  <si>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</si>
  <si>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</si>
  <si>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</si>
  <si>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</si>
  <si>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</si>
  <si>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</si>
  <si>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</si>
  <si>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</si>
  <si>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</si>
  <si>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</si>
  <si>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</si>
  <si>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</si>
  <si>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</si>
  <si>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</si>
  <si>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</si>
  <si>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</si>
  <si>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</si>
  <si>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</si>
  <si>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</si>
  <si>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</si>
  <si>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</si>
  <si>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</si>
  <si>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</si>
  <si>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</si>
  <si>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</si>
  <si>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</si>
  <si>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</si>
  <si>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</si>
  <si>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</si>
  <si>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</si>
  <si>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</si>
  <si>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</si>
  <si>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</si>
  <si>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</si>
  <si>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</si>
  <si>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</si>
  <si>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</si>
  <si>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</si>
  <si>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</si>
  <si>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</si>
  <si>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</si>
  <si>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</si>
  <si>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</si>
  <si>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</si>
  <si>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</si>
  <si>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</si>
  <si>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</si>
  <si>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</si>
  <si>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</si>
  <si>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</si>
  <si>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</si>
  <si>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</si>
  <si>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</si>
  <si>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</si>
  <si>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</si>
  <si>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</si>
  <si>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</si>
  <si>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</si>
  <si>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</si>
  <si>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</si>
  <si>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</si>
  <si>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</si>
  <si>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</si>
  <si>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</si>
  <si>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</si>
  <si>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</si>
  <si>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</si>
  <si>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</si>
  <si>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</si>
  <si>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</si>
  <si>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</si>
  <si>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</si>
  <si>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</si>
  <si>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</si>
  <si>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</si>
  <si>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</si>
  <si>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</si>
  <si>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</si>
  <si>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</si>
  <si>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</si>
  <si>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</si>
  <si>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</si>
  <si>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</si>
  <si>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</si>
  <si>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</si>
  <si>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</si>
  <si>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</si>
  <si>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</si>
  <si>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</si>
  <si>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</si>
  <si>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</si>
  <si>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</si>
  <si>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</si>
  <si>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</si>
  <si>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</si>
  <si>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</si>
  <si>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</si>
  <si>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</si>
  <si>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</si>
  <si>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</si>
  <si>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</si>
  <si>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</si>
  <si>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</si>
  <si>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</si>
  <si>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</si>
  <si>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</si>
  <si>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</si>
  <si>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</si>
  <si>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</si>
  <si>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</si>
  <si>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</si>
  <si>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</si>
  <si>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</si>
  <si>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</si>
  <si>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</si>
  <si>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</si>
  <si>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</si>
  <si>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</si>
  <si>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</si>
  <si>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</si>
  <si>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</si>
  <si>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</si>
  <si>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</si>
  <si>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</si>
  <si>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</si>
  <si>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</si>
  <si>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</si>
  <si>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</si>
  <si>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</si>
  <si>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</si>
  <si>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</si>
  <si>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</si>
  <si>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</si>
  <si>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</si>
  <si>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</si>
  <si>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</si>
  <si>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</si>
  <si>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</si>
  <si>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</si>
  <si>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</si>
  <si>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</si>
  <si>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</si>
  <si>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</si>
  <si>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</si>
  <si>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</si>
  <si>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</si>
  <si>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</si>
  <si>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</si>
  <si>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</si>
  <si>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</si>
  <si>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</si>
  <si>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</si>
  <si>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</si>
  <si>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</si>
  <si>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</si>
  <si>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</si>
  <si>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</si>
  <si>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</si>
  <si>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</si>
  <si>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</si>
  <si>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</si>
  <si>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</si>
  <si>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</si>
  <si>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</si>
  <si>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</si>
  <si>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</si>
  <si>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</si>
  <si>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</si>
  <si>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</si>
  <si>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</si>
  <si>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</si>
  <si>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</si>
  <si>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</si>
  <si>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</si>
  <si>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</si>
  <si>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</si>
  <si>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</si>
  <si>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</si>
  <si>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</si>
  <si>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</si>
  <si>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</si>
  <si>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</si>
  <si>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</si>
  <si>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</si>
  <si>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</si>
  <si>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</si>
  <si>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</si>
  <si>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</si>
  <si>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</si>
  <si>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</si>
  <si>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</si>
  <si>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</si>
  <si>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</si>
  <si>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</si>
  <si>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</si>
  <si>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</si>
  <si>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</si>
  <si>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</si>
  <si>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</si>
  <si>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</si>
  <si>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</si>
  <si>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</si>
  <si>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</si>
  <si>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</si>
  <si>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</si>
  <si>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</si>
  <si>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</si>
  <si>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</si>
  <si>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</si>
  <si>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</si>
  <si>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</si>
  <si>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</si>
  <si>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</si>
  <si>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</si>
  <si>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</si>
  <si>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</si>
  <si>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</si>
  <si>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</si>
  <si>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</si>
  <si>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</si>
  <si>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</si>
  <si>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</si>
  <si>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</si>
  <si>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</si>
  <si>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</si>
  <si>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</si>
  <si>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</si>
  <si>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</si>
  <si>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</si>
  <si>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</si>
  <si>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</si>
  <si>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</si>
  <si>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</si>
  <si>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</si>
  <si>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</si>
  <si>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</si>
  <si>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</si>
  <si>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</si>
  <si>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</si>
  <si>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</si>
  <si>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</si>
  <si>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</si>
  <si>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</si>
  <si>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</si>
  <si>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</si>
  <si>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</si>
  <si>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</si>
  <si>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</si>
  <si>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</si>
  <si>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</si>
  <si>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</si>
  <si>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</si>
  <si>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</si>
  <si>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</si>
  <si>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</si>
  <si>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</si>
  <si>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</si>
  <si>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</si>
  <si>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</si>
  <si>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</si>
  <si>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</si>
  <si>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</si>
  <si>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</si>
  <si>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</si>
  <si>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</si>
  <si>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</si>
  <si>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</si>
  <si>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</si>
  <si>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</si>
  <si>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</si>
  <si>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</si>
  <si>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</si>
  <si>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</si>
  <si>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</si>
  <si>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</si>
  <si>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</si>
  <si>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</si>
  <si>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</si>
  <si>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</si>
  <si>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</si>
  <si>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</si>
  <si>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</si>
  <si>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</si>
  <si>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</si>
  <si>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</si>
  <si>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</si>
  <si>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</si>
  <si>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</si>
  <si>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</si>
  <si>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</si>
  <si>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</si>
  <si>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</si>
  <si>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</si>
  <si>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</si>
  <si>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</si>
  <si>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</si>
  <si>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</si>
  <si>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</si>
  <si>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</si>
  <si>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</si>
  <si>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</si>
  <si>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</si>
  <si>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</si>
  <si>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</si>
  <si>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</si>
  <si>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</si>
  <si>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</si>
  <si>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</si>
  <si>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</si>
  <si>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</si>
  <si>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</si>
  <si>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</si>
  <si>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</si>
  <si>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</si>
  <si>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</si>
  <si>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</si>
  <si>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</si>
  <si>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</si>
  <si>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</si>
  <si>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</si>
  <si>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</si>
  <si>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</si>
  <si>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</si>
  <si>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</si>
  <si>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</si>
  <si>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</si>
  <si>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</si>
  <si>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</si>
  <si>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</si>
  <si>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</si>
  <si>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</si>
  <si>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</si>
  <si>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</si>
  <si>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</si>
  <si>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</si>
  <si>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</si>
  <si>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</si>
  <si>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</si>
  <si>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</si>
  <si>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</si>
  <si>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</si>
  <si>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</si>
  <si>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</si>
  <si>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</si>
  <si>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</si>
  <si>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</si>
  <si>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</si>
  <si>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</si>
  <si>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</si>
  <si>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</si>
  <si>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</si>
  <si>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</si>
  <si>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</si>
  <si>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</si>
  <si>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</si>
  <si>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</si>
  <si>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</si>
  <si>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</si>
  <si>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</si>
  <si>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</si>
  <si>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</si>
  <si>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</si>
  <si>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</si>
  <si>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</si>
  <si>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</si>
  <si>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</si>
  <si>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</si>
  <si>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</si>
  <si>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</si>
  <si>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</si>
  <si>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</si>
  <si>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</si>
  <si>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</si>
  <si>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</si>
  <si>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</si>
  <si>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</si>
  <si>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</si>
  <si>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</si>
  <si>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</si>
  <si>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</si>
  <si>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</si>
  <si>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</si>
  <si>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</si>
  <si>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</si>
  <si>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</si>
  <si>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</si>
  <si>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</si>
  <si>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</si>
  <si>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</si>
  <si>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</si>
  <si>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</si>
  <si>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</si>
  <si>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</si>
  <si>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</si>
  <si>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</si>
  <si>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</si>
  <si>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</si>
  <si>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</si>
  <si>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</si>
  <si>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</si>
  <si>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</si>
  <si>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</si>
  <si>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</si>
  <si>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</si>
  <si>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</si>
  <si>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</si>
  <si>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</si>
  <si>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</si>
  <si>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</si>
  <si>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</si>
  <si>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</si>
  <si>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</si>
  <si>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</si>
  <si>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</si>
  <si>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</si>
  <si>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</si>
  <si>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</si>
  <si>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</si>
  <si>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</si>
  <si>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</si>
  <si>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</si>
  <si>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</si>
  <si>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</si>
  <si>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</si>
  <si>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</si>
  <si>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</si>
  <si>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</si>
  <si>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</si>
  <si>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</si>
  <si>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</si>
  <si>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</si>
  <si>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</si>
  <si>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</si>
  <si>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</si>
  <si>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</si>
  <si>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</si>
  <si>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</si>
  <si>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</si>
  <si>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</si>
  <si>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</si>
  <si>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</si>
  <si>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</si>
  <si>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</si>
  <si>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</si>
  <si>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</si>
  <si>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</si>
  <si>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</si>
  <si>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</si>
  <si>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</si>
  <si>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</si>
  <si>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</si>
  <si>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</si>
  <si>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</si>
  <si>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</si>
  <si>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</si>
  <si>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</si>
  <si>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</si>
  <si>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</si>
  <si>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</si>
  <si>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</si>
  <si>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</si>
  <si>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</si>
  <si>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</si>
  <si>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</si>
  <si>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</si>
  <si>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</si>
  <si>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</si>
  <si>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</si>
  <si>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</si>
  <si>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</si>
  <si>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</si>
  <si>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</si>
  <si>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</si>
  <si>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</si>
  <si>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</si>
  <si>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</si>
  <si>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</si>
  <si>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</si>
  <si>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</si>
  <si>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</si>
  <si>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</si>
  <si>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</si>
  <si>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</si>
  <si>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</si>
  <si>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</si>
  <si>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</si>
  <si>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</si>
  <si>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</si>
  <si>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</si>
  <si>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</si>
  <si>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</si>
  <si>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</si>
  <si>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</si>
  <si>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</si>
  <si>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</si>
  <si>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</si>
  <si>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</si>
  <si>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</si>
  <si>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</si>
  <si>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</si>
  <si>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</si>
  <si>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</si>
  <si>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</si>
  <si>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</si>
  <si>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</si>
  <si>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</si>
  <si>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</si>
  <si>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</si>
  <si>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</si>
  <si>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</si>
  <si>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</si>
  <si>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</si>
  <si>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</si>
  <si>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</si>
  <si>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</si>
  <si>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</si>
  <si>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</si>
  <si>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</si>
  <si>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</si>
  <si>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</si>
  <si>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</si>
  <si>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</si>
  <si>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</si>
  <si>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</si>
  <si>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</si>
  <si>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</si>
  <si>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</si>
  <si>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</si>
  <si>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</si>
  <si>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</si>
  <si>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</si>
  <si>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</si>
  <si>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</si>
  <si>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</si>
  <si>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</si>
  <si>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</si>
  <si>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</si>
  <si>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</si>
  <si>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</si>
  <si>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</si>
  <si>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</si>
  <si>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</si>
  <si>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</si>
  <si>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</si>
  <si>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</si>
  <si>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</si>
  <si>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</si>
  <si>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</si>
  <si>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</si>
  <si>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</si>
  <si>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</si>
  <si>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</si>
  <si>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</si>
  <si>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</si>
  <si>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</si>
  <si>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</si>
  <si>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</si>
  <si>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</si>
  <si>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</si>
  <si>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</si>
  <si>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</si>
  <si>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</si>
  <si>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</si>
  <si>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</si>
  <si>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</si>
  <si>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</si>
  <si>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</si>
  <si>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</si>
  <si>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</si>
  <si>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</si>
  <si>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</si>
  <si>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</si>
  <si>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</si>
  <si>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</si>
  <si>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</si>
  <si>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</si>
  <si>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</si>
  <si>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</si>
  <si>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</si>
  <si>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</si>
  <si>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</si>
  <si>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</si>
  <si>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</si>
  <si>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</si>
  <si>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</si>
  <si>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</si>
  <si>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</si>
  <si>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</si>
  <si>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</si>
  <si>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</si>
  <si>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</si>
  <si>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</si>
  <si>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</si>
  <si>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</si>
  <si>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</si>
  <si>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</si>
  <si>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</si>
  <si>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</si>
  <si>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</si>
  <si>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</si>
  <si>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</si>
  <si>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</si>
  <si>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</si>
  <si>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</si>
  <si>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</si>
  <si>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</si>
  <si>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</si>
  <si>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</si>
  <si>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</si>
  <si>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</si>
  <si>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</si>
  <si>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</si>
  <si>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</si>
  <si>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</si>
  <si>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</si>
  <si>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</si>
  <si>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</si>
  <si>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</si>
  <si>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</si>
  <si>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</si>
  <si>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</si>
  <si>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</si>
  <si>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</si>
  <si>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</si>
  <si>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</si>
  <si>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</si>
  <si>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</si>
  <si>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</si>
  <si>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</si>
  <si>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</si>
  <si>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</si>
  <si>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</si>
  <si>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</si>
  <si>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</si>
  <si>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</si>
  <si>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</si>
  <si>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</si>
  <si>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</si>
  <si>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</si>
  <si>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</si>
  <si>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</si>
  <si>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</si>
  <si>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</si>
  <si>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</si>
  <si>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</si>
  <si>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</si>
  <si>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</si>
  <si>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</si>
  <si>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</si>
  <si>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</si>
  <si>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</si>
  <si>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</si>
  <si>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</si>
  <si>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</si>
  <si>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</si>
  <si>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</si>
  <si>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</si>
  <si>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</si>
  <si>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</si>
  <si>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</si>
  <si>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</si>
  <si>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</si>
  <si>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</si>
  <si>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</si>
  <si>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</si>
  <si>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</si>
  <si>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</si>
  <si>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</si>
  <si>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</si>
  <si>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</si>
  <si>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</si>
  <si>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</si>
  <si>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</si>
  <si>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</si>
  <si>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</si>
  <si>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</si>
  <si>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</si>
  <si>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</si>
  <si>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</si>
  <si>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</si>
  <si>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</si>
  <si>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</si>
  <si>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</si>
  <si>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</si>
  <si>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</si>
  <si>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</si>
  <si>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</si>
  <si>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</si>
  <si>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</si>
  <si>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</si>
  <si>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</si>
  <si>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</si>
  <si>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</si>
  <si>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</si>
  <si>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</si>
  <si>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</si>
  <si>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</si>
  <si>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</si>
  <si>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</si>
  <si>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</si>
  <si>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</si>
  <si>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</si>
  <si>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</si>
  <si>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</si>
  <si>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</si>
  <si>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</si>
  <si>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</si>
  <si>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</si>
  <si>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</si>
  <si>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</si>
  <si>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</si>
  <si>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</si>
  <si>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</si>
  <si>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</si>
  <si>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</si>
  <si>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</si>
  <si>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</si>
  <si>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</si>
  <si>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</si>
  <si>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</si>
  <si>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</si>
  <si>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</si>
  <si>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</si>
  <si>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</si>
  <si>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</si>
  <si>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</si>
  <si>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</si>
  <si>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</si>
  <si>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</si>
  <si>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</si>
  <si>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</si>
  <si>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</si>
  <si>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</si>
  <si>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</si>
  <si>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</si>
  <si>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</si>
  <si>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</si>
  <si>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</si>
  <si>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</si>
  <si>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</si>
  <si>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</si>
  <si>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</si>
  <si>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</si>
  <si>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</si>
  <si>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</si>
  <si>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</si>
  <si>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</si>
  <si>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</si>
  <si>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</si>
  <si>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</si>
  <si>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</si>
  <si>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</si>
  <si>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</si>
  <si>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</si>
  <si>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</si>
  <si>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</si>
  <si>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</si>
  <si>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</si>
  <si>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</si>
  <si>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</si>
  <si>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</si>
  <si>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</si>
  <si>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</si>
  <si>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</si>
  <si>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</si>
  <si>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</si>
  <si>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</si>
  <si>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</si>
  <si>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</si>
  <si>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</si>
  <si>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</si>
  <si>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</si>
  <si>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</si>
  <si>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</si>
  <si>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</si>
  <si>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</si>
  <si>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</si>
  <si>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</si>
  <si>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</si>
  <si>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</si>
  <si>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</si>
  <si>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</si>
  <si>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</si>
  <si>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</si>
  <si>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</si>
  <si>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</si>
  <si>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</si>
  <si>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</si>
  <si>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</si>
  <si>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</si>
  <si>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</si>
  <si>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</si>
  <si>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</si>
  <si>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</si>
  <si>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</si>
  <si>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</si>
  <si>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</si>
  <si>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</si>
  <si>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</si>
  <si>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</si>
  <si>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</si>
  <si>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</si>
  <si>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</si>
  <si>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</si>
  <si>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</si>
  <si>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</si>
  <si>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</si>
  <si>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</si>
  <si>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</si>
  <si>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</si>
  <si>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</si>
  <si>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</si>
  <si>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</si>
  <si>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</si>
  <si>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</si>
  <si>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</si>
  <si>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</si>
  <si>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</si>
  <si>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</si>
  <si>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</si>
  <si>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</si>
  <si>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</si>
  <si>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</si>
  <si>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</si>
  <si>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</si>
  <si>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</si>
  <si>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</si>
  <si>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</si>
  <si>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</si>
  <si>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</si>
  <si>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</si>
  <si>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</si>
  <si>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</si>
  <si>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</si>
  <si>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</si>
  <si>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</si>
  <si>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</si>
  <si>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</si>
  <si>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</si>
  <si>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</si>
  <si>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</si>
  <si>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</si>
  <si>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</si>
  <si>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</si>
  <si>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</si>
  <si>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</si>
  <si>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</si>
  <si>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</si>
  <si>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</si>
  <si>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</si>
  <si>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</si>
  <si>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</si>
  <si>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</si>
  <si>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</si>
  <si>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</si>
  <si>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</si>
  <si>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</si>
  <si>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</si>
  <si>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</si>
  <si>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</si>
  <si>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</si>
  <si>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</si>
  <si>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</si>
  <si>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</si>
  <si>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</si>
  <si>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</si>
  <si>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</si>
  <si>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</si>
  <si>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</si>
  <si>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</si>
  <si>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</si>
  <si>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</si>
  <si>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</si>
  <si>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</si>
  <si>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</si>
  <si>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</si>
  <si>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</si>
  <si>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</si>
  <si>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</si>
  <si>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</si>
  <si>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</si>
  <si>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</si>
  <si>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</si>
  <si>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</si>
  <si>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</si>
  <si>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</si>
  <si>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</si>
  <si>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</si>
  <si>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</si>
  <si>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</si>
  <si>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</si>
  <si>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</si>
  <si>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</si>
  <si>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</si>
  <si>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</si>
  <si>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</si>
  <si>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</si>
  <si>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</si>
  <si>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</si>
  <si>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</si>
  <si>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</si>
  <si>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</si>
  <si>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</si>
  <si>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</si>
  <si>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</si>
  <si>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</si>
  <si>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</si>
  <si>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</si>
  <si>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</si>
  <si>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</si>
  <si>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</si>
  <si>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</si>
  <si>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</si>
  <si>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</si>
  <si>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</si>
  <si>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</si>
  <si>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</si>
  <si>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</si>
  <si>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</si>
  <si>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</si>
  <si>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</si>
  <si>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</si>
  <si>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</si>
  <si>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</si>
  <si>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</si>
  <si>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</si>
  <si>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</si>
  <si>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</si>
  <si>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</si>
  <si>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</si>
  <si>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</si>
  <si>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</si>
  <si>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</si>
  <si>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</si>
  <si>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</si>
  <si>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</si>
  <si>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</si>
  <si>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</si>
  <si>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</si>
  <si>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</si>
  <si>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</si>
  <si>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</si>
  <si>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</si>
  <si>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</si>
  <si>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</si>
  <si>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</si>
  <si>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</si>
  <si>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</si>
  <si>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</si>
  <si>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</si>
  <si>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</si>
  <si>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</si>
  <si>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</si>
  <si>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</si>
  <si>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</si>
  <si>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</si>
  <si>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</si>
  <si>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</si>
  <si>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</si>
  <si>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</si>
  <si>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</si>
  <si>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</si>
  <si>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</si>
  <si>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</si>
  <si>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</si>
  <si>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</si>
  <si>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</si>
  <si>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</si>
  <si>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</si>
  <si>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</si>
  <si>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</si>
  <si>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</si>
  <si>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</si>
  <si>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</si>
  <si>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</si>
  <si>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</si>
  <si>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</si>
  <si>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</si>
  <si>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</si>
  <si>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</si>
  <si>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</si>
  <si>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</si>
  <si>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</si>
  <si>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</si>
  <si>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</si>
  <si>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</si>
  <si>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</si>
  <si>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</si>
  <si>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</si>
  <si>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</si>
  <si>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</si>
  <si>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</si>
  <si>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</si>
  <si>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</si>
  <si>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</si>
  <si>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</si>
  <si>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</si>
  <si>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</si>
  <si>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</si>
  <si>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</si>
  <si>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</si>
  <si>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</si>
  <si>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</si>
  <si>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</si>
  <si>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</si>
  <si>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</si>
  <si>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</si>
  <si>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</si>
  <si>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</si>
  <si>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</si>
  <si>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</si>
  <si>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</si>
  <si>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</si>
  <si>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</si>
  <si>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</si>
  <si>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</si>
  <si>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</si>
  <si>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</si>
  <si>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</si>
  <si>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</si>
  <si>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</si>
  <si>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</si>
  <si>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</si>
  <si>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</si>
  <si>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</si>
  <si>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</si>
  <si>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</si>
  <si>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</si>
  <si>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</si>
  <si>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</si>
  <si>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</si>
  <si>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</si>
  <si>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</si>
  <si>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</si>
  <si>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</si>
  <si>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</si>
  <si>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</si>
  <si>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</si>
  <si>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</si>
  <si>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</si>
  <si>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</si>
  <si>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</si>
  <si>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</si>
  <si>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</si>
  <si>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</si>
  <si>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</si>
  <si>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</si>
  <si>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</si>
  <si>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</si>
  <si>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</si>
  <si>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</si>
  <si>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</si>
  <si>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</si>
  <si>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</si>
  <si>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</si>
  <si>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</si>
  <si>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</si>
  <si>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</si>
  <si>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</si>
  <si>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</si>
  <si>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</si>
  <si>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</si>
  <si>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</si>
  <si>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</si>
  <si>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</si>
  <si>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</si>
  <si>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</si>
  <si>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</si>
  <si>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</si>
  <si>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</si>
  <si>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</si>
  <si>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</si>
  <si>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</si>
  <si>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</si>
  <si>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</si>
  <si>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</si>
  <si>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</si>
  <si>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</si>
  <si>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</si>
  <si>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</si>
  <si>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</si>
  <si>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</si>
  <si>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</si>
  <si>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</si>
  <si>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</si>
  <si>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</si>
  <si>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</si>
  <si>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</si>
  <si>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</si>
  <si>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</si>
  <si>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</si>
  <si>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</si>
  <si>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</si>
  <si>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</si>
  <si>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</si>
  <si>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</si>
  <si>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</si>
  <si>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</si>
  <si>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</si>
  <si>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</si>
  <si>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</si>
  <si>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</si>
  <si>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</si>
  <si>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</si>
  <si>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</si>
  <si>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</si>
  <si>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</si>
  <si>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</si>
  <si>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</si>
  <si>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</si>
  <si>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</si>
  <si>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</si>
  <si>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</si>
  <si>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</si>
  <si>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</si>
  <si>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</si>
  <si>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</si>
  <si>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</si>
  <si>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</si>
  <si>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</si>
  <si>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</si>
  <si>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</si>
  <si>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</si>
  <si>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</si>
  <si>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</si>
  <si>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</si>
  <si>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</si>
  <si>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</si>
  <si>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</si>
  <si>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</si>
  <si>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</si>
  <si>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</si>
  <si>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</si>
  <si>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</si>
  <si>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</si>
  <si>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</si>
  <si>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</si>
  <si>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</si>
  <si>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</si>
  <si>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</si>
  <si>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</si>
  <si>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</si>
  <si>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</si>
  <si>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</si>
  <si>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</si>
  <si>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</si>
  <si>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</si>
  <si>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</si>
  <si>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</si>
  <si>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</si>
  <si>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</si>
  <si>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</si>
  <si>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</si>
  <si>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</si>
  <si>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</si>
  <si>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</si>
  <si>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</si>
  <si>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</si>
  <si>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</si>
  <si>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</si>
  <si>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</si>
  <si>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</si>
  <si>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</si>
  <si>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</si>
  <si>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</si>
  <si>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</si>
  <si>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</si>
  <si>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</si>
  <si>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</si>
  <si>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</si>
  <si>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</si>
  <si>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</si>
  <si>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</si>
  <si>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</si>
  <si>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</si>
  <si>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</si>
  <si>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</si>
  <si>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</si>
  <si>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</si>
  <si>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</si>
  <si>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</si>
  <si>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</si>
  <si>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</si>
  <si>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</si>
  <si>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</si>
  <si>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</si>
  <si>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</si>
  <si>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</si>
  <si>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</si>
  <si>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</si>
  <si>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</si>
  <si>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</si>
  <si>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</si>
  <si>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</si>
  <si>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</si>
  <si>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</si>
  <si>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</si>
  <si>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</si>
  <si>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</si>
  <si>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</si>
  <si>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</si>
  <si>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</si>
  <si>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</si>
  <si>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</si>
  <si>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</si>
  <si>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</si>
  <si>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</si>
  <si>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</si>
  <si>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</si>
  <si>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</si>
  <si>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</si>
  <si>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</si>
  <si>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</si>
  <si>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</si>
  <si>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</si>
  <si>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</si>
  <si>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</si>
  <si>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</si>
  <si>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</si>
  <si>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</si>
  <si>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</si>
  <si>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</si>
  <si>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</si>
  <si>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</si>
  <si>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</si>
  <si>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</si>
  <si>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</si>
  <si>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</si>
  <si>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</si>
  <si>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</si>
  <si>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</si>
  <si>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</si>
  <si>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</si>
  <si>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</si>
  <si>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</si>
  <si>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</si>
  <si>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</si>
  <si>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</si>
  <si>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</si>
  <si>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</si>
  <si>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</si>
  <si>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</si>
  <si>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</si>
  <si>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</si>
  <si>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</si>
  <si>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</si>
  <si>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</si>
  <si>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</si>
  <si>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</si>
  <si>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</si>
  <si>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</si>
  <si>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</si>
  <si>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</si>
  <si>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</si>
  <si>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</si>
  <si>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</si>
  <si>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</si>
  <si>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</si>
  <si>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</si>
  <si>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</si>
  <si>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</si>
  <si>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</si>
  <si>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</si>
  <si>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</si>
  <si>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</si>
  <si>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</si>
  <si>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</si>
  <si>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</si>
  <si>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</si>
  <si>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</si>
  <si>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</si>
  <si>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</si>
  <si>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</si>
  <si>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</si>
  <si>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</si>
  <si>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</si>
  <si>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</si>
  <si>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</si>
  <si>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</si>
  <si>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</si>
  <si>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</si>
  <si>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</si>
  <si>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</si>
  <si>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</si>
  <si>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</si>
  <si>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</si>
  <si>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</si>
  <si>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</si>
  <si>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</si>
  <si>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</si>
  <si>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</si>
  <si>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</si>
  <si>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</si>
  <si>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</si>
  <si>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</si>
  <si>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</si>
  <si>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</si>
  <si>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</si>
  <si>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</si>
  <si>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</si>
  <si>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</si>
  <si>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</si>
  <si>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</si>
  <si>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</si>
  <si>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</si>
  <si>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</si>
  <si>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</si>
  <si>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</si>
  <si>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</si>
  <si>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</si>
  <si>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</si>
  <si>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</si>
  <si>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</si>
  <si>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</si>
  <si>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</si>
  <si>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</si>
  <si>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</si>
  <si>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</si>
  <si>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</si>
  <si>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</si>
  <si>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</si>
  <si>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</si>
  <si>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</si>
  <si>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</si>
  <si>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</si>
  <si>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</si>
  <si>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</si>
  <si>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</si>
  <si>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</si>
  <si>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</si>
  <si>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</si>
  <si>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</si>
  <si>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</si>
  <si>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</si>
  <si>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</si>
  <si>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</si>
  <si>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</si>
  <si>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</si>
  <si>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</si>
  <si>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</si>
  <si>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</si>
  <si>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</si>
  <si>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</si>
  <si>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</si>
  <si>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</si>
  <si>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</si>
  <si>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</si>
  <si>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</si>
  <si>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</si>
  <si>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</si>
  <si>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</si>
  <si>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</si>
  <si>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</si>
  <si>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</si>
  <si>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</si>
  <si>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</si>
  <si>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</si>
  <si>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</si>
  <si>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</si>
  <si>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</si>
  <si>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</si>
  <si>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</si>
  <si>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</si>
  <si>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</si>
  <si>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</si>
  <si>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</si>
  <si>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</si>
  <si>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</si>
  <si>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</si>
  <si>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</si>
  <si>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</si>
  <si>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</si>
  <si>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</si>
  <si>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</si>
  <si>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</si>
  <si>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</si>
  <si>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</si>
  <si>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</si>
  <si>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</si>
  <si>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</si>
  <si>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</si>
  <si>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</si>
  <si>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</si>
  <si>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</si>
  <si>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</si>
  <si>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</si>
  <si>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</si>
  <si>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</si>
  <si>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</si>
  <si>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</si>
  <si>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</si>
  <si>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</si>
  <si>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</si>
  <si>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</si>
  <si>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</si>
  <si>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</si>
  <si>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</si>
  <si>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</si>
  <si>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</si>
  <si>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</si>
  <si>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</si>
  <si>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</si>
  <si>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</si>
  <si>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</si>
  <si>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</si>
  <si>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</si>
  <si>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</si>
  <si>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</si>
  <si>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</si>
  <si>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</si>
  <si>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</si>
  <si>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</si>
  <si>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</si>
  <si>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</si>
  <si>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</si>
  <si>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</si>
  <si>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</si>
  <si>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</si>
  <si>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</si>
  <si>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</si>
  <si>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</si>
  <si>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</si>
  <si>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</si>
  <si>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</si>
  <si>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</si>
  <si>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</si>
  <si>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</si>
  <si>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</si>
  <si>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</si>
  <si>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</si>
  <si>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</si>
  <si>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</si>
  <si>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</si>
  <si>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</si>
  <si>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</si>
  <si>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</si>
  <si>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</si>
  <si>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</si>
  <si>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</si>
  <si>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</si>
  <si>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</si>
  <si>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</si>
  <si>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</si>
  <si>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</si>
  <si>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</si>
  <si>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</si>
  <si>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</si>
  <si>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</si>
  <si>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</si>
  <si>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</si>
  <si>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</si>
  <si>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</si>
  <si>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</si>
  <si>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</si>
  <si>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</si>
  <si>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</si>
  <si>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</si>
  <si>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</si>
  <si>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</si>
  <si>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</si>
  <si>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</si>
  <si>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</si>
  <si>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</si>
  <si>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</si>
  <si>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</si>
  <si>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</si>
  <si>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</si>
  <si>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</si>
  <si>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</si>
  <si>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</si>
  <si>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</si>
  <si>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</si>
  <si>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</si>
  <si>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</si>
  <si>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</si>
  <si>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</si>
  <si>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</si>
  <si>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</si>
  <si>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</si>
  <si>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</si>
  <si>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</si>
  <si>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</si>
  <si>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</si>
  <si>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</si>
  <si>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</si>
  <si>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</si>
  <si>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</si>
  <si>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</si>
  <si>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</si>
  <si>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</si>
  <si>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</si>
  <si>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</si>
  <si>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</si>
  <si>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</si>
  <si>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</si>
  <si>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</si>
  <si>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</si>
  <si>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</si>
  <si>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</si>
  <si>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</si>
  <si>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</si>
  <si>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</si>
  <si>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</si>
  <si>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</si>
  <si>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</si>
  <si>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</si>
  <si>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</si>
  <si>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</si>
  <si>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</si>
  <si>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</si>
  <si>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</si>
  <si>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</si>
  <si>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</si>
  <si>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</si>
  <si>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</si>
  <si>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</si>
  <si>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</si>
  <si>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</si>
  <si>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</si>
  <si>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</si>
  <si>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</si>
  <si>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</si>
  <si>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</si>
  <si>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</si>
  <si>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</si>
  <si>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</si>
  <si>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</si>
  <si>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</si>
  <si>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</si>
  <si>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</si>
  <si>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</si>
  <si>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</si>
  <si>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</si>
  <si>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</si>
  <si>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</si>
  <si>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</si>
  <si>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</si>
  <si>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</si>
  <si>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</si>
  <si>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</si>
  <si>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</si>
  <si>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</si>
  <si>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</si>
  <si>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</si>
  <si>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</si>
  <si>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</si>
  <si>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</si>
  <si>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</si>
  <si>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</si>
  <si>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</si>
  <si>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</si>
  <si>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</si>
  <si>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</si>
  <si>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</si>
  <si>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</si>
  <si>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</si>
  <si>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</si>
  <si>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</si>
  <si>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</si>
  <si>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</si>
  <si>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</si>
  <si>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</si>
  <si>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</si>
  <si>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</si>
  <si>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</si>
  <si>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</si>
  <si>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</si>
  <si>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</si>
  <si>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</si>
  <si>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</si>
  <si>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</si>
  <si>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</si>
  <si>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</si>
  <si>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</si>
  <si>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</si>
  <si>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</si>
  <si>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</si>
  <si>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</si>
  <si>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</si>
  <si>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</si>
  <si>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</si>
  <si>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</si>
  <si>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</si>
  <si>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</si>
  <si>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</si>
  <si>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</si>
  <si>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</si>
  <si>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</si>
  <si>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</si>
  <si>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</si>
  <si>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</si>
  <si>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</si>
  <si>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</si>
  <si>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</si>
  <si>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</si>
  <si>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</si>
  <si>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</si>
  <si>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</si>
  <si>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</si>
  <si>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</si>
  <si>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</si>
  <si>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</si>
  <si>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</si>
  <si>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</si>
  <si>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</si>
  <si>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</si>
  <si>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</si>
  <si>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</si>
  <si>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</si>
  <si>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</si>
  <si>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</si>
  <si>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</si>
  <si>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</si>
  <si>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</si>
  <si>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</si>
  <si>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</si>
  <si>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</si>
  <si>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</si>
  <si>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</si>
  <si>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</si>
  <si>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</si>
  <si>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</si>
  <si>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</si>
  <si>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</si>
  <si>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</si>
  <si>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</si>
  <si>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</si>
  <si>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</si>
  <si>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</si>
  <si>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</si>
  <si>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</si>
  <si>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</si>
  <si>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</si>
  <si>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</si>
  <si>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</si>
  <si>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</si>
  <si>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</si>
  <si>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</si>
  <si>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</si>
  <si>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</si>
  <si>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</si>
  <si>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</si>
  <si>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</si>
  <si>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</si>
  <si>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</si>
  <si>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</si>
  <si>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</si>
  <si>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</si>
  <si>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</si>
  <si>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</si>
  <si>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</si>
  <si>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</si>
  <si>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</si>
  <si>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</si>
  <si>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</si>
  <si>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</si>
  <si>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</si>
  <si>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</si>
  <si>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</si>
  <si>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</si>
  <si>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</si>
  <si>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</si>
  <si>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</si>
  <si>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</si>
  <si>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</si>
  <si>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</si>
  <si>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</si>
  <si>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</si>
  <si>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</si>
  <si>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</si>
  <si>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</si>
  <si>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</si>
  <si>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</si>
  <si>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</si>
  <si>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</si>
  <si>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</si>
  <si>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</si>
  <si>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</si>
  <si>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</si>
  <si>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</si>
  <si>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</si>
  <si>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</si>
  <si>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</si>
  <si>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</si>
  <si>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</si>
  <si>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</si>
  <si>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</si>
  <si>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</si>
  <si>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</si>
  <si>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</si>
  <si>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</si>
  <si>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</si>
  <si>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</si>
  <si>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</si>
  <si>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</si>
  <si>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</si>
  <si>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</si>
  <si>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</si>
  <si>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</si>
  <si>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</si>
  <si>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</si>
  <si>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</si>
  <si>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</si>
  <si>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</si>
  <si>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</si>
  <si>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</si>
  <si>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</si>
  <si>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</si>
  <si>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</si>
  <si>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</si>
  <si>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</si>
  <si>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</si>
  <si>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</si>
  <si>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</si>
  <si>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</si>
  <si>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</si>
  <si>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</si>
  <si>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</si>
  <si>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</si>
  <si>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</si>
  <si>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</si>
  <si>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</si>
  <si>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</si>
  <si>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</si>
  <si>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</si>
  <si>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</si>
  <si>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</si>
  <si>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</si>
  <si>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</si>
  <si>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</si>
  <si>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</si>
  <si>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</si>
  <si>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</si>
  <si>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</si>
  <si>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</si>
  <si>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</si>
  <si>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</si>
  <si>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</si>
  <si>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</si>
  <si>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</si>
  <si>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</si>
  <si>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</si>
  <si>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</si>
  <si>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</si>
  <si>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</si>
  <si>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</si>
  <si>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</si>
  <si>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</si>
  <si>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</si>
  <si>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</si>
  <si>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</si>
  <si>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</si>
  <si>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</si>
  <si>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</si>
  <si>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</si>
  <si>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</si>
  <si>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</si>
  <si>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</si>
  <si>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</si>
  <si>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</si>
  <si>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</si>
  <si>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</si>
  <si>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</si>
  <si>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</si>
  <si>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</si>
  <si>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</si>
  <si>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</si>
  <si>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</si>
  <si>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</si>
  <si>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</si>
  <si>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</si>
  <si>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</si>
  <si>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</si>
  <si>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</si>
  <si>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</si>
  <si>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</si>
  <si>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</si>
  <si>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</si>
  <si>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</si>
  <si>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</si>
  <si>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</si>
  <si>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</si>
  <si>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</si>
  <si>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</si>
  <si>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</si>
  <si>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</si>
  <si>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</si>
  <si>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</si>
  <si>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</si>
  <si>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</si>
  <si>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</si>
  <si>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</si>
  <si>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</si>
  <si>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</si>
  <si>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</si>
  <si>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</si>
  <si>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</si>
  <si>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</si>
  <si>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</si>
  <si>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</si>
  <si>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</si>
  <si>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</si>
  <si>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</si>
  <si>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</si>
  <si>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</si>
  <si>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</si>
  <si>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</si>
  <si>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</si>
  <si>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</si>
  <si>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</si>
  <si>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</si>
  <si>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</si>
  <si>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</si>
  <si>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</si>
  <si>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</si>
  <si>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</si>
  <si>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</si>
  <si>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</si>
  <si>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</si>
  <si>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</si>
  <si>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</si>
  <si>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</si>
  <si>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</si>
  <si>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</si>
  <si>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</si>
  <si>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</si>
  <si>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</si>
  <si>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</si>
  <si>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</si>
  <si>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</si>
  <si>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</si>
  <si>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</si>
  <si>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</si>
  <si>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</si>
  <si>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</si>
  <si>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</si>
  <si>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</si>
  <si>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</si>
  <si>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</si>
  <si>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</si>
  <si>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</si>
  <si>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</si>
  <si>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</si>
  <si>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</si>
  <si>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</si>
  <si>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</si>
  <si>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</si>
  <si>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</si>
  <si>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</si>
  <si>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</si>
  <si>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</si>
  <si>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</si>
  <si>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</si>
  <si>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</si>
  <si>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</si>
  <si>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</si>
  <si>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</si>
  <si>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</si>
  <si>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</si>
  <si>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</si>
  <si>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</si>
  <si>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</si>
  <si>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</si>
  <si>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</si>
  <si>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</si>
  <si>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</si>
  <si>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</si>
  <si>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</si>
  <si>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</si>
  <si>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</si>
  <si>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</si>
  <si>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</si>
  <si>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</si>
  <si>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</si>
  <si>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</si>
  <si>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</si>
  <si>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</si>
  <si>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</si>
  <si>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</si>
  <si>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</si>
  <si>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</si>
  <si>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</si>
  <si>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</si>
  <si>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</si>
  <si>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</si>
  <si>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</si>
  <si>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</si>
  <si>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</si>
  <si>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</si>
  <si>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</si>
  <si>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</si>
  <si>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</si>
  <si>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</si>
  <si>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</si>
  <si>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</si>
  <si>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</si>
  <si>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</si>
  <si>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</si>
  <si>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</si>
  <si>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</si>
  <si>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</si>
  <si>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</si>
  <si>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</si>
  <si>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</si>
  <si>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</si>
  <si>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</si>
  <si>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</si>
  <si>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</si>
  <si>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</si>
  <si>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</si>
  <si>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</si>
  <si>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</si>
  <si>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</si>
  <si>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</si>
  <si>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</si>
  <si>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</si>
  <si>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</si>
  <si>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</si>
  <si>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</si>
  <si>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</si>
  <si>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</si>
  <si>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</si>
  <si>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</si>
  <si>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</si>
  <si>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</si>
  <si>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</si>
  <si>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</si>
  <si>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</si>
  <si>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</si>
  <si>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</si>
  <si>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</si>
  <si>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</si>
  <si>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</si>
  <si>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</si>
  <si>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</si>
  <si>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</si>
  <si>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</si>
  <si>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</si>
  <si>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</si>
  <si>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</si>
  <si>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</si>
  <si>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</si>
  <si>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</si>
  <si>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</si>
  <si>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</si>
  <si>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</si>
  <si>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</si>
  <si>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</si>
  <si>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</si>
  <si>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</si>
  <si>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</si>
  <si>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</si>
  <si>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</si>
  <si>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</si>
  <si>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</si>
  <si>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</si>
  <si>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</si>
  <si>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</si>
  <si>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</si>
  <si>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</si>
  <si>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</si>
  <si>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</si>
  <si>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</si>
  <si>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</si>
  <si>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</si>
  <si>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</si>
  <si>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</si>
  <si>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</si>
  <si>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</si>
  <si>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</si>
  <si>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</si>
  <si>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</si>
  <si>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</si>
  <si>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</si>
  <si>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</si>
  <si>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</si>
  <si>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</si>
  <si>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</si>
  <si>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</si>
  <si>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</si>
  <si>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</si>
  <si>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</si>
  <si>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</si>
  <si>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</si>
  <si>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</si>
  <si>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</si>
  <si>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</si>
  <si>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</si>
  <si>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</si>
  <si>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</si>
  <si>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</si>
  <si>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</si>
  <si>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</si>
  <si>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</si>
  <si>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</si>
  <si>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</si>
  <si>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</si>
  <si>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</si>
  <si>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</si>
  <si>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</si>
  <si>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</si>
  <si>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</si>
  <si>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</si>
  <si>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</si>
  <si>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</si>
  <si>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</si>
  <si>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</si>
  <si>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</si>
  <si>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</si>
  <si>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</si>
  <si>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</si>
  <si>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</si>
  <si>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</si>
  <si>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</si>
  <si>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</si>
  <si>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</si>
  <si>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</si>
  <si>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</si>
  <si>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</si>
  <si>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</si>
  <si>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</si>
  <si>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</si>
  <si>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</si>
  <si>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</si>
  <si>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</si>
  <si>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</si>
  <si>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</si>
  <si>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</si>
  <si>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</si>
  <si>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</si>
  <si>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</si>
  <si>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</si>
  <si>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</si>
  <si>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</si>
  <si>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</si>
  <si>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</si>
  <si>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</si>
  <si>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</si>
  <si>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</si>
  <si>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</si>
  <si>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</si>
  <si>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</si>
  <si>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</si>
  <si>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</si>
  <si>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</si>
  <si>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</si>
  <si>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</si>
  <si>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</si>
  <si>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</si>
  <si>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</si>
  <si>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</si>
  <si>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</si>
  <si>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</si>
  <si>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</si>
  <si>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</si>
  <si>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</si>
  <si>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</si>
  <si>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</si>
  <si>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</si>
  <si>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</si>
  <si>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</si>
  <si>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</si>
  <si>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</si>
  <si>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</si>
  <si>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</si>
  <si>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</si>
  <si>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</si>
  <si>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</si>
  <si>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</si>
  <si>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</si>
  <si>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</si>
  <si>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</si>
  <si>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</si>
  <si>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</si>
  <si>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</si>
  <si>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</si>
  <si>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</si>
  <si>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</si>
  <si>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</si>
  <si>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</si>
  <si>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</si>
  <si>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</si>
  <si>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</si>
  <si>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</si>
  <si>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</si>
  <si>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</si>
  <si>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</si>
  <si>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</si>
  <si>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</si>
  <si>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</si>
  <si>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</si>
  <si>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</si>
  <si>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</si>
  <si>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</si>
  <si>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</si>
  <si>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</si>
  <si>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</si>
  <si>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</si>
  <si>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</si>
  <si>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</si>
  <si>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</si>
  <si>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</si>
  <si>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</si>
  <si>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</si>
  <si>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</si>
  <si>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</si>
  <si>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</si>
  <si>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</si>
  <si>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</si>
  <si>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</si>
  <si>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</si>
  <si>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</si>
  <si>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</si>
  <si>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</si>
  <si>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</si>
  <si>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</si>
  <si>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</si>
  <si>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</si>
  <si>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</si>
  <si>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</si>
  <si>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</si>
  <si>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</si>
  <si>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</si>
  <si>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</si>
  <si>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</si>
  <si>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</si>
  <si>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</si>
  <si>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</si>
  <si>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</si>
  <si>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</si>
  <si>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</si>
  <si>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</si>
  <si>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</si>
  <si>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</si>
  <si>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</si>
  <si>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</si>
  <si>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</si>
  <si>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</si>
  <si>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</si>
  <si>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</si>
  <si>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</si>
  <si>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</si>
  <si>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</si>
  <si>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</si>
  <si>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</si>
  <si>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</si>
  <si>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</si>
  <si>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</si>
  <si>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</si>
  <si>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</si>
  <si>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</si>
  <si>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</si>
  <si>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</si>
  <si>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</si>
  <si>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</si>
  <si>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</si>
  <si>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</si>
  <si>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</si>
  <si>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</si>
  <si>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</si>
  <si>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</si>
  <si>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</si>
  <si>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</si>
  <si>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</si>
  <si>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</si>
  <si>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</si>
  <si>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</si>
  <si>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</si>
  <si>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</si>
  <si>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</si>
  <si>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</si>
  <si>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</si>
  <si>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</si>
  <si>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</si>
  <si>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</si>
  <si>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</si>
  <si>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</si>
  <si>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</si>
  <si>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</si>
  <si>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</si>
  <si>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</si>
  <si>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</si>
  <si>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</si>
  <si>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</si>
  <si>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</si>
  <si>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</si>
  <si>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</si>
  <si>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</si>
  <si>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</si>
  <si>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</si>
  <si>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</si>
  <si>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</si>
  <si>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</si>
  <si>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</si>
  <si>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</si>
  <si>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</si>
  <si>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</si>
  <si>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</si>
  <si>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</si>
  <si>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</si>
  <si>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</si>
  <si>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</si>
  <si>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</si>
  <si>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</si>
  <si>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</si>
  <si>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</si>
  <si>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</si>
  <si>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</si>
  <si>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</si>
  <si>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</si>
  <si>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</si>
  <si>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</si>
  <si>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</si>
  <si>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</si>
  <si>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</si>
  <si>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</si>
  <si>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</si>
  <si>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</si>
  <si>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</si>
  <si>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</si>
  <si>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</si>
  <si>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</si>
  <si>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</si>
  <si>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</si>
  <si>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</si>
  <si>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</si>
  <si>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</si>
  <si>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</si>
  <si>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</si>
  <si>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</si>
  <si>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</si>
  <si>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</si>
  <si>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</si>
  <si>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</si>
  <si>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</si>
  <si>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</si>
  <si>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</si>
  <si>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</si>
  <si>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</si>
  <si>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</si>
  <si>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</si>
  <si>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</si>
  <si>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</si>
  <si>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</si>
  <si>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</si>
  <si>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</si>
  <si>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</si>
  <si>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</si>
  <si>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</si>
  <si>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</si>
  <si>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</si>
  <si>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</si>
  <si>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</si>
  <si>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</si>
  <si>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</si>
  <si>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</si>
  <si>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</si>
  <si>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</si>
  <si>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</si>
  <si>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</si>
  <si>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</si>
  <si>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</si>
  <si>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</si>
  <si>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</si>
  <si>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</si>
  <si>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</si>
  <si>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</si>
  <si>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</si>
  <si>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</si>
  <si>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</si>
  <si>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</si>
  <si>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</si>
  <si>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</si>
  <si>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</si>
  <si>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</si>
  <si>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</si>
  <si>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</si>
  <si>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</si>
  <si>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</si>
  <si>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</si>
  <si>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</si>
  <si>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</si>
  <si>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</si>
  <si>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</si>
  <si>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</si>
  <si>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</si>
  <si>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</si>
  <si>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</si>
  <si>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</si>
  <si>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</si>
  <si>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</si>
  <si>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</si>
  <si>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</si>
  <si>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</si>
  <si>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</si>
  <si>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</si>
  <si>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</si>
  <si>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</si>
  <si>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</si>
  <si>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</si>
  <si>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</si>
  <si>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</si>
  <si>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</si>
  <si>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</si>
  <si>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</si>
  <si>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</si>
  <si>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</si>
  <si>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</si>
  <si>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</si>
  <si>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</si>
  <si>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</si>
  <si>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</si>
  <si>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</si>
  <si>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</si>
  <si>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</si>
  <si>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</si>
  <si>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</si>
  <si>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</si>
  <si>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</si>
  <si>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</si>
  <si>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</si>
  <si>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</si>
  <si>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</si>
  <si>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</si>
  <si>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</si>
  <si>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</si>
  <si>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</si>
  <si>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</si>
  <si>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</si>
  <si>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</si>
  <si>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</si>
  <si>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</si>
  <si>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</si>
  <si>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</si>
  <si>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</si>
  <si>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</si>
  <si>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</si>
  <si>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</si>
  <si>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</si>
  <si>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</si>
  <si>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</si>
  <si>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</si>
  <si>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</si>
  <si>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</si>
  <si>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</si>
  <si>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</si>
  <si>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</si>
  <si>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</si>
  <si>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</si>
  <si>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</si>
  <si>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</si>
  <si>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</si>
  <si>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</si>
  <si>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</si>
  <si>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</si>
  <si>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</si>
  <si>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</si>
  <si>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</si>
  <si>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</si>
  <si>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</si>
  <si>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</si>
  <si>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</si>
  <si>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</si>
  <si>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</si>
  <si>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</si>
  <si>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</si>
  <si>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</si>
  <si>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</si>
  <si>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</si>
  <si>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</si>
  <si>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</si>
  <si>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</si>
  <si>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</si>
  <si>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</si>
  <si>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</si>
  <si>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</si>
  <si>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</si>
  <si>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</si>
  <si>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</si>
  <si>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</si>
  <si>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</si>
  <si>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</si>
  <si>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</si>
  <si>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</si>
  <si>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</si>
  <si>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</si>
  <si>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</si>
  <si>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</si>
  <si>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</si>
  <si>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</si>
  <si>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</si>
  <si>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</si>
  <si>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</si>
  <si>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</si>
  <si>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</si>
  <si>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</si>
  <si>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</si>
  <si>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</si>
  <si>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</si>
  <si>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</si>
  <si>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</si>
  <si>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</si>
  <si>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</si>
  <si>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</si>
  <si>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</si>
  <si>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</si>
  <si>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</si>
  <si>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</si>
  <si>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</si>
  <si>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</si>
  <si>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</si>
  <si>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</si>
  <si>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</si>
  <si>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</si>
  <si>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</si>
  <si>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</si>
  <si>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</si>
  <si>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</si>
  <si>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</si>
  <si>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</si>
  <si>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</si>
  <si>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</si>
  <si>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</si>
  <si>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</si>
  <si>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</si>
  <si>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</si>
  <si>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</si>
  <si>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</si>
  <si>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</si>
  <si>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</si>
  <si>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</si>
  <si>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</si>
  <si>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</si>
  <si>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</si>
  <si>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</si>
  <si>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</si>
  <si>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</si>
  <si>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</si>
  <si>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</si>
  <si>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</si>
  <si>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</si>
  <si>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</si>
  <si>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</si>
  <si>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</si>
  <si>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</si>
  <si>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</si>
  <si>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</si>
  <si>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</si>
  <si>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</si>
  <si>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</si>
  <si>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</si>
  <si>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</si>
  <si>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</si>
  <si>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</si>
  <si>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</si>
  <si>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</si>
  <si>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</si>
  <si>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</si>
  <si>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</si>
  <si>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</si>
  <si>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</si>
  <si>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</si>
  <si>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</si>
  <si>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</si>
  <si>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</si>
  <si>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</si>
  <si>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</si>
  <si>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</si>
  <si>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</si>
  <si>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</si>
  <si>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</si>
  <si>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</si>
  <si>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</si>
  <si>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</si>
  <si>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</si>
  <si>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</si>
  <si>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</si>
  <si>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</si>
  <si>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</si>
  <si>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</si>
  <si>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</si>
  <si>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</si>
  <si>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</si>
  <si>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</si>
  <si>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</si>
  <si>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</si>
  <si>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</si>
  <si>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</si>
  <si>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</si>
  <si>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</si>
  <si>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</si>
  <si>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</si>
  <si>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</si>
  <si>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</si>
  <si>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</si>
  <si>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</si>
  <si>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</si>
  <si>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</si>
  <si>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</si>
  <si>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</si>
  <si>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</si>
  <si>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</si>
  <si>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</si>
  <si>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</si>
  <si>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</si>
  <si>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</si>
  <si>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</si>
  <si>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</si>
  <si>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</si>
  <si>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</si>
  <si>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</si>
  <si>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</si>
  <si>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</si>
  <si>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</si>
  <si>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</si>
  <si>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</si>
  <si>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</si>
  <si>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</si>
  <si>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</si>
  <si>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</si>
  <si>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</si>
  <si>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</si>
  <si>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</si>
  <si>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</si>
  <si>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</si>
  <si>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</si>
  <si>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</si>
  <si>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</si>
  <si>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</si>
  <si>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</si>
  <si>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</si>
  <si>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</si>
  <si>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</si>
  <si>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</si>
  <si>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</si>
  <si>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</si>
  <si>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</si>
  <si>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</si>
  <si>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</si>
  <si>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</si>
  <si>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</si>
  <si>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</si>
  <si>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</si>
  <si>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</si>
  <si>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</si>
  <si>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</si>
  <si>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</si>
  <si>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</si>
  <si>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</si>
  <si>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</si>
  <si>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</si>
  <si>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</si>
  <si>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</si>
  <si>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</si>
  <si>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</si>
  <si>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</si>
  <si>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</si>
  <si>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</si>
  <si>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</si>
  <si>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</si>
  <si>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</si>
  <si>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</si>
  <si>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</si>
  <si>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</si>
  <si>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</si>
  <si>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</si>
  <si>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</si>
  <si>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</si>
  <si>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</si>
  <si>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</si>
  <si>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</si>
  <si>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</si>
  <si>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</si>
  <si>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</si>
  <si>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</si>
  <si>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</si>
  <si>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</si>
  <si>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</si>
  <si>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</si>
  <si>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</si>
  <si>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</si>
  <si>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</si>
  <si>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</si>
  <si>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</si>
  <si>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</si>
  <si>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</si>
  <si>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</si>
  <si>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</si>
  <si>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</si>
  <si>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</si>
  <si>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</si>
  <si>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</si>
  <si>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</si>
  <si>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</si>
  <si>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</si>
  <si>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</si>
  <si>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</si>
  <si>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</si>
  <si>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</si>
  <si>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</si>
  <si>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</si>
  <si>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</si>
  <si>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</si>
  <si>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</si>
  <si>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</si>
  <si>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</si>
  <si>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</si>
  <si>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</si>
  <si>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</si>
  <si>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</si>
  <si>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</si>
  <si>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</si>
  <si>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</si>
  <si>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</si>
  <si>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</si>
  <si>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</si>
  <si>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</si>
  <si>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</si>
  <si>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</si>
  <si>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</si>
  <si>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</si>
  <si>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</si>
  <si>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</si>
  <si>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</si>
  <si>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</si>
  <si>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</si>
  <si>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</si>
  <si>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</si>
  <si>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</si>
  <si>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</si>
  <si>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</si>
  <si>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</si>
  <si>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</si>
  <si>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</si>
  <si>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</si>
  <si>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</si>
  <si>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</si>
  <si>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</si>
  <si>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</si>
  <si>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</si>
  <si>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</si>
  <si>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</si>
  <si>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</si>
  <si>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</si>
  <si>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</si>
  <si>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</si>
  <si>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</si>
  <si>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</si>
  <si>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</si>
  <si>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</si>
  <si>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</si>
  <si>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</si>
  <si>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</si>
  <si>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</si>
  <si>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</si>
  <si>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</si>
  <si>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</si>
  <si>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</si>
  <si>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</si>
  <si>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</si>
  <si>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</si>
  <si>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</si>
  <si>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</si>
  <si>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</si>
  <si>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</si>
  <si>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</si>
  <si>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</si>
  <si>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</si>
  <si>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</si>
  <si>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</si>
  <si>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</si>
  <si>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</si>
  <si>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</si>
  <si>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</si>
  <si>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</si>
  <si>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</si>
  <si>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</si>
  <si>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</si>
  <si>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</si>
  <si>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</si>
  <si>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</si>
  <si>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</si>
  <si>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</si>
  <si>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</si>
  <si>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</si>
  <si>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</si>
  <si>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</si>
  <si>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</si>
  <si>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</si>
  <si>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</si>
  <si>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</si>
  <si>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</si>
  <si>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</si>
  <si>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</si>
  <si>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</si>
  <si>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</si>
  <si>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</si>
  <si>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</si>
  <si>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</si>
  <si>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</si>
  <si>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</si>
  <si>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</si>
  <si>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</si>
  <si>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</si>
  <si>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</si>
  <si>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</si>
  <si>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</si>
  <si>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</si>
  <si>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</si>
  <si>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</si>
  <si>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</si>
  <si>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</si>
  <si>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</si>
  <si>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</si>
  <si>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</si>
  <si>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</si>
  <si>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</si>
  <si>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</si>
  <si>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</si>
  <si>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</si>
  <si>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</si>
  <si>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</si>
  <si>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</si>
  <si>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</si>
  <si>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</si>
  <si>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</si>
  <si>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</si>
  <si>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</si>
  <si>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</si>
  <si>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</si>
  <si>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</si>
  <si>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</si>
  <si>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</si>
  <si>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</si>
  <si>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</si>
  <si>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</si>
  <si>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</si>
  <si>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</si>
  <si>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</si>
  <si>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</si>
  <si>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</si>
  <si>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</si>
  <si>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</si>
  <si>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</si>
  <si>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</si>
  <si>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</si>
  <si>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</si>
  <si>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</si>
  <si>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</si>
  <si>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</si>
  <si>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</si>
  <si>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</si>
  <si>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</si>
  <si>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</si>
  <si>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</si>
  <si>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</si>
  <si>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</si>
  <si>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</si>
  <si>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</si>
  <si>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</si>
  <si>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</si>
  <si>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</si>
  <si>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</si>
  <si>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</si>
  <si>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</si>
  <si>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</si>
  <si>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</si>
  <si>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</si>
  <si>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</si>
  <si>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</si>
  <si>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</si>
  <si>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</si>
  <si>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</si>
  <si>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</si>
  <si>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</si>
  <si>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</si>
  <si>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</si>
  <si>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</si>
  <si>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</si>
  <si>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</si>
  <si>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</si>
  <si>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</si>
  <si>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</si>
  <si>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</si>
  <si>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</si>
  <si>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</si>
  <si>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</si>
  <si>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</si>
  <si>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</si>
  <si>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</si>
  <si>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</si>
  <si>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</si>
  <si>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</si>
  <si>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</si>
  <si>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</si>
  <si>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</si>
  <si>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</si>
  <si>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</si>
  <si>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</si>
  <si>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</si>
  <si>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</si>
  <si>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</si>
  <si>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</si>
  <si>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</si>
  <si>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</si>
  <si>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</si>
  <si>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</si>
  <si>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</si>
  <si>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</si>
  <si>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</si>
  <si>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</si>
  <si>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</si>
  <si>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</si>
  <si>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</si>
  <si>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</si>
  <si>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</si>
  <si>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</si>
  <si>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</si>
  <si>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</si>
  <si>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</si>
  <si>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</si>
  <si>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</si>
  <si>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</si>
  <si>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</si>
  <si>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</si>
  <si>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</si>
  <si>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</si>
  <si>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</si>
  <si>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</si>
  <si>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</si>
  <si>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</si>
  <si>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</si>
  <si>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</si>
  <si>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</si>
  <si>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</si>
  <si>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</si>
  <si>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</si>
  <si>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</si>
  <si>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</si>
  <si>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</si>
  <si>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</si>
  <si>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</si>
  <si>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</si>
  <si>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</si>
  <si>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</si>
  <si>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</si>
  <si>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</si>
  <si>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</si>
  <si>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</si>
  <si>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</si>
  <si>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</si>
  <si>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</si>
  <si>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</si>
  <si>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</si>
  <si>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</si>
  <si>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</si>
  <si>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</si>
  <si>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</si>
  <si>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</si>
  <si>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</si>
  <si>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</si>
  <si>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</si>
  <si>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</si>
  <si>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</si>
  <si>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</si>
  <si>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</si>
  <si>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</si>
  <si>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</si>
  <si>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</si>
  <si>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</si>
  <si>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</si>
  <si>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</si>
  <si>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</si>
  <si>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</si>
  <si>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</si>
  <si>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</si>
  <si>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</si>
  <si>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</si>
  <si>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</si>
  <si>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</si>
  <si>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</si>
  <si>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</si>
  <si>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</si>
  <si>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</si>
  <si>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</si>
  <si>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</si>
  <si>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</si>
  <si>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</si>
  <si>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</si>
  <si>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</si>
  <si>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</si>
  <si>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</si>
  <si>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</si>
  <si>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</si>
  <si>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</si>
  <si>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</si>
  <si>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</si>
  <si>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</si>
  <si>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</si>
  <si>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</si>
  <si>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</si>
  <si>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</si>
  <si>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</si>
  <si>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</si>
  <si>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</si>
  <si>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</si>
  <si>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</si>
  <si>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</si>
  <si>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</si>
  <si>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</si>
  <si>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</si>
  <si>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</si>
  <si>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</si>
  <si>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</si>
  <si>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</si>
  <si>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</si>
  <si>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</si>
  <si>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</si>
  <si>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</si>
  <si>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</si>
  <si>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</si>
  <si>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</si>
  <si>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</si>
  <si>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</si>
  <si>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</si>
  <si>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</si>
  <si>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</si>
  <si>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</si>
  <si>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</si>
  <si>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</si>
  <si>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</si>
  <si>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</si>
  <si>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</si>
  <si>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</si>
  <si>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</si>
  <si>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</si>
  <si>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</si>
  <si>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</si>
  <si>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</si>
  <si>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</si>
  <si>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</si>
  <si>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</si>
  <si>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</si>
  <si>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</si>
  <si>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</si>
  <si>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</si>
  <si>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</si>
  <si>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</si>
  <si>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</si>
  <si>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</si>
  <si>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</si>
  <si>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</si>
  <si>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</si>
  <si>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</si>
  <si>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</si>
  <si>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</si>
  <si>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</si>
  <si>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</si>
  <si>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</si>
  <si>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</si>
  <si>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</si>
  <si>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</si>
  <si>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</si>
  <si>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</si>
  <si>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</si>
  <si>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</si>
  <si>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</si>
  <si>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</si>
  <si>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</si>
  <si>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</si>
  <si>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</si>
  <si>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</si>
  <si>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</si>
  <si>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</si>
  <si>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</si>
  <si>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</si>
  <si>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</si>
  <si>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</si>
  <si>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</si>
  <si>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</si>
  <si>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</si>
  <si>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</si>
  <si>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</si>
  <si>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</si>
  <si>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</si>
  <si>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</si>
  <si>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</si>
  <si>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</si>
  <si>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</si>
  <si>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</si>
  <si>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</si>
  <si>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</si>
  <si>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</si>
  <si>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</si>
  <si>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</si>
  <si>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</si>
  <si>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</si>
  <si>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</si>
  <si>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</si>
  <si>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</si>
  <si>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</si>
  <si>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</si>
  <si>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</si>
  <si>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</si>
  <si>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</si>
  <si>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</si>
  <si>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</si>
  <si>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</si>
  <si>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</si>
  <si>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</si>
  <si>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</si>
  <si>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</si>
  <si>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</si>
  <si>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</si>
  <si>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</si>
  <si>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</si>
  <si>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</si>
  <si>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</si>
  <si>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</si>
  <si>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</si>
  <si>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</si>
  <si>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</si>
  <si>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</si>
  <si>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</si>
  <si>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</si>
  <si>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</si>
  <si>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</si>
  <si>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</si>
  <si>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</si>
  <si>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</si>
  <si>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</si>
  <si>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</si>
  <si>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</si>
  <si>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</si>
  <si>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</si>
  <si>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</si>
  <si>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</si>
  <si>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</si>
  <si>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</si>
  <si>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</si>
  <si>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</si>
  <si>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</si>
  <si>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</si>
  <si>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</si>
  <si>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</si>
  <si>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</si>
  <si>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</si>
  <si>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</si>
  <si>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</si>
  <si>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</si>
  <si>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</si>
  <si>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</si>
  <si>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</si>
  <si>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</si>
  <si>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</si>
  <si>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</si>
  <si>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</si>
  <si>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</si>
  <si>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</si>
  <si>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</si>
  <si>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</si>
  <si>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</si>
  <si>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</si>
  <si>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</si>
  <si>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</si>
  <si>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</si>
  <si>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</si>
  <si>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</si>
  <si>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</si>
  <si>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</si>
  <si>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</si>
  <si>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</si>
  <si>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</si>
  <si>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</si>
  <si>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</si>
  <si>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</si>
  <si>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</si>
  <si>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</si>
  <si>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</si>
  <si>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</si>
  <si>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</si>
  <si>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</si>
  <si>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</si>
  <si>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</si>
  <si>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</si>
  <si>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</si>
  <si>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</si>
  <si>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</si>
  <si>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</si>
  <si>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</si>
  <si>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</si>
  <si>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</si>
  <si>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</si>
  <si>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</si>
  <si>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</si>
  <si>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</si>
  <si>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</si>
  <si>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</si>
  <si>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</si>
  <si>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</si>
  <si>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</si>
  <si>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</si>
  <si>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</si>
  <si>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</si>
  <si>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</si>
  <si>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</si>
  <si>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</si>
  <si>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</si>
  <si>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</si>
  <si>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</si>
  <si>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</si>
  <si>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</si>
  <si>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</si>
  <si>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</si>
  <si>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</si>
  <si>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</si>
  <si>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</si>
  <si>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</si>
  <si>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</si>
  <si>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</si>
  <si>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</si>
  <si>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</si>
  <si>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</si>
  <si>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</si>
  <si>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</si>
  <si>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</si>
  <si>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</si>
  <si>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</si>
  <si>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</si>
  <si>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</si>
  <si>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</si>
  <si>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</si>
  <si>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</si>
  <si>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</si>
  <si>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</si>
  <si>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</si>
  <si>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</si>
  <si>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</si>
  <si>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</si>
  <si>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</si>
  <si>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</si>
  <si>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</si>
  <si>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</si>
  <si>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</si>
  <si>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</si>
  <si>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</si>
  <si>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</si>
  <si>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</si>
  <si>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</si>
  <si>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</si>
  <si>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</si>
  <si>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</si>
  <si>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</si>
  <si>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</si>
  <si>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</si>
  <si>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</si>
  <si>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</si>
  <si>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</si>
  <si>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</si>
  <si>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</si>
  <si>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</si>
  <si>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</si>
  <si>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</si>
  <si>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</si>
  <si>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</si>
  <si>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</si>
  <si>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</si>
  <si>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</si>
  <si>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</si>
  <si>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</si>
  <si>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</si>
  <si>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</si>
  <si>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</si>
  <si>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</si>
  <si>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</si>
  <si>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</si>
  <si>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</si>
  <si>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</si>
  <si>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</si>
  <si>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</si>
  <si>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</si>
  <si>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</si>
  <si>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</si>
  <si>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</si>
  <si>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</si>
  <si>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</si>
  <si>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</si>
  <si>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</si>
  <si>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</si>
  <si>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</si>
  <si>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</si>
  <si>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</si>
  <si>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</si>
  <si>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</si>
  <si>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</si>
  <si>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</si>
  <si>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</si>
  <si>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</si>
  <si>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</si>
  <si>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</si>
  <si>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</si>
  <si>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</si>
  <si>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</si>
  <si>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</si>
  <si>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</si>
  <si>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</si>
  <si>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</si>
  <si>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</si>
  <si>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</si>
  <si>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</si>
  <si>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</si>
  <si>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</si>
  <si>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</si>
  <si>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</si>
  <si>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</si>
  <si>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</si>
  <si>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</si>
  <si>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</si>
  <si>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</si>
  <si>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</si>
  <si>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</si>
  <si>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</si>
  <si>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</si>
  <si>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</si>
  <si>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</si>
  <si>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</si>
  <si>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</si>
  <si>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</si>
  <si>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</si>
  <si>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</si>
  <si>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</si>
  <si>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</si>
  <si>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</si>
  <si>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</si>
  <si>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</si>
  <si>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</si>
  <si>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</si>
  <si>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</si>
  <si>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</si>
  <si>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</si>
  <si>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</si>
  <si>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</si>
  <si>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</si>
  <si>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</si>
  <si>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</si>
  <si>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</si>
  <si>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</si>
  <si>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</si>
  <si>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</si>
  <si>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</si>
  <si>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</si>
  <si>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</si>
  <si>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</si>
  <si>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</si>
  <si>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</si>
  <si>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</si>
  <si>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</si>
  <si>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</si>
  <si>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</si>
  <si>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</si>
  <si>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</si>
  <si>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</si>
  <si>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</si>
  <si>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</si>
  <si>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</si>
  <si>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</si>
  <si>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</si>
  <si>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</si>
  <si>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</si>
  <si>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</si>
  <si>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</si>
  <si>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</si>
  <si>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</si>
  <si>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</si>
  <si>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</si>
  <si>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</si>
  <si>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</si>
  <si>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</si>
  <si>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</si>
  <si>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</si>
  <si>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</si>
  <si>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</si>
  <si>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</si>
  <si>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</si>
  <si>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</si>
  <si>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</si>
  <si>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</si>
  <si>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</si>
  <si>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</si>
  <si>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</si>
  <si>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</si>
  <si>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</si>
  <si>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</si>
  <si>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</si>
  <si>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</si>
  <si>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</si>
  <si>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</si>
  <si>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</si>
  <si>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</si>
  <si>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</si>
  <si>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</si>
  <si>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</si>
  <si>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</si>
  <si>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</si>
  <si>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</si>
  <si>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</si>
  <si>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</si>
  <si>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</si>
  <si>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</si>
  <si>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</si>
  <si>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</si>
  <si>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</si>
  <si>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</si>
  <si>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</si>
  <si>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</si>
  <si>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</si>
  <si>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</si>
  <si>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</si>
  <si>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</si>
  <si>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</si>
  <si>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</si>
  <si>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</si>
  <si>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</si>
  <si>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</si>
  <si>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</si>
  <si>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</si>
  <si>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</si>
  <si>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</si>
  <si>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</si>
  <si>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</si>
  <si>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</si>
  <si>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</si>
  <si>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</si>
  <si>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</si>
  <si>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</si>
  <si>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</si>
  <si>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</si>
  <si>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</si>
  <si>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</si>
  <si>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</si>
  <si>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</si>
  <si>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</si>
  <si>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</si>
  <si>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</si>
  <si>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</si>
  <si>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</si>
  <si>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</si>
  <si>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</si>
  <si>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</si>
  <si>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</si>
  <si>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</si>
  <si>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</si>
  <si>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</si>
  <si>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</si>
  <si>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</si>
  <si>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</si>
  <si>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</si>
  <si>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</si>
  <si>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</si>
  <si>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</si>
  <si>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</si>
  <si>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</si>
  <si>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</si>
  <si>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</si>
  <si>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</si>
  <si>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</si>
  <si>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</si>
  <si>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</si>
  <si>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</si>
  <si>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</si>
  <si>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</si>
  <si>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</si>
  <si>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</si>
  <si>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</si>
  <si>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</si>
  <si>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</si>
  <si>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</si>
  <si>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</si>
  <si>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</si>
  <si>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</si>
  <si>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</si>
  <si>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</si>
  <si>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</si>
  <si>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</si>
  <si>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</si>
  <si>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</si>
  <si>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</si>
  <si>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</si>
  <si>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</si>
  <si>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</si>
  <si>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</si>
  <si>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</si>
  <si>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</si>
  <si>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</si>
  <si>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</si>
  <si>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</si>
  <si>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</si>
  <si>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</si>
  <si>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</si>
  <si>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</si>
  <si>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</si>
  <si>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</si>
  <si>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</si>
  <si>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</si>
  <si>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</si>
  <si>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</si>
  <si>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</si>
  <si>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</si>
  <si>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</si>
  <si>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</si>
  <si>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</si>
  <si>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</si>
  <si>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</si>
  <si>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</si>
  <si>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</si>
  <si>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</si>
  <si>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</si>
  <si>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</si>
  <si>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</si>
  <si>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</si>
  <si>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</si>
  <si>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</si>
  <si>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</si>
  <si>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</si>
  <si>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</si>
  <si>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</si>
  <si>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</si>
  <si>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</si>
  <si>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</si>
  <si>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</si>
  <si>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</si>
  <si>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</si>
  <si>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</si>
  <si>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</si>
  <si>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</si>
  <si>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</si>
  <si>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</si>
  <si>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</si>
  <si>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</si>
  <si>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</si>
  <si>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</si>
  <si>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</si>
  <si>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</si>
  <si>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</si>
  <si>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</si>
  <si>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</si>
  <si>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</si>
  <si>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</si>
  <si>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</si>
  <si>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</si>
  <si>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</si>
  <si>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</si>
  <si>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</si>
  <si>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</si>
  <si>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</si>
  <si>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</si>
  <si>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</si>
  <si>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</si>
  <si>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</si>
  <si>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</si>
  <si>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</si>
  <si>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</si>
  <si>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</si>
  <si>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</si>
  <si>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</si>
  <si>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</si>
  <si>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</si>
  <si>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</si>
  <si>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</si>
  <si>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</si>
  <si>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</si>
  <si>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</si>
  <si>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</si>
  <si>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</si>
  <si>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</si>
  <si>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</si>
  <si>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</si>
  <si>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</si>
  <si>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</si>
  <si>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</si>
  <si>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</si>
  <si>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</si>
  <si>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</si>
  <si>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</si>
  <si>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</si>
  <si>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</si>
  <si>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</si>
  <si>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</si>
  <si>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</si>
  <si>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</si>
  <si>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</si>
  <si>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</si>
  <si>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</si>
  <si>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</si>
  <si>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</si>
  <si>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</si>
  <si>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</si>
  <si>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</si>
  <si>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</si>
  <si>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</si>
  <si>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</si>
  <si>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</si>
  <si>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</si>
  <si>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</si>
  <si>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</si>
  <si>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</si>
  <si>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</si>
  <si>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</si>
  <si>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</si>
  <si>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</si>
  <si>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</si>
  <si>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</si>
  <si>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</si>
  <si>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</si>
  <si>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</si>
  <si>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</si>
  <si>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</si>
  <si>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</si>
  <si>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</si>
  <si>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</si>
  <si>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</si>
  <si>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</si>
  <si>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</si>
  <si>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</si>
  <si>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</si>
  <si>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</si>
  <si>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</si>
  <si>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</si>
  <si>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</si>
  <si>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</si>
  <si>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</si>
  <si>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</si>
  <si>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</si>
  <si>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</si>
  <si>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</si>
  <si>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</si>
  <si>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</si>
  <si>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</si>
  <si>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</si>
  <si>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</si>
  <si>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</si>
  <si>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</si>
  <si>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</si>
  <si>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</si>
  <si>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</si>
  <si>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</si>
  <si>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</si>
  <si>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</si>
  <si>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</si>
  <si>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</si>
  <si>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</si>
  <si>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</si>
  <si>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</si>
  <si>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</si>
  <si>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</si>
  <si>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</si>
  <si>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</si>
  <si>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</si>
  <si>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</si>
  <si>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</si>
  <si>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</si>
  <si>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</si>
  <si>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</si>
  <si>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</si>
  <si>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</si>
  <si>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</si>
  <si>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</si>
  <si>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</si>
  <si>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</si>
  <si>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</si>
  <si>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</si>
  <si>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</si>
  <si>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</si>
  <si>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</si>
  <si>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</si>
  <si>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</si>
  <si>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</si>
  <si>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</si>
  <si>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</si>
  <si>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</si>
  <si>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</si>
  <si>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</si>
  <si>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</si>
  <si>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</si>
  <si>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</si>
  <si>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</si>
  <si>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</si>
  <si>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</si>
  <si>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</si>
  <si>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</si>
  <si>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</si>
  <si>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</si>
  <si>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</si>
  <si>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</si>
  <si>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</si>
  <si>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</si>
  <si>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</si>
  <si>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</si>
  <si>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</si>
  <si>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</si>
  <si>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</si>
  <si>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</si>
  <si>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</si>
  <si>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</si>
  <si>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</si>
  <si>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</si>
  <si>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</si>
  <si>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</si>
  <si>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</si>
  <si>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</si>
  <si>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</si>
  <si>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</si>
  <si>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</si>
  <si>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</si>
  <si>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</si>
  <si>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</si>
  <si>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</si>
  <si>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</si>
  <si>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</si>
  <si>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</si>
  <si>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</si>
  <si>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</si>
  <si>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</si>
  <si>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</si>
  <si>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</si>
  <si>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</si>
  <si>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</si>
  <si>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</si>
  <si>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</si>
  <si>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</si>
  <si>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</si>
  <si>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</si>
  <si>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</si>
  <si>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</si>
  <si>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</si>
  <si>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</si>
  <si>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</si>
  <si>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</si>
  <si>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</si>
  <si>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</si>
  <si>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</si>
  <si>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</si>
  <si>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</si>
  <si>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</si>
  <si>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</si>
  <si>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</si>
  <si>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</si>
  <si>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</si>
  <si>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</si>
  <si>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</si>
  <si>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</si>
  <si>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</si>
  <si>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</si>
  <si>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</si>
  <si>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</si>
  <si>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</si>
  <si>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</si>
  <si>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</si>
  <si>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</si>
  <si>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</si>
  <si>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</si>
  <si>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</si>
  <si>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</si>
  <si>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</si>
  <si>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</si>
  <si>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</si>
  <si>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</si>
  <si>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</si>
  <si>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</si>
  <si>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</si>
  <si>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</si>
  <si>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</si>
  <si>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</si>
  <si>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</si>
  <si>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</si>
  <si>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</si>
  <si>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</si>
  <si>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</si>
  <si>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</si>
  <si>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</si>
  <si>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</si>
  <si>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</si>
  <si>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</si>
  <si>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</si>
  <si>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</si>
  <si>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</si>
  <si>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</si>
  <si>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</si>
  <si>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</si>
  <si>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</si>
  <si>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</si>
  <si>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</si>
  <si>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</si>
  <si>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</si>
  <si>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</si>
  <si>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</si>
  <si>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</si>
  <si>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</si>
  <si>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</si>
  <si>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</si>
  <si>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</si>
  <si>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</si>
  <si>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</si>
  <si>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</si>
  <si>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</si>
  <si>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</si>
  <si>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</si>
  <si>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</si>
  <si>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</si>
  <si>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</si>
  <si>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</si>
  <si>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</si>
  <si>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</si>
  <si>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</si>
  <si>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</si>
  <si>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</si>
  <si>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</si>
  <si>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</si>
  <si>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</si>
  <si>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</si>
  <si>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</si>
  <si>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</si>
  <si>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</si>
  <si>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</si>
  <si>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</si>
  <si>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</si>
  <si>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</si>
  <si>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</si>
  <si>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</si>
  <si>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</si>
  <si>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</si>
  <si>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</si>
  <si>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</si>
  <si>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</si>
  <si>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</si>
  <si>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</si>
  <si>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</si>
  <si>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</si>
  <si>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</si>
  <si>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</si>
  <si>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</si>
  <si>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</si>
  <si>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</si>
  <si>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</si>
  <si>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</si>
  <si>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</si>
  <si>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</si>
  <si>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</si>
  <si>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</si>
  <si>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</si>
  <si>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</si>
  <si>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</si>
  <si>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</si>
  <si>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</si>
  <si>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</si>
  <si>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</si>
  <si>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</si>
  <si>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</si>
  <si>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</si>
  <si>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</si>
  <si>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</si>
  <si>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</si>
  <si>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</si>
  <si>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</si>
  <si>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</si>
  <si>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</si>
  <si>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</si>
  <si>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</si>
  <si>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</si>
  <si>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</si>
  <si>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</si>
  <si>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</si>
  <si>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</si>
  <si>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</si>
  <si>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</si>
  <si>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</si>
  <si>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</si>
  <si>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</si>
  <si>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</si>
  <si>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</si>
  <si>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</si>
  <si>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</si>
  <si>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</si>
  <si>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</si>
  <si>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</si>
  <si>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</si>
  <si>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</si>
  <si>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</si>
  <si>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</si>
  <si>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</si>
  <si>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</si>
  <si>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</si>
  <si>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</si>
  <si>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</si>
  <si>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</si>
  <si>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</si>
  <si>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</si>
  <si>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</si>
  <si>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</si>
  <si>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</si>
  <si>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</si>
  <si>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</si>
  <si>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</si>
  <si>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</si>
  <si>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</si>
  <si>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</si>
  <si>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</si>
  <si>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</si>
  <si>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</si>
  <si>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</si>
  <si>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</si>
  <si>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</si>
  <si>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</si>
  <si>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</si>
  <si>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</si>
  <si>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</si>
  <si>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</si>
  <si>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</si>
  <si>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</si>
  <si>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</si>
  <si>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</si>
  <si>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</si>
  <si>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</si>
  <si>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</si>
  <si>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</si>
  <si>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</si>
  <si>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</si>
  <si>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</si>
  <si>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</si>
  <si>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</si>
  <si>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</si>
  <si>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</si>
  <si>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</si>
  <si>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</si>
  <si>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</si>
  <si>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</si>
  <si>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</si>
  <si>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</si>
  <si>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</si>
  <si>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</si>
  <si>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</si>
  <si>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</si>
  <si>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</si>
  <si>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</si>
  <si>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</si>
  <si>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</si>
  <si>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</si>
  <si>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</si>
  <si>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</si>
  <si>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</si>
  <si>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</si>
  <si>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</si>
  <si>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</si>
  <si>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</si>
  <si>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</si>
  <si>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</si>
  <si>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</si>
  <si>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</si>
  <si>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</si>
  <si>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</si>
  <si>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</si>
  <si>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</si>
  <si>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</si>
  <si>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</si>
  <si>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</si>
  <si>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</si>
  <si>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</si>
  <si>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</si>
  <si>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</si>
  <si>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</si>
  <si>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</si>
  <si>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</si>
  <si>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</si>
  <si>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</si>
  <si>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</si>
  <si>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</si>
  <si>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</si>
  <si>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</si>
  <si>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</si>
  <si>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</si>
  <si>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</si>
  <si>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</si>
  <si>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</si>
  <si>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</si>
  <si>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</si>
  <si>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</si>
  <si>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</si>
  <si>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</si>
  <si>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</si>
  <si>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</si>
  <si>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</si>
  <si>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</si>
  <si>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</si>
  <si>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</si>
  <si>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</si>
  <si>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</si>
  <si>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</si>
  <si>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</si>
  <si>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</si>
  <si>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</si>
  <si>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</si>
  <si>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</si>
  <si>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</si>
  <si>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</si>
  <si>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</si>
  <si>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</si>
  <si>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</si>
  <si>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</si>
  <si>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</si>
  <si>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</si>
  <si>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</si>
  <si>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</si>
  <si>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</si>
  <si>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</si>
  <si>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</si>
  <si>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</si>
  <si>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</si>
  <si>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</si>
  <si>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</si>
  <si>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</si>
  <si>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</si>
  <si>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</si>
  <si>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</si>
  <si>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</si>
  <si>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</si>
  <si>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</si>
  <si>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</si>
  <si>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</si>
  <si>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</si>
  <si>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</si>
  <si>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</si>
  <si>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</si>
  <si>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</si>
  <si>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</si>
  <si>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</si>
  <si>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</si>
  <si>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</si>
  <si>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</si>
  <si>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</si>
  <si>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</si>
  <si>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</si>
  <si>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</si>
  <si>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</si>
  <si>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</si>
  <si>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</si>
  <si>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</si>
  <si>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</si>
  <si>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</si>
  <si>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</si>
  <si>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</si>
  <si>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</si>
  <si>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</si>
  <si>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</si>
  <si>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</si>
  <si>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</si>
  <si>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</si>
  <si>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</si>
  <si>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</si>
  <si>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</si>
  <si>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</si>
  <si>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</si>
  <si>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</si>
  <si>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</si>
  <si>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</si>
  <si>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</si>
  <si>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</si>
  <si>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</si>
  <si>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</si>
  <si>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</si>
  <si>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</si>
  <si>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</si>
  <si>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</si>
  <si>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</si>
  <si>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</si>
  <si>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</si>
  <si>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</si>
  <si>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</si>
  <si>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</si>
  <si>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</si>
  <si>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</si>
  <si>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</si>
  <si>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</si>
  <si>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</si>
  <si>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</si>
  <si>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</si>
  <si>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</si>
  <si>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</si>
  <si>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</si>
  <si>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</si>
  <si>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</si>
  <si>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</si>
  <si>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</si>
  <si>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</si>
  <si>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</si>
  <si>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</si>
  <si>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</si>
  <si>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</si>
  <si>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</si>
  <si>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</si>
  <si>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</si>
  <si>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</si>
  <si>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</si>
  <si>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</si>
  <si>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</si>
  <si>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</si>
  <si>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</si>
  <si>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</si>
  <si>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</si>
  <si>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</si>
  <si>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</si>
  <si>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</si>
  <si>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</si>
  <si>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</si>
  <si>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</si>
  <si>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</si>
  <si>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</si>
  <si>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</si>
  <si>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</si>
  <si>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</si>
  <si>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</si>
  <si>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</si>
  <si>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</si>
  <si>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</si>
  <si>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</si>
  <si>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</si>
  <si>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</si>
  <si>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</si>
  <si>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</si>
  <si>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</si>
  <si>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</si>
  <si>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</si>
  <si>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</si>
  <si>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</si>
  <si>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</si>
  <si>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</si>
  <si>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</si>
  <si>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</si>
  <si>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</si>
  <si>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</si>
  <si>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</si>
  <si>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</si>
  <si>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</si>
  <si>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</si>
  <si>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</si>
  <si>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</si>
  <si>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</si>
  <si>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</si>
  <si>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</si>
  <si>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</si>
  <si>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</si>
  <si>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</si>
  <si>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</si>
  <si>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</si>
  <si>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</si>
  <si>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</si>
  <si>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</si>
  <si>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</si>
  <si>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</si>
  <si>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</si>
  <si>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</si>
  <si>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</si>
  <si>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</si>
  <si>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</si>
  <si>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</si>
  <si>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</si>
  <si>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</si>
  <si>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</si>
  <si>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</si>
  <si>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</si>
  <si>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</si>
  <si>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</si>
  <si>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</si>
  <si>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</si>
  <si>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</si>
  <si>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</si>
  <si>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</si>
  <si>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</si>
  <si>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</si>
  <si>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</si>
  <si>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</si>
  <si>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</si>
  <si>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</si>
  <si>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</si>
  <si>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</si>
  <si>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</si>
  <si>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</si>
  <si>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</si>
  <si>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</si>
  <si>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</si>
  <si>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</si>
  <si>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</si>
  <si>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</si>
  <si>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</si>
  <si>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</si>
  <si>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</si>
  <si>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</si>
  <si>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</si>
  <si>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</si>
  <si>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</si>
  <si>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</si>
  <si>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</si>
  <si>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</si>
  <si>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</si>
  <si>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</si>
  <si>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</si>
  <si>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</si>
  <si>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</si>
  <si>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</si>
  <si>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</si>
  <si>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</si>
  <si>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</si>
  <si>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</si>
  <si>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</si>
  <si>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</si>
  <si>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</si>
  <si>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</si>
  <si>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</si>
  <si>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</si>
  <si>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</si>
  <si>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</si>
  <si>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</si>
  <si>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</si>
  <si>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</si>
  <si>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</si>
  <si>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</si>
  <si>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</si>
  <si>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</si>
  <si>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</si>
  <si>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</si>
  <si>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</si>
  <si>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</si>
  <si>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</si>
  <si>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</si>
  <si>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</si>
  <si>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</si>
  <si>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</si>
  <si>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</si>
  <si>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</si>
  <si>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</si>
  <si>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</si>
  <si>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</si>
  <si>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</si>
  <si>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</si>
  <si>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</si>
  <si>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</si>
  <si>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</si>
  <si>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</si>
  <si>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</si>
  <si>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</si>
  <si>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</si>
  <si>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</si>
  <si>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</si>
  <si>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</si>
  <si>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</si>
  <si>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</si>
  <si>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</si>
  <si>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</si>
  <si>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</si>
  <si>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</si>
  <si>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</si>
  <si>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</si>
  <si>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</si>
  <si>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</si>
  <si>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</si>
  <si>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</si>
  <si>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</si>
  <si>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</si>
  <si>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</si>
  <si>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</si>
  <si>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</si>
  <si>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</si>
  <si>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</si>
  <si>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</si>
  <si>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</si>
  <si>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</si>
  <si>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</si>
  <si>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</si>
  <si>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</si>
  <si>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</si>
  <si>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</si>
  <si>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</si>
  <si>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</si>
  <si>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</si>
  <si>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</si>
  <si>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</si>
  <si>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</si>
  <si>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</si>
  <si>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</si>
  <si>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</si>
  <si>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</si>
  <si>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</si>
  <si>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</si>
  <si>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</si>
  <si>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</si>
  <si>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</si>
  <si>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</si>
  <si>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</si>
  <si>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</si>
  <si>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</si>
  <si>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</si>
  <si>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</si>
  <si>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</si>
  <si>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</si>
  <si>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</si>
  <si>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</si>
  <si>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</si>
  <si>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</si>
  <si>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</si>
  <si>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</si>
  <si>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</si>
  <si>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</si>
  <si>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</si>
  <si>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</si>
  <si>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</si>
  <si>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</si>
  <si>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</si>
  <si>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</si>
  <si>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</si>
  <si>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</si>
  <si>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</si>
  <si>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</si>
  <si>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</si>
  <si>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</si>
  <si>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</si>
  <si>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</si>
  <si>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</si>
  <si>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</si>
  <si>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</si>
  <si>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</si>
  <si>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</si>
  <si>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</si>
  <si>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</si>
  <si>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</si>
  <si>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</si>
  <si>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</si>
  <si>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</si>
  <si>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</si>
  <si>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</si>
  <si>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</si>
  <si>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</si>
  <si>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</si>
  <si>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</si>
  <si>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</si>
  <si>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</si>
  <si>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</si>
  <si>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</si>
  <si>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</si>
  <si>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</si>
  <si>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</si>
  <si>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</si>
  <si>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</si>
  <si>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</si>
  <si>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</si>
  <si>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</si>
  <si>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</si>
  <si>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</si>
  <si>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</si>
  <si>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</si>
  <si>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</si>
  <si>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</si>
  <si>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</si>
  <si>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</si>
  <si>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</si>
  <si>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</si>
  <si>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</si>
  <si>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</si>
  <si>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</si>
  <si>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</si>
  <si>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</si>
  <si>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</si>
  <si>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</si>
  <si>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</si>
  <si>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</si>
  <si>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</si>
  <si>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</si>
  <si>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</si>
  <si>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</si>
  <si>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</si>
  <si>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</si>
  <si>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</si>
  <si>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</si>
  <si>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</si>
  <si>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</si>
  <si>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</si>
  <si>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</si>
  <si>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</si>
  <si>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</si>
  <si>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</si>
  <si>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</si>
  <si>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</si>
  <si>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</si>
  <si>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</si>
  <si>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</si>
  <si>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</si>
  <si>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</si>
  <si>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</si>
  <si>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</si>
  <si>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</si>
  <si>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</si>
  <si>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</si>
  <si>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</si>
  <si>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</si>
  <si>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</si>
  <si>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</si>
  <si>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</si>
  <si>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</si>
  <si>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</si>
  <si>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</si>
  <si>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</si>
  <si>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</si>
  <si>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</si>
  <si>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</si>
  <si>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</si>
  <si>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</si>
  <si>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</si>
  <si>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</si>
  <si>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</si>
  <si>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</si>
  <si>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</si>
  <si>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</si>
  <si>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</si>
  <si>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</si>
  <si>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</si>
  <si>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</si>
  <si>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</si>
  <si>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</si>
  <si>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</si>
  <si>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</si>
  <si>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</si>
  <si>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</si>
  <si>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</si>
  <si>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</si>
  <si>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</si>
  <si>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</si>
  <si>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</si>
  <si>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</si>
  <si>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</si>
  <si>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</si>
  <si>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</si>
  <si>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</si>
  <si>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</si>
  <si>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</si>
  <si>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</si>
  <si>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</si>
  <si>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</si>
  <si>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</si>
  <si>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</si>
  <si>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</si>
  <si>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</si>
  <si>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</si>
  <si>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</si>
  <si>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</si>
  <si>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</si>
  <si>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</si>
  <si>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</si>
  <si>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</si>
  <si>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</si>
  <si>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</si>
  <si>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</si>
  <si>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</si>
  <si>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</si>
  <si>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</si>
  <si>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</si>
  <si>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</si>
  <si>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</si>
  <si>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</si>
  <si>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</si>
  <si>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</si>
  <si>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</si>
  <si>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</si>
  <si>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</si>
  <si>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</si>
  <si>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</si>
  <si>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</si>
  <si>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</si>
  <si>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</si>
  <si>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</si>
  <si>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</si>
  <si>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</si>
  <si>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</si>
  <si>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</si>
  <si>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</si>
  <si>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</si>
  <si>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</si>
  <si>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</si>
  <si>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</si>
  <si>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</si>
  <si>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</si>
  <si>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</si>
  <si>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</si>
  <si>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</si>
  <si>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</si>
  <si>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</si>
  <si>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</si>
  <si>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</si>
  <si>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</si>
  <si>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</si>
  <si>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</si>
  <si>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</si>
  <si>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</si>
  <si>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</si>
  <si>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</si>
  <si>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</si>
  <si>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</si>
  <si>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</si>
  <si>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</si>
  <si>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</si>
  <si>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</si>
  <si>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</si>
  <si>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</si>
  <si>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</si>
  <si>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</si>
  <si>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</si>
  <si>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</si>
  <si>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</si>
  <si>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</si>
  <si>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</si>
  <si>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</si>
  <si>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</si>
  <si>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</si>
  <si>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</si>
  <si>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</si>
  <si>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</si>
  <si>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</si>
  <si>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</si>
  <si>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</si>
  <si>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</si>
  <si>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</si>
  <si>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</si>
  <si>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</si>
  <si>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</si>
  <si>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</si>
  <si>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</si>
  <si>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</si>
  <si>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</si>
  <si>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</si>
  <si>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</si>
  <si>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</si>
  <si>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</si>
  <si>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</si>
  <si>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</si>
  <si>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</si>
  <si>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</si>
  <si>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</si>
  <si>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</si>
  <si>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</si>
  <si>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</si>
  <si>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</si>
  <si>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</si>
  <si>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</si>
  <si>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</si>
  <si>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</si>
  <si>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</si>
  <si>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</si>
  <si>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</si>
  <si>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</si>
  <si>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</si>
  <si>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</si>
  <si>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</si>
  <si>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</si>
  <si>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</si>
  <si>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</si>
  <si>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</si>
  <si>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</si>
  <si>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</si>
  <si>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</si>
  <si>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</si>
  <si>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</si>
  <si>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</si>
  <si>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</si>
  <si>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</si>
  <si>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</si>
  <si>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</si>
  <si>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</si>
  <si>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</si>
  <si>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</si>
  <si>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</si>
  <si>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</si>
  <si>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</si>
  <si>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</si>
  <si>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</si>
  <si>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</si>
  <si>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</si>
  <si>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</si>
  <si>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</si>
  <si>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</si>
  <si>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</si>
  <si>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</si>
  <si>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</si>
  <si>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</si>
  <si>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</si>
  <si>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</si>
  <si>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</si>
  <si>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</si>
  <si>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</si>
  <si>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</si>
  <si>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</si>
  <si>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</si>
  <si>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</si>
  <si>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</si>
  <si>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</si>
  <si>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</si>
  <si>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</si>
  <si>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</si>
  <si>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</si>
  <si>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</si>
  <si>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</si>
  <si>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</si>
  <si>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</si>
  <si>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</si>
  <si>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</si>
  <si>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</si>
  <si>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</si>
  <si>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</si>
  <si>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</si>
  <si>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</si>
  <si>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</si>
  <si>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</si>
  <si>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</si>
  <si>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</si>
  <si>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</si>
  <si>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</si>
  <si>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</si>
  <si>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</si>
  <si>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</si>
  <si>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</si>
  <si>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</si>
  <si>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</si>
  <si>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</si>
  <si>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</si>
  <si>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</si>
  <si>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</si>
  <si>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</si>
  <si>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</si>
  <si>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</si>
  <si>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</si>
  <si>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</si>
  <si>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</si>
  <si>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</si>
  <si>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</si>
  <si>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</si>
  <si>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</si>
  <si>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</si>
  <si>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</si>
  <si>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</si>
  <si>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</si>
  <si>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</si>
  <si>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</si>
  <si>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</si>
  <si>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</si>
  <si>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</si>
  <si>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</si>
  <si>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</si>
  <si>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</si>
  <si>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</si>
  <si>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</si>
  <si>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</si>
  <si>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</si>
  <si>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</si>
  <si>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</si>
  <si>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</si>
  <si>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</si>
  <si>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</si>
  <si>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</si>
  <si>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</si>
  <si>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</si>
  <si>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</si>
  <si>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</si>
  <si>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</si>
  <si>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</si>
  <si>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</si>
  <si>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</si>
  <si>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</si>
  <si>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</si>
  <si>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</si>
  <si>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</si>
  <si>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</si>
  <si>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</si>
  <si>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</si>
  <si>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</si>
  <si>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</si>
  <si>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</si>
  <si>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</si>
  <si>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</si>
  <si>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</si>
  <si>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</si>
  <si>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</si>
  <si>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</si>
  <si>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</si>
  <si>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</si>
  <si>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</si>
  <si>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</si>
  <si>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</si>
  <si>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</si>
  <si>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</si>
  <si>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</si>
  <si>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</si>
  <si>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</si>
  <si>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</si>
  <si>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</si>
  <si>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</si>
  <si>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</si>
  <si>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</si>
  <si>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</si>
  <si>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</si>
  <si>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</si>
  <si>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</si>
  <si>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</si>
  <si>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</si>
  <si>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</si>
  <si>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</si>
  <si>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</si>
  <si>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</si>
  <si>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</si>
  <si>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</si>
  <si>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</si>
  <si>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</si>
  <si>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</si>
  <si>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</si>
  <si>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</si>
  <si>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</si>
  <si>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</si>
  <si>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</si>
  <si>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</si>
  <si>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</si>
  <si>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</si>
  <si>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</si>
  <si>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</si>
  <si>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</si>
  <si>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</si>
  <si>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</si>
  <si>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</si>
  <si>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</si>
  <si>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</si>
  <si>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</si>
  <si>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</si>
  <si>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</si>
  <si>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</si>
  <si>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</si>
  <si>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</si>
  <si>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</si>
  <si>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</si>
  <si>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</si>
  <si>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</si>
  <si>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</si>
  <si>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</si>
  <si>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</si>
  <si>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</si>
  <si>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</si>
  <si>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</si>
  <si>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</si>
  <si>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</si>
  <si>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</si>
  <si>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</si>
  <si>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</si>
  <si>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</si>
  <si>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</si>
  <si>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</si>
  <si>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</si>
  <si>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</si>
  <si>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</si>
  <si>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</si>
  <si>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</si>
  <si>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</si>
  <si>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</si>
  <si>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</si>
  <si>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</si>
  <si>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</si>
  <si>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</si>
  <si>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</si>
  <si>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</si>
  <si>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</si>
  <si>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</si>
  <si>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</si>
  <si>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</si>
  <si>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</si>
  <si>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</si>
  <si>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</si>
  <si>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</si>
  <si>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</si>
  <si>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</si>
  <si>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</si>
  <si>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</si>
  <si>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</si>
  <si>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</si>
  <si>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</si>
  <si>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</si>
  <si>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</si>
  <si>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</si>
  <si>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</si>
  <si>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</si>
  <si>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</si>
  <si>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</si>
  <si>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</si>
  <si>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</si>
  <si>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</si>
  <si>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</si>
  <si>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</si>
  <si>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</si>
  <si>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</si>
  <si>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</si>
  <si>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</si>
  <si>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</si>
  <si>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</si>
  <si>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</si>
  <si>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</si>
  <si>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</si>
  <si>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</si>
  <si>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</si>
  <si>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</si>
  <si>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</si>
  <si>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</si>
  <si>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</si>
  <si>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</si>
  <si>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</si>
  <si>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</si>
  <si>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</si>
  <si>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</si>
  <si>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</si>
  <si>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</si>
  <si>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</si>
  <si>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</si>
  <si>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</si>
  <si>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</si>
  <si>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</si>
  <si>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</si>
  <si>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</si>
  <si>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</si>
  <si>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</si>
  <si>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</si>
  <si>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</si>
  <si>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</si>
  <si>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</si>
  <si>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</si>
  <si>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</si>
  <si>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</si>
  <si>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</si>
  <si>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</si>
  <si>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</si>
  <si>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</si>
  <si>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</si>
  <si>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</si>
  <si>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</si>
  <si>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</si>
  <si>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</si>
  <si>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</si>
  <si>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</si>
  <si>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</si>
  <si>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</si>
  <si>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</si>
  <si>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</si>
  <si>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</si>
  <si>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</si>
  <si>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</si>
  <si>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</si>
  <si>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</si>
  <si>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</si>
  <si>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</si>
  <si>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</si>
  <si>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</si>
  <si>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</si>
  <si>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</si>
  <si>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</si>
  <si>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</si>
  <si>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</si>
  <si>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</si>
  <si>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</si>
  <si>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</si>
  <si>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</si>
  <si>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</si>
  <si>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</si>
  <si>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</si>
  <si>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</si>
  <si>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</si>
  <si>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</si>
  <si>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</si>
  <si>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</si>
  <si>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</si>
  <si>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</si>
  <si>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</si>
  <si>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</si>
  <si>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</si>
  <si>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</si>
  <si>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</si>
  <si>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</si>
  <si>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</si>
  <si>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</si>
  <si>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</si>
  <si>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</si>
  <si>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</si>
  <si>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</si>
  <si>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</si>
  <si>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</si>
  <si>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</si>
  <si>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</si>
  <si>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</si>
  <si>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</si>
  <si>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</si>
  <si>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</si>
  <si>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</si>
  <si>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</si>
  <si>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</si>
  <si>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</si>
  <si>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</si>
  <si>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</si>
  <si>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</si>
  <si>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</si>
  <si>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</si>
  <si>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</si>
  <si>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</si>
  <si>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</si>
  <si>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</si>
  <si>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</si>
  <si>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</si>
  <si>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</si>
  <si>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</si>
  <si>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</si>
  <si>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</si>
  <si>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</si>
  <si>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</si>
  <si>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</si>
  <si>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</si>
  <si>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</si>
  <si>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</si>
  <si>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</si>
  <si>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</si>
  <si>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</si>
  <si>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</si>
  <si>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</si>
  <si>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</si>
  <si>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</si>
  <si>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</si>
  <si>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</si>
  <si>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</si>
  <si>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</si>
  <si>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</si>
  <si>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</si>
  <si>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</si>
  <si>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</si>
  <si>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</si>
  <si>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</si>
  <si>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</si>
  <si>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</si>
  <si>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</si>
  <si>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</si>
  <si>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</si>
  <si>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</si>
  <si>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</si>
  <si>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</si>
  <si>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</si>
  <si>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</si>
  <si>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</si>
  <si>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</si>
  <si>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</si>
  <si>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</si>
  <si>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</si>
  <si>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</si>
  <si>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</si>
  <si>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</si>
  <si>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</si>
  <si>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</si>
  <si>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</si>
  <si>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</si>
  <si>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</si>
  <si>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</si>
  <si>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</si>
  <si>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</si>
  <si>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</si>
  <si>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</si>
  <si>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</si>
  <si>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</si>
  <si>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</si>
  <si>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</si>
  <si>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</si>
  <si>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</si>
  <si>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</si>
  <si>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</si>
  <si>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</si>
  <si>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</si>
  <si>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</si>
  <si>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</si>
  <si>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</si>
  <si>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</si>
  <si>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</si>
  <si>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</si>
  <si>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</si>
  <si>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</si>
  <si>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</si>
  <si>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</si>
  <si>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</si>
  <si>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</si>
  <si>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</si>
  <si>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</si>
  <si>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</si>
  <si>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</si>
  <si>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</si>
  <si>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</si>
  <si>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</si>
  <si>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</si>
  <si>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</si>
  <si>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</si>
  <si>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</si>
  <si>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</si>
  <si>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</si>
  <si>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</si>
  <si>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</si>
  <si>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</si>
  <si>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</si>
  <si>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</si>
  <si>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</si>
  <si>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</si>
  <si>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</si>
  <si>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</si>
  <si>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</si>
  <si>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</si>
  <si>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</si>
  <si>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</si>
  <si>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</si>
  <si>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</si>
  <si>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</si>
  <si>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</si>
  <si>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</si>
  <si>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</si>
  <si>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</si>
  <si>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</si>
  <si>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</si>
  <si>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</si>
  <si>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</si>
  <si>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</si>
  <si>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</si>
  <si>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</si>
  <si>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</si>
  <si>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</si>
  <si>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</si>
  <si>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</si>
  <si>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</si>
  <si>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</si>
  <si>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</si>
  <si>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</si>
  <si>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</si>
  <si>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</si>
  <si>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</si>
  <si>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</si>
  <si>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</si>
  <si>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</si>
  <si>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</si>
  <si>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</si>
  <si>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</si>
  <si>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</si>
  <si>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</si>
  <si>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</si>
  <si>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</si>
  <si>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</si>
  <si>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</si>
  <si>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</si>
  <si>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</si>
  <si>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</si>
  <si>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</si>
  <si>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</si>
  <si>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</si>
  <si>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</si>
  <si>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</si>
  <si>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</si>
  <si>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</si>
  <si>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</si>
  <si>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</si>
  <si>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</si>
  <si>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</si>
  <si>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</si>
  <si>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</si>
  <si>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</si>
  <si>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</si>
  <si>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</si>
  <si>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</si>
  <si>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</si>
  <si>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</si>
  <si>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</si>
  <si>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</si>
  <si>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</si>
  <si>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</si>
  <si>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</si>
  <si>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</si>
  <si>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</si>
  <si>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</si>
  <si>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</si>
  <si>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</si>
  <si>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</si>
  <si>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</si>
  <si>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</si>
  <si>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</si>
  <si>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</si>
  <si>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</si>
  <si>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</si>
  <si>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</si>
  <si>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</si>
  <si>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</si>
  <si>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</si>
  <si>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</si>
  <si>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</si>
  <si>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</si>
  <si>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</si>
  <si>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</si>
  <si>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</si>
  <si>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</si>
  <si>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</si>
  <si>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</si>
  <si>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</si>
  <si>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</si>
  <si>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</si>
  <si>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</si>
  <si>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</si>
  <si>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</si>
  <si>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</si>
  <si>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</si>
  <si>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</si>
  <si>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</si>
  <si>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</si>
  <si>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</si>
  <si>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</si>
  <si>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</si>
  <si>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</si>
  <si>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</si>
  <si>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</si>
  <si>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</si>
  <si>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</si>
  <si>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</si>
  <si>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</si>
  <si>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</si>
  <si>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</si>
  <si>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</si>
  <si>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</si>
  <si>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</si>
  <si>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</si>
  <si>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</si>
  <si>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</si>
  <si>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</si>
  <si>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</si>
  <si>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</si>
  <si>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</si>
  <si>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</si>
  <si>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</si>
  <si>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</si>
  <si>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</si>
  <si>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</si>
  <si>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</si>
  <si>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</si>
  <si>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</si>
  <si>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</si>
  <si>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</si>
  <si>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</si>
  <si>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</si>
  <si>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</si>
  <si>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</si>
  <si>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</si>
  <si>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</si>
  <si>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</si>
  <si>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</si>
  <si>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</si>
  <si>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</si>
  <si>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</si>
  <si>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</si>
  <si>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</si>
  <si>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</si>
  <si>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</si>
  <si>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</si>
  <si>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</si>
  <si>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</si>
  <si>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</si>
  <si>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</si>
  <si>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</si>
  <si>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</si>
  <si>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</si>
  <si>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</si>
  <si>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</si>
  <si>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</si>
  <si>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</si>
  <si>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</si>
  <si>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</si>
  <si>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</si>
  <si>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</si>
  <si>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</si>
  <si>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</si>
  <si>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</si>
  <si>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</si>
  <si>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</si>
  <si>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</si>
  <si>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</si>
  <si>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</si>
  <si>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</si>
  <si>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</si>
  <si>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</si>
  <si>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</si>
  <si>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</si>
  <si>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</si>
  <si>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</si>
  <si>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</si>
  <si>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</si>
  <si>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</si>
  <si>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</si>
  <si>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</si>
  <si>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</si>
  <si>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</si>
  <si>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</si>
  <si>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</si>
  <si>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</si>
  <si>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</si>
  <si>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</si>
  <si>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</si>
  <si>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</si>
  <si>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</si>
  <si>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</si>
  <si>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</si>
  <si>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</si>
  <si>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</si>
  <si>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</si>
  <si>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</si>
  <si>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</si>
  <si>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</si>
  <si>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</si>
  <si>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</si>
  <si>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</si>
  <si>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</si>
  <si>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</si>
  <si>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</si>
  <si>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</si>
  <si>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</si>
  <si>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</si>
  <si>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</si>
  <si>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</si>
  <si>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</si>
  <si>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</si>
  <si>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</si>
  <si>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</si>
  <si>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</si>
  <si>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</si>
  <si>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</si>
  <si>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</si>
  <si>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</si>
  <si>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</si>
  <si>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</si>
  <si>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</si>
  <si>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</si>
  <si>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</si>
  <si>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</si>
  <si>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</si>
  <si>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</si>
  <si>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</si>
  <si>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</si>
  <si>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</si>
  <si>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</si>
  <si>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</si>
  <si>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</si>
  <si>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</si>
  <si>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</si>
  <si>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</si>
  <si>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</si>
  <si>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</si>
  <si>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</si>
  <si>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</si>
  <si>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</si>
  <si>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</si>
  <si>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</si>
  <si>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</si>
  <si>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</si>
  <si>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</si>
  <si>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</si>
  <si>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</si>
  <si>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</si>
  <si>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</si>
  <si>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</si>
  <si>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</si>
  <si>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</si>
  <si>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</si>
  <si>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</si>
  <si>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</si>
  <si>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</si>
  <si>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</si>
  <si>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</si>
  <si>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</si>
  <si>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</si>
  <si>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</si>
  <si>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</si>
  <si>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</si>
  <si>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</si>
  <si>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</si>
  <si>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</si>
  <si>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</si>
  <si>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</si>
  <si>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</si>
  <si>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</si>
  <si>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</si>
  <si>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</si>
  <si>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</si>
  <si>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</si>
  <si>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</si>
  <si>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</si>
  <si>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</si>
  <si>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</si>
  <si>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</si>
  <si>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</si>
  <si>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</si>
  <si>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</si>
  <si>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</si>
  <si>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</si>
  <si>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</si>
  <si>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</si>
  <si>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</si>
  <si>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</si>
  <si>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</si>
  <si>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</si>
  <si>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</si>
  <si>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</si>
  <si>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</si>
  <si>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</si>
  <si>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</si>
  <si>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</si>
  <si>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</si>
  <si>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</si>
  <si>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</si>
  <si>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</si>
  <si>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</si>
  <si>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</si>
  <si>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</si>
  <si>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</si>
  <si>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</si>
  <si>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</si>
  <si>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</si>
  <si>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</si>
  <si>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</si>
  <si>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</si>
  <si>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</si>
  <si>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</si>
  <si>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</si>
  <si>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</si>
  <si>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</si>
  <si>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</si>
  <si>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</si>
  <si>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</si>
  <si>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</si>
  <si>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</si>
  <si>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</si>
  <si>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</si>
  <si>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</si>
  <si>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</si>
  <si>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</si>
  <si>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</si>
  <si>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</si>
  <si>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</si>
  <si>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</si>
  <si>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</si>
  <si>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</si>
  <si>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</si>
  <si>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</si>
  <si>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</si>
  <si>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</si>
  <si>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</si>
  <si>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</si>
  <si>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</si>
  <si>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</si>
  <si>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</si>
  <si>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</si>
  <si>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</si>
  <si>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</si>
  <si>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</si>
  <si>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</si>
  <si>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</si>
  <si>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</si>
  <si>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</si>
  <si>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</si>
  <si>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</si>
  <si>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</si>
  <si>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</si>
  <si>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</si>
  <si>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</si>
  <si>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</si>
  <si>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</si>
  <si>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</si>
  <si>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</si>
  <si>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</si>
  <si>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</si>
  <si>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</si>
  <si>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</si>
  <si>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</si>
  <si>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</si>
  <si>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</si>
  <si>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</si>
  <si>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</si>
  <si>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</si>
  <si>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</si>
  <si>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</si>
  <si>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</si>
  <si>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</si>
  <si>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</si>
  <si>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</si>
  <si>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</si>
  <si>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</si>
  <si>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</si>
  <si>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</si>
  <si>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</si>
  <si>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</si>
  <si>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</si>
  <si>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</si>
  <si>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</si>
  <si>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</si>
  <si>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</si>
  <si>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</si>
  <si>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</si>
  <si>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</si>
  <si>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</si>
  <si>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</si>
  <si>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</si>
  <si>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</si>
  <si>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</si>
  <si>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</si>
  <si>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</si>
  <si>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</si>
  <si>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</si>
  <si>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</si>
  <si>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</si>
  <si>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</si>
  <si>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</si>
  <si>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</si>
  <si>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</si>
  <si>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</si>
  <si>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</si>
  <si>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</si>
  <si>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</si>
  <si>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</si>
  <si>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</si>
  <si>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</si>
  <si>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</si>
  <si>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</si>
  <si>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</si>
  <si>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</si>
  <si>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</si>
  <si>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</si>
  <si>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</si>
  <si>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</si>
  <si>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</si>
  <si>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</si>
  <si>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</si>
  <si>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</si>
  <si>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</si>
  <si>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</si>
  <si>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</si>
  <si>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</si>
  <si>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</si>
  <si>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</si>
  <si>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</si>
  <si>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</si>
  <si>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</si>
  <si>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</si>
  <si>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</si>
  <si>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</si>
  <si>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</si>
  <si>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</si>
  <si>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</si>
  <si>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</si>
  <si>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</si>
  <si>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</si>
  <si>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</si>
  <si>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</si>
  <si>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</si>
  <si>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</si>
  <si>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</si>
  <si>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</si>
  <si>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</si>
  <si>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</si>
  <si>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</si>
  <si>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</si>
  <si>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</si>
  <si>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</si>
  <si>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</si>
  <si>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</si>
  <si>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</si>
  <si>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</si>
  <si>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</si>
  <si>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</si>
  <si>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</si>
  <si>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</si>
  <si>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</si>
  <si>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</si>
  <si>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</si>
  <si>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</si>
  <si>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</si>
  <si>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</si>
  <si>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</si>
  <si>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</si>
  <si>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</si>
  <si>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</si>
  <si>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</si>
  <si>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</si>
  <si>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</si>
  <si>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</si>
  <si>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</si>
  <si>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</si>
  <si>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</si>
  <si>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</si>
  <si>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</si>
  <si>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</si>
  <si>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</si>
  <si>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</si>
  <si>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</si>
  <si>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</si>
  <si>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</si>
  <si>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</si>
  <si>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</si>
  <si>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</si>
  <si>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</si>
  <si>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</si>
  <si>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</si>
  <si>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</si>
  <si>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</si>
  <si>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</si>
  <si>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</si>
  <si>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</si>
  <si>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</si>
  <si>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</si>
  <si>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</si>
  <si>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</si>
  <si>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</si>
  <si>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</si>
  <si>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</si>
  <si>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</si>
  <si>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</si>
  <si>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</si>
  <si>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</si>
  <si>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</si>
  <si>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</si>
  <si>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</si>
  <si>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</si>
  <si>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</si>
  <si>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</si>
  <si>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</si>
  <si>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</si>
  <si>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</si>
  <si>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</si>
  <si>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</si>
  <si>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</si>
  <si>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</si>
  <si>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</si>
  <si>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</si>
  <si>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</si>
  <si>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</si>
  <si>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</si>
  <si>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</si>
  <si>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</si>
  <si>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</si>
  <si>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</si>
  <si>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</si>
  <si>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</si>
  <si>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</si>
  <si>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</si>
  <si>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</si>
  <si>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</si>
  <si>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</si>
  <si>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</si>
  <si>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</si>
  <si>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</si>
  <si>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</si>
  <si>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</si>
  <si>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</si>
  <si>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</si>
  <si>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</si>
  <si>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</si>
  <si>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</si>
  <si>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</si>
  <si>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</si>
  <si>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</si>
  <si>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</si>
  <si>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</si>
  <si>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</si>
  <si>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</si>
  <si>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</si>
  <si>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</si>
  <si>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</si>
  <si>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</si>
  <si>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</si>
  <si>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</si>
  <si>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</si>
  <si>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</si>
  <si>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</si>
  <si>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</si>
  <si>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</si>
  <si>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</si>
  <si>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</si>
  <si>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</si>
  <si>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</si>
  <si>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</si>
  <si>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</si>
  <si>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</si>
  <si>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</si>
  <si>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</si>
  <si>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</si>
  <si>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</si>
  <si>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</si>
  <si>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</si>
  <si>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</si>
  <si>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</si>
  <si>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</si>
  <si>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</si>
  <si>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</si>
  <si>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</si>
  <si>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</si>
  <si>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</si>
  <si>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</si>
  <si>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</si>
  <si>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</si>
  <si>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</si>
  <si>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</si>
  <si>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</si>
  <si>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</si>
  <si>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</si>
  <si>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</si>
  <si>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</si>
  <si>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</si>
  <si>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</si>
  <si>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</si>
  <si>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</si>
  <si>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</si>
  <si>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</si>
  <si>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</si>
  <si>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</si>
  <si>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</si>
  <si>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</si>
  <si>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</si>
  <si>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</si>
  <si>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</si>
  <si>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</si>
  <si>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</si>
  <si>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</si>
  <si>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</si>
  <si>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</si>
  <si>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</si>
  <si>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</si>
  <si>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</si>
  <si>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</si>
  <si>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</si>
  <si>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</si>
  <si>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</si>
  <si>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</si>
  <si>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</si>
  <si>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</si>
  <si>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</si>
  <si>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</si>
  <si>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</si>
  <si>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</si>
  <si>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</si>
  <si>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</si>
  <si>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</si>
  <si>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</si>
  <si>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</si>
  <si>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</si>
  <si>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</si>
  <si>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</si>
  <si>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</si>
  <si>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</si>
  <si>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</si>
  <si>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</si>
  <si>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</si>
  <si>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</si>
  <si>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</si>
  <si>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</si>
  <si>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</si>
  <si>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</si>
  <si>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</si>
  <si>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</si>
  <si>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</si>
  <si>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</si>
  <si>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</si>
  <si>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</si>
  <si>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</si>
  <si>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</si>
  <si>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</si>
  <si>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</si>
  <si>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</si>
  <si>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</si>
  <si>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</si>
  <si>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</si>
  <si>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</si>
  <si>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</si>
  <si>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</si>
  <si>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</si>
  <si>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</si>
  <si>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</si>
  <si>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</si>
  <si>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</si>
  <si>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</si>
  <si>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</si>
  <si>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</si>
  <si>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</si>
  <si>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</si>
  <si>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</si>
  <si>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</si>
  <si>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</si>
  <si>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</si>
  <si>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</si>
  <si>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</si>
  <si>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</si>
  <si>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</si>
  <si>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</si>
  <si>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</si>
  <si>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</si>
  <si>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</si>
  <si>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</si>
  <si>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</si>
  <si>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</si>
  <si>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</si>
  <si>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</si>
  <si>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</si>
  <si>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</si>
  <si>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</si>
  <si>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</si>
  <si>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</si>
  <si>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</si>
  <si>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</si>
  <si>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</si>
  <si>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</si>
  <si>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</si>
  <si>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</si>
  <si>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</si>
  <si>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</si>
  <si>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</si>
  <si>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</si>
  <si>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</si>
  <si>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</si>
  <si>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</si>
  <si>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</si>
  <si>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</si>
  <si>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</si>
  <si>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</si>
  <si>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</si>
  <si>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</si>
  <si>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</si>
  <si>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</si>
  <si>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</si>
  <si>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</si>
  <si>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</si>
  <si>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</si>
  <si>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</si>
  <si>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</si>
  <si>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</si>
  <si>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</si>
  <si>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</si>
  <si>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</si>
  <si>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</si>
  <si>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</si>
  <si>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</si>
  <si>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</si>
  <si>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</si>
  <si>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</si>
  <si>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</si>
  <si>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</si>
  <si>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</si>
  <si>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</si>
  <si>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</si>
  <si>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</si>
  <si>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</si>
  <si>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</si>
  <si>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</si>
  <si>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</si>
  <si>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</si>
  <si>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</si>
  <si>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</si>
  <si>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</si>
  <si>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</si>
  <si>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</si>
  <si>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</si>
  <si>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</si>
  <si>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</si>
  <si>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</si>
  <si>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</si>
  <si>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</si>
  <si>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</si>
  <si>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</si>
  <si>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</si>
  <si>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</si>
  <si>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</si>
  <si>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</si>
  <si>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</si>
  <si>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</si>
  <si>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</si>
  <si>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</si>
  <si>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</si>
  <si>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</si>
  <si>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</si>
  <si>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</si>
  <si>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</si>
  <si>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</si>
  <si>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</si>
  <si>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</si>
  <si>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</si>
  <si>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</si>
  <si>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</si>
  <si>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</si>
  <si>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</si>
  <si>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</si>
  <si>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</si>
  <si>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</si>
  <si>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</si>
  <si>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</si>
  <si>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</si>
  <si>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</si>
  <si>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</si>
  <si>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</si>
  <si>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</si>
  <si>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</si>
  <si>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</si>
  <si>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</si>
  <si>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</si>
  <si>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</si>
  <si>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</si>
  <si>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</si>
  <si>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</si>
  <si>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</si>
  <si>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</si>
  <si>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</si>
  <si>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</si>
  <si>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</si>
  <si>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</si>
  <si>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</si>
  <si>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</si>
  <si>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</si>
  <si>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</si>
  <si>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</si>
  <si>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</si>
  <si>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</si>
  <si>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</si>
  <si>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</si>
  <si>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</si>
  <si>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</si>
  <si>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</si>
  <si>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</si>
  <si>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</si>
  <si>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</si>
  <si>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</si>
  <si>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</si>
  <si>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</si>
  <si>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</si>
  <si>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</si>
  <si>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</si>
  <si>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</si>
  <si>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</si>
  <si>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</si>
  <si>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</si>
  <si>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</si>
  <si>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</si>
  <si>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</si>
  <si>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</si>
  <si>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</si>
  <si>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</si>
  <si>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</si>
  <si>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</si>
  <si>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</si>
  <si>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</si>
  <si>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</si>
  <si>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</si>
  <si>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</si>
  <si>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</si>
  <si>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</si>
  <si>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</si>
  <si>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</si>
  <si>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</si>
  <si>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</si>
  <si>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</si>
  <si>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</si>
  <si>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</si>
  <si>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</si>
  <si>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</si>
  <si>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</si>
  <si>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</si>
  <si>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</si>
  <si>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</si>
  <si>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</si>
  <si>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</si>
  <si>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</si>
  <si>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</si>
  <si>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</si>
  <si>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</si>
  <si>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</si>
  <si>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</si>
  <si>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</si>
  <si>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</si>
  <si>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</si>
  <si>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</si>
  <si>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</si>
  <si>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</si>
  <si>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</si>
  <si>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</si>
  <si>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</si>
  <si>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</si>
  <si>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</si>
  <si>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</si>
  <si>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</si>
  <si>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</si>
  <si>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</si>
  <si>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</si>
  <si>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</si>
  <si>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</si>
  <si>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</si>
  <si>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</si>
  <si>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</si>
  <si>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</si>
  <si>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</si>
  <si>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</si>
  <si>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</si>
  <si>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</si>
  <si>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</si>
  <si>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</si>
  <si>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</si>
  <si>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</si>
  <si>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</si>
  <si>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</si>
  <si>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</si>
  <si>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</si>
  <si>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</si>
  <si>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</si>
  <si>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</si>
  <si>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</si>
  <si>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</si>
  <si>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</si>
  <si>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</si>
  <si>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</si>
  <si>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</si>
  <si>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</si>
  <si>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</si>
  <si>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</si>
  <si>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</si>
  <si>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</si>
  <si>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</si>
  <si>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</si>
  <si>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</si>
  <si>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</si>
  <si>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</si>
  <si>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</si>
  <si>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</si>
  <si>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</si>
  <si>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</si>
  <si>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</si>
  <si>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</si>
  <si>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</si>
  <si>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</si>
  <si>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</si>
  <si>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</si>
  <si>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</si>
  <si>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</si>
  <si>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</si>
  <si>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</si>
  <si>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</si>
  <si>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</si>
  <si>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</si>
  <si>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</si>
  <si>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</si>
  <si>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</si>
  <si>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</si>
  <si>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</si>
  <si>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</si>
  <si>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</si>
  <si>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</si>
  <si>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</si>
  <si>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</si>
  <si>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</si>
  <si>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</si>
  <si>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</si>
  <si>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</si>
  <si>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</si>
  <si>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</si>
  <si>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</si>
  <si>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</si>
  <si>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</si>
  <si>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</si>
  <si>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</si>
  <si>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</si>
  <si>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</si>
  <si>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</si>
  <si>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</si>
  <si>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</si>
  <si>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</si>
  <si>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</si>
  <si>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</si>
  <si>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</si>
  <si>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</si>
  <si>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</si>
  <si>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</si>
  <si>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</si>
  <si>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</si>
  <si>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</si>
  <si>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</si>
  <si>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</si>
  <si>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</si>
  <si>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</si>
  <si>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</si>
  <si>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</si>
  <si>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</si>
  <si>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</si>
  <si>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</si>
  <si>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</si>
  <si>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</si>
  <si>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</si>
  <si>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</si>
  <si>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</si>
  <si>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</si>
  <si>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</si>
  <si>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</si>
  <si>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</si>
  <si>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</si>
  <si>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</si>
  <si>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</si>
  <si>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</si>
  <si>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</si>
  <si>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</si>
  <si>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</si>
  <si>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</si>
  <si>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</si>
  <si>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</si>
  <si>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</si>
  <si>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</si>
  <si>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</si>
  <si>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</si>
  <si>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</si>
  <si>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</si>
  <si>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</si>
  <si>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</si>
  <si>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</si>
  <si>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</si>
  <si>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</si>
  <si>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</si>
  <si>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</si>
  <si>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</si>
  <si>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</si>
  <si>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</si>
  <si>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</si>
  <si>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</si>
  <si>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</si>
  <si>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</si>
  <si>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</si>
  <si>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</si>
  <si>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</si>
  <si>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</si>
  <si>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</si>
  <si>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</si>
  <si>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</si>
  <si>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</si>
  <si>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</si>
  <si>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</si>
  <si>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</si>
  <si>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</si>
  <si>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</si>
  <si>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</si>
  <si>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</si>
  <si>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</si>
  <si>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</si>
  <si>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</si>
  <si>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</si>
  <si>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</si>
  <si>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</si>
  <si>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</si>
  <si>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</si>
  <si>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</si>
  <si>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</si>
  <si>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</si>
  <si>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</si>
  <si>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</si>
  <si>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</si>
  <si>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</si>
  <si>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</si>
  <si>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</si>
  <si>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</si>
  <si>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</si>
  <si>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</si>
  <si>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</si>
  <si>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</si>
  <si>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</si>
  <si>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</si>
  <si>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</si>
  <si>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</si>
  <si>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</si>
  <si>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</si>
  <si>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</si>
  <si>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</si>
  <si>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</si>
  <si>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</si>
  <si>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</si>
  <si>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</si>
  <si>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</si>
  <si>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</si>
  <si>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</si>
  <si>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</si>
  <si>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</si>
  <si>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</si>
  <si>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</si>
  <si>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</si>
  <si>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</si>
  <si>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</si>
  <si>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</si>
  <si>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</si>
  <si>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</si>
  <si>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</si>
  <si>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</si>
  <si>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</si>
  <si>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</si>
  <si>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</si>
  <si>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</si>
  <si>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</si>
  <si>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</si>
  <si>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</si>
  <si>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</si>
  <si>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</si>
  <si>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</si>
  <si>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</si>
  <si>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</si>
  <si>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</si>
  <si>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</si>
  <si>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</si>
  <si>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</si>
  <si>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</si>
  <si>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</si>
  <si>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</si>
  <si>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</si>
  <si>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</si>
  <si>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</si>
  <si>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</si>
  <si>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</si>
  <si>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</si>
  <si>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</si>
  <si>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</si>
  <si>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</si>
  <si>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</si>
  <si>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</si>
  <si>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</si>
  <si>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</si>
  <si>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</si>
  <si>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</si>
  <si>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</si>
  <si>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</si>
  <si>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</si>
  <si>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</si>
  <si>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</si>
  <si>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</si>
  <si>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</si>
  <si>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</si>
  <si>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</si>
  <si>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</si>
  <si>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</si>
  <si>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</si>
  <si>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</si>
  <si>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</si>
  <si>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</si>
  <si>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</si>
  <si>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</si>
  <si>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</si>
  <si>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</si>
  <si>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</si>
  <si>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</si>
  <si>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</si>
  <si>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</si>
  <si>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</si>
  <si>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</si>
  <si>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</si>
  <si>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</si>
  <si>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</si>
  <si>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</si>
  <si>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</si>
  <si>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</si>
  <si>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</si>
  <si>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</si>
  <si>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</si>
  <si>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</si>
  <si>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</si>
  <si>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</si>
  <si>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</si>
  <si>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</si>
  <si>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</si>
  <si>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</si>
  <si>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</si>
  <si>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</si>
  <si>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</si>
  <si>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</si>
  <si>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</si>
  <si>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</si>
  <si>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</si>
  <si>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</si>
  <si>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</si>
  <si>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</si>
  <si>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</si>
  <si>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</si>
  <si>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</si>
  <si>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</si>
  <si>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</si>
  <si>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</si>
  <si>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</si>
  <si>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</si>
  <si>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</si>
  <si>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</si>
  <si>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</si>
  <si>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</si>
  <si>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</si>
  <si>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</si>
  <si>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</si>
  <si>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</si>
  <si>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</si>
  <si>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</si>
  <si>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</si>
  <si>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</si>
  <si>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</si>
  <si>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</si>
  <si>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</si>
  <si>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</si>
  <si>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</si>
  <si>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</si>
  <si>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</si>
  <si>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</si>
  <si>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</si>
  <si>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</si>
  <si>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</si>
  <si>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</si>
  <si>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</si>
  <si>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</si>
  <si>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</si>
  <si>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</si>
  <si>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</si>
  <si>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</si>
  <si>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</si>
  <si>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</si>
  <si>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</si>
  <si>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</si>
  <si>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</si>
  <si>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</si>
  <si>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</si>
  <si>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</si>
  <si>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</si>
  <si>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</si>
  <si>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</si>
  <si>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</si>
  <si>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</si>
  <si>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</si>
  <si>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</si>
  <si>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</si>
  <si>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</si>
  <si>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</si>
  <si>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</si>
  <si>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</si>
  <si>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</si>
  <si>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</si>
  <si>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</si>
  <si>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</si>
  <si>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</si>
  <si>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</si>
  <si>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</si>
  <si>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</si>
  <si>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</si>
  <si>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</si>
  <si>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</si>
  <si>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</si>
  <si>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</si>
  <si>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</si>
  <si>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</si>
  <si>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</si>
  <si>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</si>
  <si>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</si>
  <si>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</si>
  <si>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</si>
  <si>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</si>
  <si>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</si>
  <si>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</si>
  <si>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</si>
  <si>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</si>
  <si>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</si>
  <si>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</si>
  <si>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</si>
  <si>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</si>
  <si>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</si>
  <si>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</si>
  <si>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</si>
  <si>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</si>
  <si>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</si>
  <si>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</si>
  <si>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</si>
  <si>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</si>
  <si>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</si>
  <si>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</si>
  <si>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</si>
  <si>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</si>
  <si>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</si>
  <si>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</si>
  <si>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</si>
  <si>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</si>
  <si>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</si>
  <si>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</si>
  <si>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</si>
  <si>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</si>
  <si>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</si>
  <si>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</si>
  <si>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</si>
  <si>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</si>
  <si>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</si>
  <si>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</si>
  <si>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</si>
  <si>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</si>
  <si>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</si>
  <si>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</si>
  <si>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</si>
  <si>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</si>
  <si>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</si>
  <si>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</si>
  <si>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</si>
  <si>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</si>
  <si>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</si>
  <si>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</si>
  <si>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</si>
  <si>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</si>
  <si>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</si>
  <si>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</si>
  <si>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</si>
  <si>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</si>
  <si>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</si>
  <si>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</si>
  <si>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</si>
  <si>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</si>
  <si>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</si>
  <si>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</si>
  <si>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</si>
  <si>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</si>
  <si>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</si>
  <si>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</si>
  <si>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</si>
  <si>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</si>
  <si>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</si>
  <si>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</si>
  <si>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</si>
  <si>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</si>
  <si>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</si>
  <si>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</si>
  <si>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</si>
  <si>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</si>
  <si>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</si>
  <si>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</si>
  <si>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</si>
  <si>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</si>
  <si>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</si>
  <si>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</si>
  <si>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</si>
  <si>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</si>
  <si>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</si>
  <si>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</si>
  <si>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</si>
  <si>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</si>
  <si>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</si>
  <si>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</si>
  <si>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</si>
  <si>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</si>
  <si>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</si>
  <si>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</si>
  <si>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</si>
  <si>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</si>
  <si>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</si>
  <si>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</si>
  <si>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</si>
  <si>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</si>
  <si>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</si>
  <si>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</si>
  <si>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</si>
  <si>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</si>
  <si>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</si>
  <si>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</si>
  <si>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</si>
  <si>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</si>
  <si>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</si>
  <si>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</si>
  <si>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</si>
  <si>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</si>
  <si>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</si>
  <si>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</si>
  <si>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</si>
  <si>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</si>
  <si>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</si>
  <si>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</si>
  <si>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</si>
  <si>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</si>
  <si>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</si>
  <si>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</si>
  <si>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</si>
  <si>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</si>
  <si>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</si>
  <si>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</si>
  <si>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</si>
  <si>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</si>
  <si>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</si>
  <si>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</si>
  <si>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</si>
  <si>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</si>
  <si>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</si>
  <si>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</si>
  <si>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</si>
  <si>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</si>
  <si>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</si>
  <si>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</si>
  <si>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</si>
  <si>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</si>
  <si>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</si>
  <si>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</si>
  <si>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</si>
  <si>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</si>
  <si>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</si>
  <si>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</si>
  <si>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</si>
  <si>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</si>
  <si>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</si>
  <si>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</si>
  <si>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</si>
  <si>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</si>
  <si>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</si>
  <si>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</si>
  <si>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</si>
  <si>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</si>
  <si>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</si>
  <si>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</si>
  <si>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</si>
  <si>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</si>
  <si>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</si>
  <si>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</si>
  <si>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</si>
  <si>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</si>
  <si>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</si>
  <si>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</si>
  <si>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</si>
  <si>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</si>
  <si>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</si>
  <si>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</si>
  <si>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</si>
  <si>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</si>
  <si>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</si>
  <si>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</si>
  <si>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</si>
  <si>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</si>
  <si>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</si>
  <si>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</si>
  <si>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</si>
  <si>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</si>
  <si>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</si>
  <si>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</si>
  <si>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</si>
  <si>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</si>
  <si>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</si>
  <si>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</si>
  <si>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</si>
  <si>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</si>
  <si>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</si>
  <si>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</si>
  <si>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</si>
  <si>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</si>
  <si>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</si>
  <si>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</si>
  <si>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</si>
  <si>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</si>
  <si>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</si>
  <si>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</si>
  <si>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</si>
  <si>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</si>
  <si>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</si>
  <si>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</si>
  <si>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</si>
  <si>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</si>
  <si>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</si>
  <si>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</si>
  <si>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</si>
  <si>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</si>
  <si>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</si>
  <si>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</si>
  <si>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</si>
  <si>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</si>
  <si>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</si>
  <si>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</si>
  <si>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</si>
  <si>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</si>
  <si>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</si>
  <si>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</si>
  <si>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</si>
  <si>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</si>
  <si>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</si>
  <si>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</si>
  <si>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</si>
  <si>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</si>
  <si>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</si>
  <si>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</si>
  <si>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</si>
  <si>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</si>
  <si>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</si>
  <si>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</si>
  <si>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</si>
  <si>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</si>
  <si>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</si>
  <si>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</si>
  <si>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</si>
  <si>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</si>
  <si>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</si>
  <si>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</si>
  <si>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</si>
  <si>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</si>
  <si>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</si>
  <si>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</si>
  <si>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</si>
  <si>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</si>
  <si>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</si>
  <si>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</si>
  <si>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</si>
  <si>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</si>
  <si>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</si>
  <si>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</si>
  <si>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</si>
  <si>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</si>
  <si>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</si>
  <si>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</si>
  <si>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</si>
  <si>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</si>
  <si>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</si>
  <si>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</si>
  <si>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</si>
  <si>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</si>
  <si>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</si>
  <si>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</si>
  <si>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</si>
  <si>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</si>
  <si>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</si>
  <si>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</si>
  <si>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</si>
  <si>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</si>
  <si>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</si>
  <si>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</si>
  <si>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</si>
  <si>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</si>
  <si>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</si>
  <si>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</si>
  <si>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</si>
  <si>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</si>
  <si>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</si>
  <si>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</si>
  <si>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</si>
  <si>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</si>
  <si>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</si>
  <si>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</si>
  <si>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</si>
  <si>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</si>
  <si>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</si>
  <si>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</si>
  <si>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</si>
  <si>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</si>
  <si>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</si>
  <si>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</si>
  <si>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</si>
  <si>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</si>
  <si>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</si>
  <si>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</si>
  <si>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</si>
  <si>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</si>
  <si>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</si>
  <si>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</si>
  <si>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</si>
  <si>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</si>
  <si>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</si>
  <si>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</si>
  <si>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</si>
  <si>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</si>
  <si>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</si>
  <si>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</si>
  <si>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</si>
  <si>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</si>
  <si>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</si>
  <si>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</si>
  <si>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</si>
  <si>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</si>
  <si>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</si>
  <si>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</si>
  <si>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</si>
  <si>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</si>
  <si>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</si>
  <si>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</si>
  <si>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</si>
  <si>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</si>
  <si>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</si>
  <si>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</si>
  <si>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</si>
  <si>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</si>
  <si>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</si>
  <si>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</si>
  <si>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</si>
  <si>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</si>
  <si>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</si>
  <si>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</si>
  <si>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</si>
  <si>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</si>
  <si>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</si>
  <si>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</si>
  <si>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</si>
  <si>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</si>
  <si>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</si>
  <si>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</si>
  <si>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</si>
  <si>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</si>
  <si>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</si>
  <si>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</si>
  <si>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</si>
  <si>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</si>
  <si>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</si>
  <si>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</si>
  <si>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</si>
  <si>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</si>
  <si>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</si>
  <si>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</si>
  <si>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</si>
  <si>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</si>
  <si>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</si>
  <si>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</si>
  <si>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</si>
  <si>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</si>
  <si>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</si>
  <si>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</si>
  <si>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</si>
  <si>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</si>
  <si>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</si>
  <si>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</si>
  <si>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</si>
  <si>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</si>
  <si>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</si>
  <si>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</si>
  <si>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</si>
  <si>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</si>
  <si>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</si>
  <si>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</si>
  <si>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</si>
  <si>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</si>
  <si>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</si>
  <si>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</si>
  <si>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</si>
  <si>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</si>
  <si>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</si>
  <si>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</si>
  <si>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</si>
  <si>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</si>
  <si>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</si>
  <si>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</si>
  <si>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</si>
  <si>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</si>
  <si>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</si>
  <si>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</si>
  <si>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</si>
  <si>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</si>
  <si>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</si>
  <si>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</si>
  <si>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</si>
  <si>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</si>
  <si>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</si>
  <si>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</si>
  <si>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</si>
  <si>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</si>
  <si>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</si>
  <si>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</si>
  <si>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</si>
  <si>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</si>
  <si>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</si>
  <si>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</si>
  <si>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</si>
  <si>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</si>
  <si>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</si>
  <si>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</si>
  <si>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</si>
  <si>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</si>
  <si>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</si>
  <si>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</si>
  <si>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</si>
  <si>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</si>
  <si>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</si>
  <si>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</si>
  <si>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</si>
  <si>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</si>
  <si>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</si>
  <si>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</si>
  <si>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</si>
  <si>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</si>
  <si>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</si>
  <si>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</si>
  <si>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</si>
  <si>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</si>
  <si>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</si>
  <si>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</si>
  <si>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</si>
  <si>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</si>
  <si>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</si>
  <si>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</si>
  <si>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</si>
  <si>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</si>
  <si>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</si>
  <si>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</si>
  <si>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</si>
  <si>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</si>
  <si>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</si>
  <si>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</si>
  <si>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</si>
  <si>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</si>
  <si>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</si>
  <si>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</si>
  <si>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</si>
  <si>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</si>
  <si>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</si>
  <si>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</si>
  <si>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</si>
  <si>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</si>
  <si>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</si>
  <si>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</si>
  <si>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</si>
  <si>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</si>
  <si>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</si>
  <si>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</si>
  <si>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</si>
  <si>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</si>
  <si>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</si>
  <si>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</si>
  <si>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</si>
  <si>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</si>
  <si>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</si>
  <si>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</si>
  <si>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</si>
  <si>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</si>
  <si>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</si>
  <si>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</si>
  <si>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</si>
  <si>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</si>
  <si>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</si>
  <si>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</si>
  <si>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</si>
  <si>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</si>
  <si>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</si>
  <si>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</si>
  <si>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</si>
  <si>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</si>
  <si>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</si>
  <si>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</si>
  <si>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</si>
  <si>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</si>
  <si>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</si>
  <si>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</si>
  <si>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</si>
  <si>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</si>
  <si>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</si>
  <si>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</si>
  <si>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</si>
  <si>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</si>
  <si>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</si>
  <si>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</si>
  <si>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</si>
  <si>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</si>
  <si>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</si>
  <si>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</si>
  <si>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</si>
  <si>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</si>
  <si>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</si>
  <si>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</si>
  <si>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</si>
  <si>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</si>
  <si>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</si>
  <si>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</si>
  <si>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</si>
  <si>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</si>
  <si>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</si>
  <si>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</si>
  <si>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</si>
  <si>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</si>
  <si>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</si>
  <si>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</si>
  <si>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</si>
  <si>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</si>
  <si>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</si>
  <si>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</si>
  <si>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</si>
  <si>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</si>
  <si>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</si>
  <si>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</si>
  <si>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</si>
  <si>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</si>
  <si>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</si>
  <si>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</si>
  <si>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</si>
  <si>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</si>
  <si>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</si>
  <si>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</si>
  <si>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</si>
  <si>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</si>
  <si>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</si>
  <si>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</si>
  <si>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</si>
  <si>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</si>
  <si>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</si>
  <si>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</si>
  <si>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</si>
  <si>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</si>
  <si>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</si>
  <si>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</si>
  <si>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</si>
  <si>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</si>
  <si>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</si>
  <si>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</si>
  <si>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</si>
  <si>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</si>
  <si>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</si>
  <si>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</si>
  <si>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</si>
  <si>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</si>
  <si>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</si>
  <si>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</si>
  <si>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</si>
  <si>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</si>
  <si>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</si>
  <si>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</si>
  <si>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</si>
  <si>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</si>
  <si>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</si>
  <si>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</si>
  <si>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</si>
  <si>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</si>
  <si>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</si>
  <si>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</si>
  <si>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</si>
  <si>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</si>
  <si>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</si>
  <si>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</si>
  <si>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</si>
  <si>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</si>
  <si>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</si>
  <si>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</si>
  <si>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</si>
  <si>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</si>
  <si>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</si>
  <si>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</si>
  <si>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</si>
  <si>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</si>
  <si>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</si>
  <si>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</si>
  <si>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</si>
  <si>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</si>
  <si>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</si>
  <si>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</si>
  <si>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</si>
  <si>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</si>
  <si>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</si>
  <si>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</si>
  <si>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</si>
  <si>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</si>
  <si>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</si>
  <si>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</si>
  <si>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</si>
  <si>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</si>
  <si>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</si>
  <si>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</si>
  <si>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</si>
  <si>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</si>
  <si>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</si>
  <si>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</si>
  <si>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</si>
  <si>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</si>
  <si>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</si>
  <si>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</si>
  <si>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</si>
  <si>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</si>
  <si>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</si>
  <si>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</si>
  <si>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</si>
  <si>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</si>
  <si>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</si>
  <si>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</si>
  <si>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</si>
  <si>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</si>
  <si>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</si>
  <si>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</si>
  <si>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</si>
  <si>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</si>
  <si>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</si>
  <si>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</si>
  <si>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</si>
  <si>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</si>
  <si>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</si>
  <si>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</si>
  <si>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</si>
  <si>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</si>
  <si>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</si>
  <si>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</si>
  <si>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</si>
  <si>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</si>
  <si>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</si>
  <si>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</si>
  <si>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</si>
  <si>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</si>
  <si>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</si>
  <si>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</si>
  <si>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</si>
  <si>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</si>
  <si>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</si>
  <si>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</si>
  <si>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</si>
  <si>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</si>
  <si>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</si>
  <si>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</si>
  <si>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</si>
  <si>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</si>
  <si>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</si>
  <si>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</si>
  <si>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</si>
  <si>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</si>
  <si>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</si>
  <si>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</si>
  <si>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</si>
  <si>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</si>
  <si>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</si>
  <si>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</si>
  <si>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</si>
  <si>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</si>
  <si>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</si>
  <si>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</si>
  <si>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</si>
  <si>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</si>
  <si>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</si>
  <si>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</si>
  <si>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</si>
  <si>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</si>
  <si>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</si>
  <si>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</si>
  <si>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</si>
  <si>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</si>
  <si>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</si>
  <si>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</si>
  <si>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</si>
  <si>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</si>
  <si>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</si>
  <si>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</si>
  <si>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</si>
  <si>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</si>
  <si>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</si>
  <si>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</si>
  <si>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</si>
  <si>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</si>
  <si>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</si>
  <si>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</si>
  <si>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</si>
  <si>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</si>
  <si>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</si>
  <si>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</si>
  <si>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</si>
  <si>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</si>
  <si>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</si>
  <si>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</si>
  <si>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</si>
  <si>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</si>
  <si>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</si>
  <si>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</si>
  <si>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</si>
  <si>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</si>
  <si>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</si>
  <si>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</si>
  <si>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</si>
  <si>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</si>
  <si>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</si>
  <si>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</si>
  <si>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</si>
  <si>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</si>
  <si>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</si>
  <si>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</si>
  <si>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</si>
  <si>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</si>
  <si>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</si>
  <si>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</si>
  <si>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</si>
  <si>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</si>
  <si>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</si>
  <si>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</si>
  <si>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</si>
  <si>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</si>
  <si>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</si>
  <si>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</si>
  <si>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</si>
  <si>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</si>
  <si>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</si>
  <si>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</si>
  <si>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</si>
  <si>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</si>
  <si>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</si>
  <si>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</si>
  <si>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</si>
  <si>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</si>
  <si>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</si>
  <si>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</si>
  <si>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</si>
  <si>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</si>
  <si>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</si>
  <si>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</si>
  <si>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</si>
  <si>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</si>
  <si>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</si>
  <si>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</si>
  <si>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</si>
  <si>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</si>
  <si>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</si>
  <si>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</si>
  <si>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</si>
  <si>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</si>
  <si>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</si>
  <si>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</si>
  <si>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</si>
  <si>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</si>
  <si>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</si>
  <si>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</si>
  <si>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</si>
  <si>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</si>
  <si>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</si>
  <si>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</si>
  <si>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</si>
  <si>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</si>
  <si>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</si>
  <si>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</si>
  <si>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</si>
  <si>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</si>
  <si>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</si>
  <si>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</si>
  <si>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</si>
  <si>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</si>
  <si>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</si>
  <si>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</si>
  <si>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</si>
  <si>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</si>
  <si>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</si>
  <si>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</si>
  <si>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</si>
  <si>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</si>
  <si>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</si>
  <si>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</si>
  <si>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</si>
  <si>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</si>
  <si>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</si>
  <si>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</si>
  <si>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</si>
  <si>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</si>
  <si>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</si>
  <si>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</si>
  <si>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</si>
  <si>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</si>
  <si>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</si>
  <si>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</si>
  <si>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</si>
  <si>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</si>
  <si>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</si>
  <si>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</si>
  <si>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</si>
  <si>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</si>
  <si>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</si>
  <si>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</si>
  <si>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</si>
  <si>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</si>
  <si>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</si>
  <si>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</si>
  <si>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</si>
  <si>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</si>
  <si>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</si>
  <si>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</si>
  <si>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</si>
  <si>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</si>
  <si>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</si>
  <si>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</si>
  <si>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</si>
  <si>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</si>
  <si>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</si>
  <si>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</si>
  <si>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</si>
  <si>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</si>
  <si>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</si>
  <si>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</si>
  <si>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</si>
  <si>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</si>
  <si>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</si>
  <si>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</si>
  <si>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</si>
  <si>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</si>
  <si>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</si>
  <si>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</si>
  <si>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</si>
  <si>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</si>
  <si>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</si>
  <si>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</si>
  <si>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</si>
  <si>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</si>
  <si>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</si>
  <si>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</si>
  <si>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</si>
  <si>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</si>
  <si>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</si>
  <si>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</si>
  <si>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</si>
  <si>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</si>
  <si>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</si>
  <si>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</si>
  <si>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</si>
  <si>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</si>
  <si>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</si>
  <si>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</si>
  <si>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</si>
  <si>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</si>
  <si>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</si>
  <si>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</si>
  <si>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</si>
  <si>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</si>
  <si>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</si>
  <si>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</si>
  <si>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</si>
  <si>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</si>
  <si>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</si>
  <si>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</si>
  <si>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</si>
  <si>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</si>
  <si>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</si>
  <si>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</si>
  <si>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</si>
  <si>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</si>
  <si>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</si>
  <si>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</si>
  <si>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</si>
  <si>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</si>
  <si>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</si>
  <si>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</si>
  <si>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</si>
  <si>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</si>
  <si>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</si>
  <si>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</si>
  <si>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</si>
  <si>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</si>
  <si>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</si>
  <si>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</si>
  <si>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</si>
  <si>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</si>
  <si>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</si>
  <si>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</si>
  <si>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</si>
  <si>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</si>
  <si>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</si>
  <si>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</si>
  <si>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</si>
  <si>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</si>
  <si>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</si>
  <si>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</si>
  <si>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</si>
  <si>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</si>
  <si>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</si>
  <si>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</si>
  <si>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</si>
  <si>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</si>
  <si>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</si>
  <si>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</si>
  <si>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</si>
  <si>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</si>
  <si>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</si>
  <si>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</si>
  <si>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</si>
  <si>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</si>
  <si>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</si>
  <si>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</si>
  <si>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</si>
  <si>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</si>
  <si>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</si>
  <si>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</si>
  <si>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</si>
  <si>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</si>
  <si>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</si>
  <si>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</si>
  <si>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</si>
  <si>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</si>
  <si>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</si>
  <si>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</si>
  <si>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</si>
  <si>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</si>
  <si>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</si>
  <si>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</si>
  <si>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</si>
  <si>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</si>
  <si>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</si>
  <si>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</si>
  <si>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</si>
  <si>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</si>
  <si>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</si>
  <si>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</si>
  <si>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</si>
  <si>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</si>
  <si>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</si>
  <si>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</si>
  <si>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</si>
  <si>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</si>
  <si>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</si>
  <si>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</si>
  <si>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</si>
  <si>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</si>
  <si>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</si>
  <si>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</si>
  <si>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</si>
  <si>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</si>
  <si>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</si>
  <si>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</si>
  <si>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</si>
  <si>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</si>
  <si>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</si>
  <si>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</si>
  <si>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</si>
  <si>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</si>
  <si>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</si>
  <si>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</si>
  <si>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</si>
  <si>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</si>
  <si>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</si>
  <si>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</si>
  <si>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</si>
  <si>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</si>
  <si>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</si>
  <si>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</si>
  <si>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</si>
  <si>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</si>
  <si>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</si>
  <si>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</si>
  <si>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</si>
  <si>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</si>
  <si>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</si>
  <si>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</si>
  <si>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</si>
  <si>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</si>
  <si>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</si>
  <si>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</si>
  <si>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</si>
  <si>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</si>
  <si>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</si>
  <si>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</si>
  <si>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</si>
  <si>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</si>
  <si>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</si>
  <si>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</si>
  <si>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</si>
  <si>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</si>
  <si>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</si>
  <si>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</si>
  <si>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</si>
  <si>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</si>
  <si>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</si>
  <si>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</si>
  <si>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</si>
  <si>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</si>
  <si>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</si>
  <si>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</si>
  <si>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</si>
  <si>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</si>
  <si>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</si>
  <si>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</si>
  <si>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</si>
  <si>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</si>
  <si>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</si>
  <si>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</si>
  <si>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</si>
  <si>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</si>
  <si>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</si>
  <si>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</si>
  <si>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</si>
  <si>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</si>
  <si>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</si>
  <si>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</si>
  <si>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</si>
  <si>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</si>
  <si>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</si>
  <si>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</si>
  <si>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</si>
  <si>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</si>
  <si>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</si>
  <si>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</si>
  <si>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</si>
  <si>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</si>
  <si>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</si>
  <si>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</si>
  <si>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</si>
  <si>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</si>
  <si>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</si>
  <si>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</si>
  <si>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</si>
  <si>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</si>
  <si>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</si>
  <si>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</si>
  <si>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</si>
  <si>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</si>
  <si>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</si>
  <si>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</si>
  <si>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</si>
  <si>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</si>
  <si>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</si>
  <si>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</si>
  <si>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</si>
  <si>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</si>
  <si>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</si>
  <si>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</si>
  <si>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</si>
  <si>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</si>
  <si>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</si>
  <si>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</si>
  <si>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</si>
  <si>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</si>
  <si>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</si>
  <si>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</si>
  <si>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</si>
  <si>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</si>
  <si>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</si>
  <si>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</si>
  <si>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</si>
  <si>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</si>
  <si>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</si>
  <si>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</si>
  <si>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</si>
  <si>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</si>
  <si>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</si>
  <si>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</si>
  <si>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</si>
  <si>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</si>
  <si>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</si>
  <si>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</si>
  <si>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</si>
  <si>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</si>
  <si>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</si>
  <si>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</si>
  <si>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</si>
  <si>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</si>
  <si>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</si>
  <si>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</si>
  <si>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</si>
  <si>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</si>
  <si>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</si>
  <si>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</si>
  <si>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</si>
  <si>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</si>
  <si>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</si>
  <si>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</si>
  <si>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</si>
  <si>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</si>
  <si>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</si>
  <si>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</si>
  <si>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</si>
  <si>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</si>
  <si>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</si>
  <si>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</si>
  <si>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</si>
  <si>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</si>
  <si>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</si>
  <si>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</si>
  <si>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</si>
  <si>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</si>
  <si>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</si>
  <si>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</si>
  <si>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</si>
  <si>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</si>
  <si>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</si>
  <si>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</si>
  <si>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</si>
  <si>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</si>
  <si>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</si>
  <si>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</si>
  <si>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</si>
  <si>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</si>
  <si>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</si>
  <si>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</si>
  <si>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</si>
  <si>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</si>
  <si>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</si>
  <si>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</si>
  <si>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</si>
  <si>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</si>
  <si>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</si>
  <si>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</si>
  <si>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</si>
  <si>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</si>
  <si>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</si>
  <si>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</si>
  <si>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</si>
  <si>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</si>
  <si>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</si>
  <si>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</si>
  <si>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</si>
  <si>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</si>
  <si>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</si>
  <si>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</si>
  <si>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</si>
  <si>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</si>
  <si>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</si>
  <si>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</si>
  <si>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</si>
  <si>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</si>
  <si>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</si>
  <si>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</si>
  <si>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</si>
  <si>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</si>
  <si>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</si>
  <si>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</si>
  <si>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</si>
  <si>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</si>
  <si>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</si>
  <si>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</si>
  <si>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</si>
  <si>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</si>
  <si>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</si>
  <si>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</si>
  <si>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</si>
  <si>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</si>
  <si>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</si>
  <si>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</si>
  <si>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</si>
  <si>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</si>
  <si>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</si>
  <si>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</si>
  <si>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</si>
  <si>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</si>
  <si>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</si>
  <si>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</si>
  <si>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</si>
  <si>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</si>
  <si>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</si>
  <si>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</si>
  <si>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</si>
  <si>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</si>
  <si>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</si>
  <si>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</si>
  <si>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</si>
  <si>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</si>
  <si>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</si>
  <si>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</si>
  <si>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</si>
  <si>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</si>
  <si>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</si>
  <si>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</si>
  <si>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</si>
  <si>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</si>
  <si>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</si>
  <si>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</si>
  <si>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</si>
  <si>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</si>
  <si>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</si>
  <si>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</si>
  <si>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</si>
  <si>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</si>
  <si>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</si>
  <si>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</si>
  <si>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</si>
  <si>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</si>
  <si>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</si>
  <si>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</si>
  <si>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</si>
  <si>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</si>
  <si>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</si>
  <si>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</si>
  <si>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</si>
  <si>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</si>
  <si>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</si>
  <si>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</si>
  <si>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</si>
  <si>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</si>
  <si>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</si>
  <si>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</si>
  <si>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</si>
  <si>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</si>
  <si>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</si>
  <si>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</si>
  <si>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</si>
  <si>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</si>
  <si>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</si>
  <si>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</si>
  <si>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</si>
  <si>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</si>
  <si>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</si>
  <si>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</si>
  <si>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</si>
  <si>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</si>
  <si>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</si>
  <si>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</si>
  <si>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</si>
  <si>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</si>
  <si>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</si>
  <si>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</si>
  <si>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</si>
  <si>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</si>
  <si>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</si>
  <si>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</si>
  <si>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</si>
  <si>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</si>
  <si>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</si>
  <si>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</si>
  <si>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</si>
  <si>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</si>
  <si>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</si>
  <si>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</si>
  <si>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</si>
  <si>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</si>
  <si>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</si>
  <si>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</si>
  <si>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</si>
  <si>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</si>
  <si>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</si>
  <si>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</si>
  <si>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</si>
  <si>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</si>
  <si>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</si>
  <si>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</si>
  <si>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</si>
  <si>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</si>
  <si>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</si>
  <si>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</si>
  <si>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</si>
  <si>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</si>
  <si>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</si>
  <si>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</si>
  <si>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</si>
  <si>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</si>
  <si>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</si>
  <si>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</si>
  <si>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</si>
  <si>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</si>
  <si>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</si>
  <si>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</si>
  <si>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</si>
  <si>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</si>
  <si>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</si>
  <si>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</si>
  <si>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</si>
  <si>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</si>
  <si>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</si>
  <si>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</si>
  <si>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</si>
  <si>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</si>
  <si>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</si>
  <si>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</si>
  <si>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</si>
  <si>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</si>
  <si>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</si>
  <si>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</si>
  <si>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</si>
  <si>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</si>
  <si>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</si>
  <si>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</si>
  <si>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</si>
  <si>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</si>
  <si>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</si>
  <si>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</si>
  <si>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</si>
  <si>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</si>
  <si>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</si>
  <si>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</si>
  <si>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</si>
  <si>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</si>
  <si>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</si>
  <si>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</si>
  <si>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</si>
  <si>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</si>
  <si>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</si>
  <si>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</si>
  <si>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</si>
  <si>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</si>
  <si>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</si>
  <si>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</si>
  <si>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</si>
  <si>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</si>
  <si>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</si>
  <si>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</si>
  <si>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</si>
  <si>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</si>
  <si>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</si>
  <si>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</si>
  <si>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</si>
  <si>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</si>
  <si>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</si>
  <si>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</si>
  <si>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</si>
  <si>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</si>
  <si>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</si>
  <si>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</si>
  <si>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</si>
  <si>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</si>
  <si>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</si>
  <si>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</si>
  <si>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</si>
  <si>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</si>
  <si>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</si>
  <si>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</si>
  <si>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</si>
  <si>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</si>
  <si>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</si>
  <si>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</si>
  <si>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</si>
  <si>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</si>
  <si>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</si>
  <si>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</si>
  <si>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</si>
  <si>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</si>
  <si>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</si>
  <si>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</si>
  <si>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</si>
  <si>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</si>
  <si>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</si>
  <si>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</si>
  <si>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</si>
  <si>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</si>
  <si>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</si>
  <si>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</si>
  <si>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</si>
  <si>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</si>
  <si>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</si>
  <si>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</si>
  <si>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</si>
  <si>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</si>
  <si>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</si>
  <si>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</si>
  <si>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</si>
  <si>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</si>
  <si>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</si>
  <si>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</si>
  <si>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</si>
  <si>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</si>
  <si>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</si>
  <si>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</si>
  <si>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</si>
  <si>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</si>
  <si>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</si>
  <si>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</si>
  <si>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</si>
  <si>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</si>
  <si>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</si>
  <si>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</si>
  <si>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</si>
  <si>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</si>
  <si>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</si>
  <si>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</si>
  <si>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</si>
  <si>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</si>
  <si>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</si>
  <si>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</si>
  <si>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</si>
  <si>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</si>
  <si>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</si>
  <si>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</si>
  <si>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</si>
  <si>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</si>
  <si>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</si>
  <si>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</si>
  <si>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</si>
  <si>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</si>
  <si>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</si>
  <si>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</si>
  <si>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</si>
  <si>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</si>
  <si>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</si>
  <si>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</si>
  <si>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</si>
  <si>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</si>
  <si>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</si>
  <si>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</si>
  <si>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</si>
  <si>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</si>
  <si>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</si>
  <si>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</si>
  <si>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</si>
  <si>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</si>
  <si>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</si>
  <si>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</si>
  <si>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</si>
  <si>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</si>
  <si>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</si>
  <si>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</si>
  <si>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</si>
  <si>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</si>
  <si>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</si>
  <si>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</si>
  <si>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</si>
  <si>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</si>
  <si>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</si>
  <si>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</si>
  <si>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</si>
  <si>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</si>
  <si>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</si>
  <si>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</si>
  <si>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</si>
  <si>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</si>
  <si>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</si>
  <si>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</si>
  <si>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</si>
  <si>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</si>
  <si>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</si>
  <si>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</si>
  <si>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</si>
  <si>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</si>
  <si>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</si>
  <si>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</si>
  <si>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</si>
  <si>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</si>
  <si>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</si>
  <si>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</si>
  <si>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</si>
  <si>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</si>
  <si>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</si>
  <si>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</si>
  <si>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</si>
  <si>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</si>
  <si>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</si>
  <si>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</si>
  <si>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</si>
  <si>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</si>
  <si>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</si>
  <si>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</si>
  <si>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</si>
  <si>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</si>
  <si>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</si>
  <si>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</si>
  <si>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</si>
  <si>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</si>
  <si>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</si>
  <si>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</si>
  <si>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</si>
  <si>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</si>
  <si>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</si>
  <si>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</si>
  <si>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</si>
  <si>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</si>
  <si>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</si>
  <si>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</si>
  <si>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</si>
  <si>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</si>
  <si>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</si>
  <si>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</si>
  <si>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</si>
  <si>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</si>
  <si>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</si>
  <si>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</si>
  <si>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</si>
  <si>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</si>
  <si>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</si>
  <si>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</si>
  <si>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</si>
  <si>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</si>
  <si>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</si>
  <si>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</si>
  <si>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</si>
  <si>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</si>
  <si>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</si>
  <si>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</si>
  <si>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</si>
  <si>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</si>
  <si>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</si>
  <si>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</si>
  <si>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</si>
  <si>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</si>
  <si>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</si>
  <si>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</si>
  <si>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</si>
  <si>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</si>
  <si>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</si>
  <si>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</si>
  <si>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</si>
  <si>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</si>
  <si>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</si>
  <si>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</si>
  <si>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</si>
  <si>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</si>
  <si>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</si>
  <si>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</si>
  <si>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</si>
  <si>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</si>
  <si>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</si>
  <si>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</si>
  <si>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</si>
  <si>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</si>
  <si>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</si>
  <si>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</si>
  <si>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</si>
  <si>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</si>
  <si>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</si>
  <si>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</si>
  <si>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</si>
  <si>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</si>
  <si>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</si>
  <si>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</si>
  <si>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</si>
  <si>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</si>
  <si>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</si>
  <si>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</si>
  <si>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</si>
  <si>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</si>
  <si>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</si>
  <si>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</si>
  <si>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</si>
  <si>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</si>
  <si>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</si>
  <si>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</si>
  <si>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</si>
  <si>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</si>
  <si>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</si>
  <si>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</si>
  <si>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</si>
  <si>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</si>
  <si>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</si>
  <si>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</si>
  <si>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</si>
  <si>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</si>
  <si>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</si>
  <si>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</si>
  <si>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</si>
  <si>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</si>
  <si>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</si>
  <si>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</si>
  <si>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</si>
  <si>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</si>
  <si>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</si>
  <si>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</si>
  <si>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</si>
  <si>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</si>
  <si>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</si>
  <si>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</si>
  <si>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</si>
  <si>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</si>
  <si>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</si>
  <si>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</si>
  <si>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</si>
  <si>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</si>
  <si>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</si>
  <si>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</si>
  <si>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</si>
  <si>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</si>
  <si>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</si>
  <si>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</si>
  <si>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</si>
  <si>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</si>
  <si>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</si>
  <si>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</si>
  <si>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</si>
  <si>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</si>
  <si>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</si>
  <si>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</si>
  <si>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</si>
  <si>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</si>
  <si>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</si>
  <si>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</si>
  <si>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</si>
  <si>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</si>
  <si>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</si>
  <si>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</si>
  <si>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</si>
  <si>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</si>
  <si>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</si>
  <si>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</si>
  <si>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</si>
  <si>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</si>
  <si>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</si>
  <si>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</si>
  <si>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</si>
  <si>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</si>
  <si>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</si>
  <si>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</si>
  <si>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</si>
  <si>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</si>
  <si>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</si>
  <si>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</si>
  <si>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</si>
  <si>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</si>
  <si>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</si>
  <si>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</si>
  <si>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</si>
  <si>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</si>
  <si>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</si>
  <si>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</si>
  <si>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</si>
  <si>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</si>
  <si>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</si>
  <si>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</si>
  <si>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</si>
  <si>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</si>
  <si>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</si>
  <si>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</si>
  <si>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</si>
  <si>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</si>
  <si>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</si>
  <si>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</si>
  <si>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</si>
  <si>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</si>
  <si>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</si>
  <si>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</si>
  <si>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</si>
  <si>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</si>
  <si>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</si>
  <si>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</si>
  <si>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</si>
  <si>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</si>
  <si>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</si>
  <si>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</si>
  <si>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</si>
  <si>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</si>
  <si>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</si>
  <si>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</si>
  <si>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</si>
  <si>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</si>
  <si>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</si>
  <si>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</si>
  <si>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</si>
  <si>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</si>
  <si>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</si>
  <si>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</si>
  <si>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</si>
  <si>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</si>
  <si>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</si>
  <si>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</si>
  <si>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</si>
  <si>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</si>
  <si>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</si>
  <si>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</si>
  <si>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</si>
  <si>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</si>
  <si>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</si>
  <si>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</si>
  <si>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</si>
  <si>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</si>
  <si>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</si>
  <si>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</si>
  <si>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</si>
  <si>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</si>
  <si>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</si>
  <si>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</si>
  <si>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</si>
  <si>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</si>
  <si>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</si>
  <si>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</si>
  <si>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</si>
  <si>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</si>
  <si>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</si>
  <si>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</si>
  <si>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</si>
  <si>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</si>
  <si>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</si>
  <si>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</si>
  <si>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</si>
  <si>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</si>
  <si>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</si>
  <si>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</si>
  <si>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</si>
  <si>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</si>
  <si>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</si>
  <si>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</si>
  <si>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</si>
  <si>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</si>
  <si>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</si>
  <si>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</si>
  <si>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</si>
  <si>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</si>
  <si>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</si>
  <si>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</si>
  <si>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</si>
  <si>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</si>
  <si>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</si>
  <si>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</si>
  <si>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</si>
  <si>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</si>
  <si>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</si>
  <si>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</si>
  <si>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</si>
  <si>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</si>
  <si>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</si>
  <si>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</si>
  <si>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</si>
  <si>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</si>
  <si>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</si>
  <si>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</si>
  <si>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</si>
  <si>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</si>
  <si>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</si>
  <si>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</si>
  <si>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</si>
  <si>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</si>
  <si>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</si>
  <si>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</si>
  <si>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</si>
  <si>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</si>
  <si>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</si>
  <si>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</si>
  <si>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</si>
  <si>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</si>
  <si>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</si>
  <si>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</si>
  <si>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</si>
  <si>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</si>
  <si>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</si>
  <si>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</si>
  <si>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</si>
  <si>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</si>
  <si>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</si>
  <si>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</si>
  <si>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</si>
  <si>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</si>
  <si>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</si>
  <si>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</si>
  <si>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</si>
  <si>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</si>
  <si>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</si>
  <si>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</si>
  <si>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</si>
  <si>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</si>
  <si>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</si>
  <si>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</si>
  <si>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</si>
  <si>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</si>
  <si>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</si>
  <si>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</si>
  <si>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</si>
  <si>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</si>
  <si>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</si>
  <si>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</si>
  <si>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</si>
  <si>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</si>
  <si>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</si>
  <si>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</si>
  <si>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</si>
  <si>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</si>
  <si>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</si>
  <si>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</si>
  <si>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</si>
  <si>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</si>
  <si>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</si>
  <si>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</si>
  <si>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</si>
  <si>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</si>
  <si>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</si>
  <si>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</si>
  <si>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</si>
  <si>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</si>
  <si>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</si>
  <si>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</si>
  <si>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</si>
  <si>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</si>
  <si>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</si>
  <si>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</si>
  <si>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</si>
  <si>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</si>
  <si>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</si>
  <si>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</si>
  <si>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</si>
  <si>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</si>
  <si>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</si>
  <si>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</si>
  <si>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</si>
  <si>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</si>
  <si>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</si>
  <si>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</si>
  <si>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</si>
  <si>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</si>
  <si>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</si>
  <si>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</si>
  <si>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</si>
  <si>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</si>
  <si>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</si>
  <si>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</si>
  <si>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</si>
  <si>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</si>
  <si>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</si>
  <si>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</si>
  <si>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</si>
  <si>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</si>
  <si>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</si>
  <si>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</si>
  <si>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</si>
  <si>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</si>
  <si>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</si>
  <si>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</si>
  <si>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</si>
  <si>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</si>
  <si>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</si>
  <si>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</si>
  <si>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</si>
  <si>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</si>
  <si>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</si>
  <si>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</si>
  <si>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</si>
  <si>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</si>
  <si>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</si>
  <si>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</si>
  <si>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</si>
  <si>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</si>
  <si>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</si>
  <si>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</si>
  <si>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</si>
  <si>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</si>
  <si>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</si>
  <si>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</si>
  <si>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</si>
  <si>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</si>
  <si>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</si>
  <si>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</si>
  <si>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</si>
  <si>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</si>
  <si>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</si>
  <si>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</si>
  <si>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</si>
  <si>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</si>
  <si>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</si>
  <si>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</si>
  <si>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</si>
  <si>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</si>
  <si>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</si>
  <si>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</si>
  <si>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</si>
  <si>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</si>
  <si>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</si>
  <si>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</si>
  <si>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</si>
  <si>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</si>
  <si>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</si>
  <si>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</si>
  <si>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</si>
  <si>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</si>
  <si>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</si>
  <si>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</si>
  <si>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</si>
  <si>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</si>
  <si>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</si>
  <si>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</si>
  <si>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</si>
  <si>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</si>
  <si>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</si>
  <si>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</si>
  <si>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</si>
  <si>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</si>
  <si>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</si>
  <si>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</si>
  <si>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</si>
  <si>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</si>
  <si>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</si>
  <si>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</si>
  <si>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</si>
  <si>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</si>
  <si>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</si>
  <si>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</si>
  <si>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</si>
  <si>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</si>
  <si>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</si>
  <si>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</si>
  <si>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</si>
  <si>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</si>
  <si>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</si>
  <si>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</si>
  <si>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</si>
  <si>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</si>
  <si>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</si>
  <si>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</si>
  <si>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</si>
  <si>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</si>
  <si>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</si>
  <si>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</si>
  <si>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</si>
  <si>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</si>
  <si>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</si>
  <si>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</si>
  <si>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</si>
  <si>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</si>
  <si>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</si>
  <si>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</si>
  <si>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</si>
  <si>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</si>
  <si>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</si>
  <si>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</si>
  <si>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</si>
  <si>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</si>
  <si>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</si>
  <si>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</si>
  <si>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</si>
  <si>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</si>
  <si>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</si>
  <si>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</si>
  <si>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</si>
  <si>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</si>
  <si>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</si>
  <si>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</si>
  <si>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</si>
  <si>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</si>
  <si>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</si>
  <si>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</si>
  <si>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</si>
  <si>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</si>
  <si>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</si>
  <si>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</si>
  <si>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</si>
  <si>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</si>
  <si>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</si>
  <si>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</si>
  <si>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</si>
  <si>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</si>
  <si>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</si>
  <si>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</si>
  <si>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</si>
  <si>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</si>
  <si>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</si>
  <si>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</si>
  <si>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</si>
  <si>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</si>
  <si>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</si>
  <si>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</si>
  <si>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</si>
  <si>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</si>
  <si>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</si>
  <si>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</si>
  <si>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</si>
  <si>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</si>
  <si>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</si>
  <si>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</si>
  <si>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</si>
  <si>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</si>
  <si>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</si>
  <si>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</si>
  <si>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</si>
  <si>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</si>
  <si>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</si>
  <si>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</si>
  <si>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</si>
  <si>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</si>
  <si>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</si>
  <si>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</si>
  <si>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</si>
  <si>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</si>
  <si>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</si>
  <si>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</si>
  <si>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</si>
  <si>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</si>
  <si>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</si>
  <si>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</si>
  <si>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</si>
  <si>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</si>
  <si>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</si>
  <si>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</si>
  <si>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</si>
  <si>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</si>
  <si>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</si>
  <si>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</si>
  <si>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</si>
  <si>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</si>
  <si>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</si>
  <si>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</si>
  <si>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</si>
  <si>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</si>
  <si>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</si>
  <si>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</si>
  <si>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</si>
  <si>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</si>
  <si>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</si>
  <si>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</si>
  <si>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</si>
  <si>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</si>
  <si>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</si>
  <si>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</si>
  <si>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</si>
  <si>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</si>
  <si>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</si>
  <si>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</si>
  <si>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</si>
  <si>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</si>
  <si>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</si>
  <si>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</si>
  <si>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</si>
  <si>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</si>
  <si>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</si>
  <si>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</si>
  <si>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</si>
  <si>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</si>
  <si>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</si>
  <si>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</si>
  <si>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</si>
  <si>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</si>
  <si>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</si>
  <si>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</si>
  <si>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</si>
  <si>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</si>
  <si>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</si>
  <si>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</si>
  <si>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</si>
  <si>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</si>
  <si>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</si>
  <si>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</si>
  <si>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</si>
  <si>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</si>
  <si>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</si>
  <si>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</si>
  <si>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</si>
  <si>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</si>
  <si>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</si>
  <si>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</si>
  <si>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</si>
  <si>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</si>
  <si>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</si>
  <si>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</si>
  <si>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</si>
  <si>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</si>
  <si>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</si>
  <si>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</si>
  <si>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</si>
  <si>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</si>
  <si>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</si>
  <si>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</si>
  <si>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</si>
  <si>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</si>
  <si>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</si>
  <si>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</si>
  <si>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</si>
  <si>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</si>
  <si>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</si>
  <si>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</si>
  <si>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</si>
  <si>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</si>
  <si>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</si>
  <si>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</si>
  <si>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</si>
  <si>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</si>
  <si>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</si>
  <si>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</si>
  <si>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</si>
  <si>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</si>
  <si>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</si>
  <si>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</si>
  <si>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</si>
  <si>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</si>
  <si>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</si>
  <si>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</si>
  <si>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</si>
  <si>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</si>
  <si>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</si>
  <si>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</si>
  <si>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</si>
  <si>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</si>
  <si>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</si>
  <si>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</si>
  <si>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</si>
  <si>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</si>
  <si>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</si>
  <si>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</si>
  <si>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</si>
  <si>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</si>
  <si>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</si>
  <si>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</si>
  <si>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</si>
  <si>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</si>
  <si>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</si>
  <si>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</si>
  <si>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</si>
  <si>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</si>
  <si>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</si>
  <si>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</si>
  <si>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</si>
  <si>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</si>
  <si>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</si>
  <si>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</si>
  <si>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</si>
  <si>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</si>
  <si>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</si>
  <si>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</si>
  <si>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</si>
  <si>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</si>
  <si>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</si>
  <si>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</si>
  <si>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</si>
  <si>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</si>
  <si>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</si>
  <si>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</si>
  <si>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</si>
  <si>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</si>
  <si>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</si>
  <si>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</si>
  <si>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</si>
  <si>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</si>
  <si>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</si>
  <si>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</si>
  <si>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</si>
  <si>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</si>
  <si>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</si>
  <si>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</si>
  <si>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</si>
  <si>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</si>
  <si>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</si>
  <si>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</si>
  <si>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</si>
  <si>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</si>
  <si>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</si>
  <si>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</si>
  <si>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</si>
  <si>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</si>
  <si>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</si>
  <si>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</si>
  <si>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</si>
  <si>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</si>
  <si>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</si>
  <si>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</si>
  <si>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</si>
  <si>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</si>
  <si>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</si>
  <si>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</si>
  <si>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</si>
  <si>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</si>
  <si>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</si>
  <si>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</si>
  <si>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</si>
  <si>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</si>
  <si>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</si>
  <si>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</si>
  <si>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</si>
  <si>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</si>
  <si>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</si>
  <si>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</si>
  <si>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</si>
  <si>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</si>
  <si>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</si>
  <si>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</si>
  <si>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</si>
  <si>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</si>
  <si>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</si>
  <si>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</si>
  <si>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</si>
  <si>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</si>
  <si>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</si>
  <si>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</si>
  <si>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</si>
  <si>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</si>
  <si>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</si>
  <si>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</si>
  <si>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</si>
  <si>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</si>
  <si>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</si>
  <si>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</si>
  <si>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</si>
  <si>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</si>
  <si>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</si>
  <si>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</si>
  <si>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</si>
  <si>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</si>
  <si>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</si>
  <si>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</si>
  <si>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</si>
  <si>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</si>
  <si>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</si>
  <si>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</si>
  <si>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</si>
  <si>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</si>
  <si>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</si>
  <si>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</si>
  <si>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</si>
  <si>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</si>
  <si>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</si>
  <si>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</si>
  <si>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</si>
  <si>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</si>
  <si>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</si>
  <si>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</si>
  <si>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</si>
  <si>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</si>
  <si>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</si>
  <si>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</si>
  <si>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</si>
  <si>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</si>
  <si>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</si>
  <si>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</si>
  <si>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</si>
  <si>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</si>
  <si>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</si>
  <si>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</si>
  <si>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</si>
  <si>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</si>
  <si>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</si>
  <si>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</si>
  <si>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</si>
  <si>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</si>
  <si>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</si>
  <si>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</si>
  <si>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</si>
  <si>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</si>
  <si>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</si>
  <si>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</si>
  <si>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</si>
  <si>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</si>
  <si>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</si>
  <si>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</si>
  <si>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</si>
  <si>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</si>
  <si>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</si>
  <si>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</si>
  <si>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</si>
  <si>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</si>
  <si>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</si>
  <si>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</si>
  <si>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</si>
  <si>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</si>
  <si>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</si>
  <si>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</si>
  <si>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</si>
  <si>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</si>
  <si>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</si>
  <si>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</si>
  <si>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</si>
  <si>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</si>
  <si>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</si>
  <si>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</si>
  <si>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</si>
  <si>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</si>
  <si>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</si>
  <si>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</si>
  <si>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</si>
  <si>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</si>
  <si>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</si>
  <si>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</si>
  <si>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</si>
  <si>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</si>
  <si>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</si>
  <si>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</si>
  <si>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</si>
  <si>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</si>
  <si>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</si>
  <si>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</si>
  <si>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</si>
  <si>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</si>
  <si>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</si>
  <si>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</si>
  <si>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</si>
  <si>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</si>
  <si>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</si>
  <si>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</si>
  <si>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</si>
  <si>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</si>
  <si>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</si>
  <si>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</si>
  <si>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</si>
  <si>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</si>
  <si>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</si>
  <si>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</si>
  <si>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</si>
  <si>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</si>
  <si>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</si>
  <si>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</si>
  <si>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</si>
  <si>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</si>
  <si>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</si>
  <si>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</si>
  <si>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</si>
  <si>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</si>
  <si>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</si>
  <si>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</si>
  <si>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</si>
  <si>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</si>
  <si>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</si>
  <si>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</si>
  <si>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</si>
  <si>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</si>
  <si>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</si>
  <si>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</si>
  <si>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</si>
  <si>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</si>
  <si>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</si>
  <si>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</si>
  <si>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</si>
  <si>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</si>
  <si>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</si>
  <si>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</si>
  <si>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</si>
  <si>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</si>
  <si>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</si>
  <si>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</si>
  <si>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</si>
  <si>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</si>
  <si>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</si>
  <si>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</si>
  <si>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</si>
  <si>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</si>
  <si>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</si>
  <si>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</si>
  <si>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</si>
  <si>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</si>
  <si>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</si>
  <si>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</si>
  <si>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</si>
  <si>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</si>
  <si>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</si>
  <si>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</si>
  <si>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</si>
  <si>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</si>
  <si>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</si>
  <si>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</si>
  <si>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</si>
  <si>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</si>
  <si>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</si>
  <si>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</si>
  <si>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</si>
  <si>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</si>
  <si>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</si>
  <si>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</si>
  <si>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</si>
  <si>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</si>
  <si>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</si>
  <si>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</si>
  <si>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</si>
  <si>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</si>
  <si>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</si>
  <si>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</si>
  <si>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</si>
  <si>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</si>
  <si>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</si>
  <si>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</si>
  <si>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</si>
  <si>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</si>
  <si>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</si>
  <si>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</si>
  <si>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</si>
  <si>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</si>
  <si>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</si>
  <si>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</si>
  <si>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</si>
  <si>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</si>
  <si>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</si>
  <si>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</si>
  <si>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</si>
  <si>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</si>
  <si>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</si>
  <si>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</si>
  <si>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</si>
  <si>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</si>
  <si>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</si>
  <si>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</si>
  <si>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</si>
  <si>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</si>
  <si>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</si>
  <si>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</si>
  <si>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</si>
  <si>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</si>
  <si>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</si>
  <si>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</si>
  <si>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</si>
  <si>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</si>
  <si>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</si>
  <si>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</si>
  <si>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</si>
  <si>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</si>
  <si>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</si>
  <si>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</si>
  <si>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</si>
  <si>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</si>
  <si>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</si>
  <si>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</si>
  <si>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</si>
  <si>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</si>
  <si>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</si>
  <si>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</si>
  <si>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</si>
  <si>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</si>
  <si>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</si>
  <si>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</si>
  <si>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</si>
  <si>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</si>
  <si>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</si>
  <si>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</si>
  <si>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</si>
  <si>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</si>
  <si>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</si>
  <si>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</si>
  <si>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</si>
  <si>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</si>
  <si>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</si>
  <si>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</si>
  <si>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</si>
  <si>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</si>
  <si>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</si>
  <si>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</si>
  <si>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</si>
  <si>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</si>
  <si>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</si>
  <si>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</si>
  <si>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</si>
  <si>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</si>
  <si>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</si>
  <si>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</si>
  <si>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</si>
  <si>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</si>
  <si>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</si>
  <si>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</si>
  <si>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</si>
  <si>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</si>
  <si>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</si>
  <si>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</si>
  <si>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</si>
  <si>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</si>
  <si>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</si>
  <si>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</si>
  <si>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</si>
  <si>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</si>
  <si>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</si>
  <si>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</si>
  <si>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</si>
  <si>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</si>
  <si>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</si>
  <si>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</si>
  <si>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</si>
  <si>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</si>
  <si>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</si>
  <si>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</si>
  <si>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</si>
  <si>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</si>
  <si>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</si>
  <si>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</si>
  <si>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</si>
  <si>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</si>
  <si>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</si>
  <si>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</si>
  <si>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</si>
  <si>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</si>
  <si>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</si>
  <si>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</si>
  <si>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</si>
  <si>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</si>
  <si>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</si>
  <si>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</si>
  <si>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</si>
  <si>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</si>
  <si>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</si>
  <si>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</si>
  <si>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</si>
  <si>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</si>
  <si>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</si>
  <si>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</si>
  <si>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</si>
  <si>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</si>
  <si>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</si>
  <si>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</si>
  <si>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</si>
  <si>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</si>
  <si>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</si>
  <si>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</si>
  <si>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</si>
  <si>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</si>
  <si>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</si>
  <si>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</si>
  <si>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</si>
  <si>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</si>
  <si>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</si>
  <si>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</si>
  <si>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</si>
  <si>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</si>
  <si>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</si>
  <si>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</si>
  <si>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</si>
  <si>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</si>
  <si>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</si>
  <si>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</si>
  <si>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</si>
  <si>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</si>
  <si>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</si>
  <si>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</si>
  <si>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</si>
  <si>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</si>
  <si>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</si>
  <si>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</si>
  <si>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</si>
  <si>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</si>
  <si>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</si>
  <si>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</si>
  <si>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</si>
  <si>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</si>
  <si>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</si>
  <si>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</si>
  <si>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</si>
  <si>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</si>
  <si>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</si>
  <si>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</si>
  <si>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</si>
  <si>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</si>
  <si>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</si>
  <si>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</si>
  <si>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</si>
  <si>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</si>
  <si>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</si>
  <si>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</si>
  <si>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</si>
  <si>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</si>
  <si>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</si>
  <si>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</si>
  <si>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</si>
  <si>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</si>
  <si>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</si>
  <si>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</si>
  <si>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</si>
  <si>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</si>
  <si>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</si>
  <si>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</si>
  <si>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</si>
  <si>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</si>
  <si>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</si>
  <si>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</si>
  <si>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</si>
  <si>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</si>
  <si>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</si>
  <si>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</si>
  <si>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</si>
  <si>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</si>
  <si>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</si>
  <si>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</si>
  <si>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</si>
  <si>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</si>
  <si>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</si>
  <si>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</si>
  <si>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</si>
  <si>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</si>
  <si>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</si>
  <si>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</si>
  <si>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</si>
  <si>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</si>
  <si>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</si>
  <si>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</si>
  <si>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</si>
  <si>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</si>
  <si>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</si>
  <si>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</si>
  <si>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</si>
  <si>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</si>
  <si>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</si>
  <si>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</si>
  <si>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</si>
  <si>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</si>
  <si>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</si>
  <si>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</si>
  <si>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</si>
  <si>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</si>
  <si>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</si>
  <si>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</si>
  <si>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</si>
  <si>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</si>
  <si>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</si>
  <si>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</si>
  <si>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</si>
  <si>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</si>
  <si>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</si>
  <si>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</si>
  <si>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</si>
  <si>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</si>
  <si>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</si>
  <si>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</si>
  <si>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</si>
  <si>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</si>
  <si>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</si>
  <si>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</si>
  <si>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</si>
  <si>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</si>
  <si>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</si>
  <si>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</si>
  <si>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</si>
  <si>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</si>
  <si>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</si>
  <si>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</si>
  <si>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</si>
  <si>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</si>
  <si>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</si>
  <si>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</si>
  <si>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</si>
  <si>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</si>
  <si>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</si>
  <si>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</si>
  <si>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</si>
  <si>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</si>
  <si>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</si>
  <si>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</si>
  <si>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</si>
  <si>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</si>
  <si>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</si>
  <si>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</si>
  <si>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</si>
  <si>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</si>
  <si>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</si>
  <si>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</si>
  <si>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</si>
  <si>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</si>
  <si>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</si>
  <si>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</si>
  <si>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</si>
  <si>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</si>
  <si>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</si>
  <si>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</si>
  <si>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</si>
  <si>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</si>
  <si>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</si>
  <si>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</si>
  <si>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</si>
  <si>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</si>
  <si>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</si>
  <si>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</si>
  <si>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</si>
  <si>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</si>
  <si>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</si>
  <si>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</si>
  <si>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</si>
  <si>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</si>
  <si>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</si>
  <si>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</si>
  <si>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</si>
  <si>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</si>
  <si>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</si>
  <si>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</si>
  <si>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</si>
  <si>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</si>
  <si>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</si>
  <si>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</si>
  <si>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</si>
  <si>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</si>
  <si>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</si>
  <si>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</si>
  <si>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</si>
  <si>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</si>
  <si>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</si>
  <si>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</si>
  <si>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</si>
  <si>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</si>
  <si>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</si>
  <si>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</si>
  <si>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</si>
  <si>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</si>
  <si>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</si>
  <si>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</si>
  <si>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</si>
  <si>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</si>
  <si>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</si>
  <si>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</si>
  <si>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</si>
  <si>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</si>
  <si>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</si>
  <si>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</si>
  <si>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</si>
  <si>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</si>
  <si>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</si>
  <si>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</si>
  <si>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</si>
  <si>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</si>
  <si>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</si>
  <si>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</si>
  <si>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</si>
  <si>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</si>
  <si>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</si>
  <si>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</si>
  <si>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</si>
  <si>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</si>
  <si>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</si>
  <si>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</si>
  <si>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</si>
  <si>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</si>
  <si>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</si>
  <si>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</si>
  <si>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</si>
  <si>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</si>
  <si>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</si>
  <si>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</si>
  <si>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</si>
  <si>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</si>
  <si>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</si>
  <si>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</si>
  <si>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</si>
  <si>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</si>
  <si>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</si>
  <si>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</si>
  <si>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</si>
  <si>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</si>
  <si>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</si>
  <si>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</si>
  <si>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</si>
  <si>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</si>
  <si>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</si>
  <si>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</si>
  <si>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</si>
  <si>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</si>
  <si>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</si>
  <si>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</si>
  <si>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</si>
  <si>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</si>
  <si>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</si>
  <si>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</si>
  <si>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</si>
  <si>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</si>
  <si>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</si>
  <si>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</si>
  <si>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</si>
  <si>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</si>
  <si>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</si>
  <si>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</si>
  <si>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</si>
  <si>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</si>
  <si>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</si>
  <si>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</si>
  <si>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</si>
  <si>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</si>
  <si>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</si>
  <si>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</si>
  <si>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</si>
  <si>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</si>
  <si>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</si>
  <si>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</si>
  <si>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</si>
  <si>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</si>
  <si>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</si>
  <si>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</si>
  <si>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</si>
  <si>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</si>
  <si>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</si>
  <si>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</si>
  <si>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</si>
  <si>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</si>
  <si>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</si>
  <si>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</si>
  <si>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</si>
  <si>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</si>
  <si>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</si>
  <si>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</si>
  <si>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</si>
  <si>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</si>
  <si>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</si>
  <si>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</si>
  <si>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</si>
  <si>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</si>
  <si>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</si>
  <si>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</si>
  <si>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</si>
  <si>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</si>
  <si>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</si>
  <si>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</si>
  <si>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</si>
  <si>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</si>
  <si>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</si>
  <si>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</si>
  <si>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</si>
  <si>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</si>
  <si>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</si>
  <si>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</si>
  <si>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</si>
  <si>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</si>
  <si>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</si>
  <si>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</si>
  <si>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</si>
  <si>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</si>
  <si>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</si>
  <si>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</si>
  <si>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</si>
  <si>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</si>
  <si>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</si>
  <si>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</si>
  <si>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</si>
  <si>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</si>
  <si>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</si>
  <si>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</si>
  <si>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</si>
  <si>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</si>
  <si>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</si>
  <si>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</si>
  <si>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</si>
  <si>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</si>
  <si>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</si>
  <si>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</si>
  <si>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</si>
  <si>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</si>
  <si>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</si>
  <si>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</si>
  <si>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</si>
  <si>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</si>
  <si>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</si>
  <si>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</si>
  <si>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</si>
  <si>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</si>
  <si>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</si>
  <si>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</si>
  <si>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</si>
  <si>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</si>
  <si>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</si>
  <si>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</si>
  <si>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</si>
  <si>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</si>
  <si>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</si>
  <si>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</si>
  <si>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</si>
  <si>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</si>
  <si>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</si>
  <si>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</si>
  <si>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</si>
  <si>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</si>
  <si>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</si>
  <si>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</si>
  <si>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</si>
  <si>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</si>
  <si>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</si>
  <si>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</si>
  <si>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</si>
  <si>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</si>
  <si>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</si>
  <si>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</si>
  <si>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</si>
  <si>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</si>
  <si>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</si>
  <si>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</si>
  <si>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</si>
  <si>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</si>
  <si>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</si>
  <si>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</si>
  <si>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</si>
  <si>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</si>
  <si>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</si>
  <si>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</si>
  <si>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</si>
  <si>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</si>
  <si>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</si>
  <si>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</si>
  <si>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</si>
  <si>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</si>
  <si>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</si>
  <si>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</si>
  <si>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</si>
  <si>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</si>
  <si>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</si>
  <si>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</si>
  <si>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</si>
  <si>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</si>
  <si>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</si>
  <si>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</si>
  <si>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</si>
  <si>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</si>
  <si>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</si>
  <si>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</si>
  <si>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</si>
  <si>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</si>
  <si>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</si>
  <si>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</si>
  <si>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</si>
  <si>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</si>
  <si>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</si>
  <si>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</si>
  <si>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</si>
  <si>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</si>
  <si>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</si>
  <si>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</si>
  <si>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</si>
  <si>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</si>
  <si>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</si>
  <si>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</si>
  <si>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</si>
  <si>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</si>
  <si>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</si>
  <si>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</si>
  <si>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</si>
  <si>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</si>
  <si>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</si>
  <si>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</si>
  <si>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</si>
  <si>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</si>
  <si>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</si>
  <si>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</si>
  <si>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</si>
  <si>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</si>
  <si>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</si>
  <si>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</si>
  <si>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</si>
  <si>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</si>
  <si>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</si>
  <si>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</si>
  <si>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</si>
  <si>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</si>
  <si>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</si>
  <si>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</si>
  <si>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</si>
  <si>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</si>
  <si>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</si>
  <si>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</si>
  <si>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</si>
  <si>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</si>
  <si>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</si>
  <si>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</si>
  <si>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</si>
  <si>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</si>
  <si>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</si>
  <si>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</si>
  <si>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</si>
  <si>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</si>
  <si>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</si>
  <si>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</si>
  <si>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</si>
  <si>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</si>
  <si>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</si>
  <si>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</si>
  <si>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</si>
  <si>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</si>
  <si>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</si>
  <si>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</si>
  <si>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</si>
  <si>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</si>
  <si>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</si>
  <si>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</si>
  <si>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</si>
  <si>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</si>
  <si>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</si>
  <si>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</si>
  <si>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</si>
  <si>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</si>
  <si>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</si>
  <si>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</si>
  <si>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</si>
  <si>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</si>
  <si>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</si>
  <si>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</si>
  <si>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</si>
  <si>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</si>
  <si>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</si>
  <si>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</si>
  <si>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</si>
  <si>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</si>
  <si>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</si>
  <si>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</si>
  <si>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</si>
  <si>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</si>
  <si>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</si>
  <si>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</si>
  <si>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</si>
  <si>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</si>
  <si>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</si>
  <si>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</si>
  <si>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</si>
  <si>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</si>
  <si>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</si>
  <si>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</si>
  <si>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</si>
  <si>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</si>
  <si>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</si>
  <si>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</si>
  <si>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</si>
  <si>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</si>
  <si>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</si>
  <si>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</si>
  <si>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</si>
  <si>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</si>
  <si>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</si>
  <si>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</si>
  <si>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</si>
  <si>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</si>
  <si>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</si>
  <si>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</si>
  <si>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</si>
  <si>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</si>
  <si>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</si>
  <si>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</si>
  <si>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</si>
  <si>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</si>
  <si>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</si>
  <si>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</si>
  <si>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</si>
  <si>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</si>
  <si>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</si>
  <si>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</si>
  <si>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</si>
  <si>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</si>
  <si>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</si>
  <si>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</si>
  <si>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</si>
  <si>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</si>
  <si>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</si>
  <si>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</si>
  <si>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</si>
  <si>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</si>
  <si>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</si>
  <si>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</si>
  <si>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</si>
  <si>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</si>
  <si>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</si>
  <si>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</si>
  <si>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</si>
  <si>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</si>
  <si>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</si>
  <si>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</si>
  <si>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</si>
  <si>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</si>
  <si>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</si>
  <si>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</si>
  <si>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</si>
  <si>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</si>
  <si>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</si>
  <si>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</si>
  <si>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</si>
  <si>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</si>
  <si>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</si>
  <si>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</si>
  <si>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</si>
  <si>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</si>
  <si>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</si>
  <si>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</si>
  <si>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</si>
  <si>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</si>
  <si>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</si>
  <si>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</si>
  <si>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</si>
  <si>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</si>
  <si>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</si>
  <si>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</si>
  <si>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</si>
  <si>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</si>
  <si>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</si>
  <si>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</si>
  <si>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</si>
  <si>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</si>
  <si>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</si>
  <si>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</si>
  <si>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</si>
  <si>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</si>
  <si>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</si>
  <si>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</si>
  <si>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</si>
  <si>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</si>
  <si>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</si>
  <si>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</si>
  <si>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</si>
  <si>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</si>
  <si>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</si>
  <si>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</si>
  <si>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</si>
  <si>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</si>
  <si>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</si>
  <si>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</si>
  <si>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</si>
  <si>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</si>
  <si>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</si>
  <si>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</si>
  <si>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</si>
  <si>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</si>
  <si>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</si>
  <si>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</si>
  <si>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</si>
  <si>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</si>
  <si>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</si>
  <si>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</si>
  <si>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</si>
  <si>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</si>
  <si>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</si>
  <si>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</si>
  <si>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</si>
  <si>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</si>
  <si>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</si>
  <si>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</si>
  <si>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</si>
  <si>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</si>
  <si>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</si>
  <si>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</si>
  <si>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</si>
  <si>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</si>
  <si>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</si>
  <si>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</si>
  <si>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</si>
  <si>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</si>
  <si>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</si>
  <si>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</si>
  <si>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</si>
  <si>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</si>
  <si>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</si>
  <si>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</si>
  <si>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</si>
  <si>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</si>
  <si>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</si>
  <si>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</si>
  <si>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</si>
  <si>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</si>
  <si>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</si>
  <si>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</si>
  <si>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</si>
  <si>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</si>
  <si>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</si>
  <si>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</si>
  <si>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</si>
  <si>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</si>
  <si>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</si>
  <si>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</si>
  <si>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</si>
  <si>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</si>
  <si>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</si>
  <si>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</si>
  <si>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</si>
  <si>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</si>
  <si>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</si>
  <si>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</si>
  <si>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</si>
  <si>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</si>
  <si>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</si>
  <si>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</si>
  <si>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</si>
  <si>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</si>
  <si>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</si>
  <si>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</si>
  <si>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</si>
  <si>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</si>
  <si>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</si>
  <si>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</si>
  <si>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</si>
  <si>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</si>
  <si>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</si>
  <si>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</si>
  <si>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</si>
  <si>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</si>
  <si>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</si>
  <si>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</si>
  <si>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</si>
  <si>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</si>
  <si>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</si>
  <si>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</si>
  <si>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</si>
  <si>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</si>
  <si>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</si>
  <si>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</si>
  <si>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</si>
  <si>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</si>
  <si>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</si>
  <si>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</si>
  <si>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</si>
  <si>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</si>
  <si>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</si>
  <si>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</si>
  <si>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</si>
  <si>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</si>
  <si>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</si>
  <si>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</si>
  <si>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</si>
  <si>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</si>
  <si>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</si>
  <si>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</si>
  <si>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</si>
  <si>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</si>
  <si>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</si>
  <si>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</si>
  <si>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</si>
  <si>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</si>
  <si>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</si>
  <si>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</si>
  <si>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</si>
  <si>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</si>
  <si>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</si>
  <si>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</si>
  <si>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</si>
  <si>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</si>
  <si>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</si>
  <si>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</si>
  <si>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</si>
  <si>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</si>
  <si>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</si>
  <si>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</si>
  <si>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</si>
  <si>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</si>
  <si>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</si>
  <si>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</si>
  <si>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</si>
  <si>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</si>
  <si>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</si>
  <si>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</si>
  <si>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</si>
  <si>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</si>
  <si>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</si>
  <si>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</si>
  <si>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</si>
  <si>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</si>
  <si>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</si>
  <si>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</si>
  <si>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</si>
  <si>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</si>
  <si>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</si>
  <si>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</si>
  <si>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</si>
  <si>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</si>
  <si>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</si>
  <si>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</si>
  <si>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</si>
  <si>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</si>
  <si>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</si>
  <si>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</si>
  <si>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</si>
  <si>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</si>
  <si>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</si>
  <si>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</si>
  <si>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</si>
  <si>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</si>
  <si>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</si>
  <si>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</si>
  <si>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</si>
  <si>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</si>
  <si>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</si>
  <si>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</si>
  <si>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</si>
  <si>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</si>
  <si>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</si>
  <si>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</si>
  <si>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</si>
  <si>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</si>
  <si>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</si>
  <si>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</si>
  <si>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</si>
  <si>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</si>
  <si>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</si>
  <si>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</si>
  <si>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</si>
  <si>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</si>
  <si>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</si>
  <si>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</si>
  <si>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</si>
  <si>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</si>
  <si>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</si>
  <si>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</si>
  <si>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</si>
  <si>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</si>
  <si>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</si>
  <si>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</si>
  <si>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</si>
  <si>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</si>
  <si>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</si>
  <si>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</si>
  <si>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</si>
  <si>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</si>
  <si>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</si>
  <si>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</si>
  <si>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</si>
  <si>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</si>
  <si>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</si>
  <si>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</si>
  <si>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</si>
  <si>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</si>
  <si>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</si>
  <si>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</si>
  <si>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</si>
  <si>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</si>
  <si>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</si>
  <si>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</si>
  <si>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</si>
  <si>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</si>
  <si>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</si>
  <si>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</si>
  <si>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</si>
  <si>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</si>
  <si>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</si>
  <si>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</si>
  <si>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</si>
  <si>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</si>
  <si>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</si>
  <si>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</si>
  <si>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</si>
  <si>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</si>
  <si>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</si>
  <si>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</si>
  <si>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</si>
  <si>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</si>
  <si>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</si>
  <si>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</si>
  <si>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</si>
  <si>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</si>
  <si>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</si>
  <si>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</si>
  <si>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</si>
  <si>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</si>
  <si>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</si>
  <si>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</si>
  <si>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</si>
  <si>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</si>
  <si>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</si>
  <si>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</si>
  <si>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</si>
  <si>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</si>
  <si>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</si>
  <si>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</si>
  <si>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</si>
  <si>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</si>
  <si>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</si>
  <si>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</si>
  <si>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</si>
  <si>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</si>
  <si>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</si>
  <si>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</si>
  <si>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</si>
  <si>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</si>
  <si>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</si>
  <si>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</si>
  <si>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</si>
  <si>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</si>
  <si>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</si>
  <si>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</si>
  <si>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</si>
  <si>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</si>
  <si>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</si>
  <si>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</si>
  <si>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</si>
  <si>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</si>
  <si>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</si>
  <si>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</si>
  <si>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</si>
  <si>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</si>
  <si>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</si>
  <si>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</si>
  <si>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</si>
  <si>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</si>
  <si>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</si>
  <si>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</si>
  <si>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</si>
  <si>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</si>
  <si>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</si>
  <si>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</si>
  <si>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</si>
  <si>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</si>
  <si>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</si>
  <si>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</si>
  <si>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</si>
  <si>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</si>
  <si>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</si>
  <si>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</si>
  <si>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</si>
  <si>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</si>
  <si>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</si>
  <si>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</si>
  <si>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</si>
  <si>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</si>
  <si>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</si>
  <si>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</si>
  <si>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</si>
  <si>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</si>
  <si>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</si>
  <si>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</si>
  <si>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</si>
  <si>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</si>
  <si>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</si>
  <si>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</si>
  <si>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</si>
  <si>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</si>
  <si>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</si>
  <si>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</si>
  <si>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</si>
  <si>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</si>
  <si>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</si>
  <si>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</si>
  <si>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</si>
  <si>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</si>
  <si>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</si>
  <si>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</si>
  <si>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</si>
  <si>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</si>
  <si>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</si>
  <si>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</si>
  <si>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</si>
  <si>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</si>
  <si>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</si>
  <si>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</si>
  <si>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</si>
  <si>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</si>
  <si>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</si>
  <si>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</si>
  <si>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</si>
  <si>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</si>
  <si>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</si>
  <si>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</si>
  <si>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</si>
  <si>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</si>
  <si>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</si>
  <si>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</si>
  <si>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</si>
  <si>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</si>
  <si>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</si>
  <si>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</si>
  <si>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</si>
  <si>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</si>
  <si>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</si>
  <si>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</si>
  <si>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</si>
  <si>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</si>
  <si>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</si>
  <si>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</si>
  <si>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</si>
  <si>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</si>
  <si>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</si>
  <si>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</si>
  <si>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</si>
  <si>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</si>
  <si>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</si>
  <si>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</si>
  <si>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</si>
  <si>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</si>
  <si>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</si>
  <si>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</si>
  <si>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</si>
  <si>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</si>
  <si>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</si>
  <si>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</si>
  <si>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</si>
  <si>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</si>
  <si>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</si>
  <si>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</si>
  <si>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</si>
  <si>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</si>
  <si>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</si>
  <si>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</si>
  <si>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</si>
  <si>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</si>
  <si>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</si>
  <si>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</si>
  <si>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</si>
  <si>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</si>
  <si>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</si>
  <si>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</si>
  <si>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</si>
  <si>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</si>
  <si>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</si>
  <si>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</si>
  <si>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</si>
  <si>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</si>
  <si>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</si>
  <si>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</si>
  <si>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</si>
  <si>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</si>
  <si>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</si>
  <si>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</si>
  <si>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</si>
  <si>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</si>
  <si>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</si>
  <si>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</si>
  <si>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</si>
  <si>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</si>
  <si>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</si>
  <si>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</si>
  <si>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</si>
  <si>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</si>
  <si>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</si>
  <si>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</si>
  <si>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</si>
  <si>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</si>
  <si>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</si>
  <si>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</si>
  <si>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</si>
  <si>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</si>
  <si>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</si>
  <si>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</si>
  <si>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</si>
  <si>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</si>
  <si>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</si>
  <si>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</si>
  <si>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</si>
  <si>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</si>
  <si>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</si>
  <si>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</si>
  <si>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</si>
  <si>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</si>
  <si>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</si>
  <si>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</si>
  <si>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</si>
  <si>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</si>
  <si>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</si>
  <si>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</si>
  <si>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</si>
  <si>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</si>
  <si>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</si>
  <si>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</si>
  <si>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</si>
  <si>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</si>
  <si>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</si>
  <si>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</si>
  <si>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</si>
  <si>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</si>
  <si>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</si>
  <si>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</si>
  <si>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</si>
  <si>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</si>
  <si>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</si>
  <si>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</si>
  <si>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</si>
  <si>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</si>
  <si>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</si>
  <si>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</si>
  <si>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</si>
  <si>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</si>
  <si>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</si>
  <si>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</si>
  <si>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</si>
  <si>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</si>
  <si>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</si>
  <si>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</si>
  <si>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</si>
  <si>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</si>
  <si>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</si>
  <si>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</si>
  <si>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</si>
  <si>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</si>
  <si>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</si>
  <si>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</si>
  <si>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</si>
  <si>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</si>
  <si>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</si>
  <si>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</si>
  <si>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</si>
  <si>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</si>
  <si>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</si>
  <si>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</si>
  <si>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</si>
  <si>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</si>
  <si>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</si>
  <si>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</si>
  <si>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</si>
  <si>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</si>
  <si>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</si>
  <si>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</si>
  <si>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</si>
  <si>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</si>
  <si>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</si>
  <si>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</si>
  <si>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</si>
  <si>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</si>
  <si>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</si>
  <si>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</si>
  <si>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</si>
  <si>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</si>
  <si>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</si>
  <si>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</si>
  <si>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</si>
  <si>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</si>
  <si>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</si>
  <si>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</si>
  <si>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</si>
  <si>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</si>
  <si>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</si>
  <si>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</si>
  <si>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</si>
  <si>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</si>
  <si>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</si>
  <si>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</si>
  <si>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</si>
  <si>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</si>
  <si>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</si>
  <si>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</si>
  <si>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</si>
  <si>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</si>
  <si>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</si>
  <si>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</si>
  <si>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</si>
  <si>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</si>
  <si>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</si>
  <si>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</si>
  <si>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</si>
  <si>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</si>
  <si>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</si>
  <si>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</si>
  <si>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</si>
  <si>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</si>
  <si>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</si>
  <si>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</si>
  <si>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</si>
  <si>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</si>
  <si>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</si>
  <si>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</si>
  <si>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</si>
  <si>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</si>
  <si>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</si>
  <si>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</si>
  <si>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</si>
  <si>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</si>
  <si>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</si>
  <si>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</si>
  <si>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</si>
  <si>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</si>
  <si>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</si>
  <si>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</si>
  <si>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</si>
  <si>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</si>
  <si>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</si>
  <si>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</si>
  <si>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</si>
  <si>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</si>
  <si>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</si>
  <si>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</si>
  <si>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</si>
  <si>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</si>
  <si>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</si>
  <si>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</si>
  <si>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</si>
  <si>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</si>
  <si>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</si>
  <si>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</si>
  <si>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</si>
  <si>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</si>
  <si>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</si>
  <si>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</si>
  <si>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</si>
  <si>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</si>
  <si>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</si>
  <si>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</si>
  <si>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</si>
  <si>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</si>
  <si>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</si>
  <si>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</si>
  <si>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</si>
  <si>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</si>
  <si>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</si>
  <si>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</si>
  <si>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</si>
  <si>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</si>
  <si>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</si>
  <si>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</si>
  <si>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</si>
  <si>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</si>
  <si>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</si>
  <si>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</si>
  <si>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</si>
  <si>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</si>
  <si>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</si>
  <si>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</si>
  <si>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</si>
  <si>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</si>
  <si>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</si>
  <si>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</si>
  <si>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</si>
  <si>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</si>
  <si>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</si>
  <si>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</si>
  <si>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</si>
  <si>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</si>
  <si>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</si>
  <si>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</si>
  <si>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</si>
  <si>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</si>
  <si>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</si>
  <si>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</si>
  <si>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</si>
  <si>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</si>
  <si>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</si>
  <si>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</si>
  <si>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</si>
  <si>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</si>
  <si>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</si>
  <si>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</si>
  <si>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</si>
  <si>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</si>
  <si>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</si>
  <si>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</si>
  <si>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</si>
  <si>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</si>
  <si>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</si>
  <si>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</si>
  <si>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</si>
  <si>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</si>
  <si>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</si>
  <si>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</si>
  <si>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</si>
  <si>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</si>
  <si>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</si>
  <si>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</si>
  <si>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</si>
  <si>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</si>
  <si>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</si>
  <si>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</si>
  <si>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</si>
  <si>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</si>
  <si>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</si>
  <si>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</si>
  <si>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</si>
  <si>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</si>
  <si>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</si>
  <si>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</si>
  <si>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</si>
  <si>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</si>
  <si>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</si>
  <si>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</si>
  <si>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</si>
  <si>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</si>
  <si>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</si>
  <si>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</si>
  <si>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</si>
  <si>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</si>
  <si>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</si>
  <si>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</si>
  <si>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</si>
  <si>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</si>
  <si>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</si>
  <si>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</si>
  <si>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</si>
  <si>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</si>
  <si>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</si>
  <si>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</si>
  <si>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</si>
  <si>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</si>
  <si>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</si>
  <si>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</si>
  <si>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</si>
  <si>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</si>
  <si>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</si>
  <si>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</si>
  <si>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</si>
  <si>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</si>
  <si>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</si>
  <si>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</si>
  <si>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</si>
  <si>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</si>
  <si>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</si>
  <si>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</si>
  <si>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</si>
  <si>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</si>
  <si>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</si>
  <si>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</si>
  <si>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</si>
  <si>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</si>
  <si>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</si>
  <si>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</si>
  <si>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</si>
  <si>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</si>
  <si>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</si>
  <si>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</si>
  <si>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</si>
  <si>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</si>
  <si>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</si>
  <si>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</si>
  <si>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</si>
  <si>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</si>
  <si>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</si>
  <si>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</si>
  <si>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</si>
  <si>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</si>
  <si>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</si>
  <si>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</si>
  <si>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</si>
  <si>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</si>
  <si>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</si>
  <si>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</si>
  <si>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</si>
  <si>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</si>
  <si>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</si>
  <si>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</si>
  <si>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</si>
  <si>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</si>
  <si>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</si>
  <si>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</si>
  <si>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</si>
  <si>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</si>
  <si>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</si>
  <si>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</si>
  <si>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</si>
  <si>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</si>
  <si>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</si>
  <si>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</si>
  <si>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</si>
  <si>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</si>
  <si>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</si>
  <si>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</si>
  <si>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</si>
  <si>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</si>
  <si>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</si>
  <si>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</si>
  <si>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</si>
  <si>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</si>
  <si>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</si>
  <si>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</si>
  <si>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</si>
  <si>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</si>
  <si>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</si>
  <si>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</si>
  <si>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</si>
  <si>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</si>
  <si>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</si>
  <si>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</si>
  <si>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</si>
  <si>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</si>
  <si>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</si>
  <si>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</si>
  <si>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</si>
  <si>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</si>
  <si>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</si>
  <si>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</si>
  <si>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</si>
  <si>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</si>
  <si>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</si>
  <si>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</si>
  <si>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</si>
  <si>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</si>
  <si>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</si>
  <si>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</si>
  <si>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</si>
  <si>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</si>
  <si>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</si>
  <si>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</si>
  <si>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</si>
  <si>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</si>
  <si>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</si>
  <si>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</si>
  <si>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</si>
  <si>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</si>
  <si>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</si>
  <si>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</si>
  <si>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</si>
  <si>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</si>
  <si>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</si>
  <si>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</si>
  <si>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</si>
  <si>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</si>
  <si>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</si>
  <si>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</si>
  <si>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</si>
  <si>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</si>
  <si>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</si>
  <si>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</si>
  <si>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</si>
  <si>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</si>
  <si>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</si>
  <si>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</si>
  <si>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</si>
  <si>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</si>
  <si>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</si>
  <si>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</si>
  <si>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</si>
  <si>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</si>
  <si>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</si>
  <si>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</si>
  <si>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</si>
  <si>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</si>
  <si>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</si>
  <si>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</si>
  <si>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</si>
  <si>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</si>
  <si>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</si>
  <si>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</si>
  <si>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</si>
  <si>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</si>
  <si>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</si>
  <si>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</si>
  <si>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</si>
  <si>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</si>
  <si>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</si>
  <si>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</si>
  <si>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</si>
  <si>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</si>
  <si>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</si>
  <si>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</si>
  <si>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</si>
  <si>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</si>
  <si>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</si>
  <si>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</si>
  <si>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</si>
  <si>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</si>
  <si>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</si>
  <si>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</si>
  <si>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</si>
  <si>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</si>
  <si>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</si>
  <si>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</si>
  <si>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</si>
  <si>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</si>
  <si>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</si>
  <si>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</si>
  <si>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</si>
  <si>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</si>
  <si>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</si>
  <si>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</si>
  <si>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</si>
  <si>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</si>
  <si>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</si>
  <si>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</si>
  <si>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</si>
  <si>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</si>
  <si>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</si>
  <si>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</si>
  <si>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</si>
  <si>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</si>
  <si>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</si>
  <si>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</si>
  <si>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</si>
  <si>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</si>
  <si>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</si>
  <si>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</si>
  <si>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</si>
  <si>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</si>
  <si>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</si>
  <si>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</si>
  <si>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</si>
  <si>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</si>
  <si>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</si>
  <si>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</si>
  <si>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</si>
  <si>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</si>
  <si>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</si>
  <si>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</si>
  <si>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</si>
  <si>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</si>
  <si>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</si>
  <si>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</si>
  <si>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</si>
  <si>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</si>
  <si>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</si>
  <si>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</si>
  <si>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</si>
  <si>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</si>
  <si>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</si>
  <si>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</si>
  <si>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</si>
  <si>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</si>
  <si>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</si>
  <si>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</si>
  <si>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</si>
  <si>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</si>
  <si>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</si>
  <si>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</si>
  <si>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</si>
  <si>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</si>
  <si>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</si>
  <si>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</si>
  <si>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</si>
  <si>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</si>
  <si>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</si>
  <si>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</si>
  <si>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</si>
  <si>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</si>
  <si>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</si>
  <si>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</si>
  <si>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</si>
  <si>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</si>
  <si>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</si>
  <si>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</si>
  <si>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</si>
  <si>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</si>
  <si>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</si>
  <si>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</si>
  <si>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</si>
  <si>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</si>
  <si>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</si>
  <si>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</si>
  <si>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</si>
  <si>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</si>
  <si>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</si>
  <si>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</si>
  <si>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</si>
  <si>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</si>
  <si>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</si>
  <si>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</si>
  <si>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</si>
  <si>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</si>
  <si>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</si>
  <si>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</si>
  <si>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</si>
  <si>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</si>
  <si>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</si>
  <si>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</si>
  <si>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</si>
  <si>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</si>
  <si>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</si>
  <si>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</si>
  <si>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</si>
  <si>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</si>
  <si>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</si>
  <si>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</si>
  <si>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</si>
  <si>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</si>
  <si>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</si>
  <si>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</si>
  <si>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</si>
  <si>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</si>
  <si>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</si>
  <si>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</si>
  <si>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</si>
  <si>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</si>
  <si>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</si>
  <si>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</si>
  <si>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</si>
  <si>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</si>
  <si>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</si>
  <si>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</si>
  <si>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</si>
  <si>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</si>
  <si>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</si>
  <si>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</si>
  <si>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</si>
  <si>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</si>
  <si>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</si>
  <si>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</si>
  <si>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</si>
  <si>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</si>
  <si>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</si>
  <si>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</si>
  <si>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</si>
  <si>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</si>
  <si>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</si>
  <si>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</si>
  <si>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</si>
  <si>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</si>
  <si>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</si>
  <si>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</si>
  <si>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</si>
  <si>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</si>
  <si>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</si>
  <si>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</si>
  <si>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</si>
  <si>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</si>
  <si>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</si>
  <si>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</si>
  <si>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</si>
  <si>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</si>
  <si>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</si>
  <si>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</si>
  <si>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</si>
  <si>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</si>
  <si>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</si>
  <si>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</si>
  <si>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</si>
  <si>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</si>
  <si>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</si>
  <si>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</si>
  <si>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</si>
  <si>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</si>
  <si>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</si>
  <si>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</si>
  <si>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</si>
  <si>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</si>
  <si>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</si>
  <si>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</si>
  <si>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</si>
  <si>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</si>
  <si>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</si>
  <si>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</si>
  <si>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</si>
  <si>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</si>
  <si>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</si>
  <si>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</si>
  <si>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</si>
  <si>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</si>
  <si>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</si>
  <si>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</si>
  <si>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</si>
  <si>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</si>
  <si>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</si>
  <si>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</si>
  <si>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</si>
  <si>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</si>
  <si>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</si>
  <si>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</si>
  <si>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</si>
  <si>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</si>
  <si>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</si>
  <si>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</si>
  <si>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</si>
  <si>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</si>
  <si>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</si>
  <si>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</si>
  <si>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</si>
  <si>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</si>
  <si>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</si>
  <si>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</si>
  <si>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</si>
  <si>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</si>
  <si>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</si>
  <si>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</si>
  <si>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</si>
  <si>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</si>
  <si>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</si>
  <si>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</si>
  <si>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</si>
  <si>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</si>
  <si>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</si>
  <si>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</si>
  <si>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</si>
  <si>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</si>
  <si>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</si>
  <si>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</si>
  <si>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</si>
  <si>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</si>
  <si>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</si>
  <si>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</si>
  <si>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</si>
  <si>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</si>
  <si>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</si>
  <si>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</si>
  <si>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</si>
  <si>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</si>
  <si>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</si>
  <si>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</si>
  <si>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</si>
  <si>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</si>
  <si>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</si>
  <si>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</si>
  <si>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</si>
  <si>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</si>
  <si>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</si>
  <si>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</si>
  <si>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</si>
  <si>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</si>
  <si>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</si>
  <si>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</si>
  <si>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</si>
  <si>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</si>
  <si>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</si>
  <si>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</si>
  <si>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</si>
  <si>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</si>
  <si>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</si>
  <si>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</si>
  <si>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</si>
  <si>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</si>
  <si>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</si>
  <si>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</si>
  <si>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</si>
  <si>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</si>
  <si>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</si>
  <si>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</si>
  <si>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</si>
  <si>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</si>
  <si>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</si>
  <si>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</si>
  <si>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</si>
  <si>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</si>
  <si>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</si>
  <si>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</si>
  <si>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</si>
  <si>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</si>
  <si>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</si>
  <si>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</si>
  <si>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</si>
  <si>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</si>
  <si>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</si>
  <si>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</si>
  <si>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</si>
  <si>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</si>
  <si>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</si>
  <si>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</si>
  <si>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</si>
  <si>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</si>
  <si>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</si>
  <si>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</si>
  <si>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</si>
  <si>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</si>
  <si>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</si>
  <si>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</si>
  <si>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</si>
  <si>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</si>
  <si>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</si>
  <si>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</si>
  <si>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</si>
  <si>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</si>
  <si>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</si>
  <si>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</si>
  <si>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</si>
  <si>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</si>
  <si>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</si>
  <si>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</si>
  <si>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</si>
  <si>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</si>
  <si>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</si>
  <si>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</si>
  <si>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</si>
  <si>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</si>
  <si>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</si>
  <si>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</si>
  <si>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</si>
  <si>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</si>
  <si>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</si>
  <si>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</si>
  <si>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</si>
  <si>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</si>
  <si>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</si>
  <si>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</si>
  <si>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</si>
  <si>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</si>
  <si>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</si>
  <si>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</si>
  <si>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</si>
  <si>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</si>
  <si>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</si>
  <si>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</si>
  <si>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</si>
  <si>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</si>
  <si>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</si>
  <si>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</si>
  <si>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</si>
  <si>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</si>
  <si>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</si>
  <si>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</si>
  <si>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</si>
  <si>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</si>
  <si>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</si>
  <si>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</si>
  <si>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</si>
  <si>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</si>
  <si>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</si>
  <si>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</si>
  <si>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</si>
  <si>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</si>
  <si>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</si>
  <si>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</si>
  <si>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</si>
  <si>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</si>
  <si>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</si>
  <si>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</si>
  <si>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</si>
  <si>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</si>
  <si>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</si>
  <si>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</si>
  <si>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</si>
  <si>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</si>
  <si>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</si>
  <si>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</si>
  <si>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</si>
  <si>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</si>
  <si>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</si>
  <si>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</si>
  <si>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</si>
  <si>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</si>
  <si>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</si>
  <si>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</si>
  <si>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</si>
  <si>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</si>
  <si>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</si>
  <si>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</si>
  <si>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</si>
  <si>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</si>
  <si>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</si>
  <si>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</si>
  <si>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</si>
  <si>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</si>
  <si>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</si>
  <si>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</si>
  <si>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</si>
  <si>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</si>
  <si>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</si>
  <si>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</si>
  <si>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</si>
  <si>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</si>
  <si>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</si>
  <si>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</si>
  <si>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</si>
  <si>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</si>
  <si>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</si>
  <si>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</si>
  <si>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</si>
  <si>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</si>
  <si>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</si>
  <si>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</si>
  <si>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</si>
  <si>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</si>
  <si>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</si>
  <si>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</si>
  <si>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</si>
  <si>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</si>
  <si>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</si>
  <si>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</si>
  <si>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</si>
  <si>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</si>
  <si>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</si>
  <si>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</si>
  <si>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</si>
  <si>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</si>
  <si>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</si>
  <si>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</si>
  <si>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</si>
  <si>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</si>
  <si>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</si>
  <si>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</si>
  <si>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</si>
  <si>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</si>
  <si>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</si>
  <si>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</si>
  <si>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</si>
  <si>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</si>
  <si>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</si>
  <si>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</si>
  <si>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</si>
  <si>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</si>
  <si>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</si>
  <si>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</si>
  <si>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</si>
  <si>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</si>
  <si>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</si>
  <si>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</si>
  <si>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</si>
  <si>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</si>
  <si>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</si>
  <si>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</si>
  <si>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</si>
  <si>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</si>
  <si>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</si>
  <si>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</si>
  <si>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</si>
  <si>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</si>
  <si>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</si>
  <si>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</si>
  <si>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</si>
  <si>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</si>
  <si>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</si>
  <si>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</si>
  <si>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</si>
  <si>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</si>
  <si>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</si>
  <si>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</si>
  <si>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</si>
  <si>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</si>
  <si>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</si>
  <si>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</si>
  <si>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</si>
  <si>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</si>
  <si>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</si>
  <si>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</si>
  <si>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</si>
  <si>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</si>
  <si>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</si>
  <si>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</si>
  <si>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</si>
  <si>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</si>
  <si>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</si>
  <si>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</si>
  <si>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</si>
  <si>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</si>
  <si>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</si>
  <si>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</si>
  <si>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</si>
  <si>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</si>
  <si>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</si>
  <si>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</si>
  <si>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</si>
  <si>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</si>
  <si>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</si>
  <si>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</si>
  <si>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</si>
  <si>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</si>
  <si>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</si>
  <si>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</si>
  <si>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</si>
  <si>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</si>
  <si>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</si>
  <si>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</si>
  <si>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</si>
  <si>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</si>
  <si>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</si>
  <si>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</si>
  <si>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</si>
  <si>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</si>
  <si>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</si>
  <si>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</si>
  <si>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</si>
  <si>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</si>
  <si>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</si>
  <si>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</si>
  <si>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</si>
  <si>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</si>
  <si>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</si>
  <si>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</si>
  <si>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</si>
  <si>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</si>
  <si>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</si>
  <si>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</si>
  <si>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</si>
  <si>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</si>
  <si>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</si>
  <si>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</si>
  <si>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</si>
  <si>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</si>
  <si>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</si>
  <si>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</si>
  <si>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</si>
  <si>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</si>
  <si>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</si>
  <si>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</si>
  <si>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</si>
  <si>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</si>
  <si>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</si>
  <si>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</si>
  <si>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</si>
  <si>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</si>
  <si>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</si>
  <si>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</si>
  <si>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</si>
  <si>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</si>
  <si>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</si>
  <si>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</si>
  <si>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</si>
  <si>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</si>
  <si>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</si>
  <si>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</si>
  <si>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</si>
  <si>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</si>
  <si>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</si>
  <si>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</si>
  <si>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</si>
  <si>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</si>
  <si>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</si>
  <si>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</si>
  <si>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</si>
  <si>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</si>
  <si>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</si>
  <si>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</si>
  <si>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</si>
  <si>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</si>
  <si>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</si>
  <si>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</si>
  <si>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</si>
  <si>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</si>
  <si>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</si>
  <si>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</si>
  <si>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</si>
  <si>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</si>
  <si>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</si>
  <si>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</si>
  <si>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</si>
  <si>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</si>
  <si>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</si>
  <si>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</si>
  <si>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</si>
  <si>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</si>
  <si>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</si>
  <si>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</si>
  <si>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</si>
  <si>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</si>
  <si>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</si>
  <si>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</si>
  <si>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</si>
  <si>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</si>
  <si>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</si>
  <si>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</si>
  <si>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</si>
  <si>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</si>
  <si>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</si>
  <si>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</si>
  <si>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</si>
  <si>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</si>
  <si>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</si>
  <si>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</si>
  <si>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</si>
  <si>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</si>
  <si>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</si>
  <si>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</si>
  <si>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</si>
  <si>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</si>
  <si>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</si>
  <si>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</si>
  <si>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</si>
  <si>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</si>
  <si>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</si>
  <si>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</si>
  <si>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</si>
  <si>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</si>
  <si>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</si>
  <si>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</si>
  <si>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</si>
  <si>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</si>
  <si>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</si>
  <si>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</si>
  <si>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</si>
  <si>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</si>
  <si>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</si>
  <si>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</si>
  <si>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</si>
  <si>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</si>
  <si>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</si>
  <si>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</si>
  <si>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</si>
  <si>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</si>
  <si>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</si>
  <si>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</si>
  <si>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</si>
  <si>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</si>
  <si>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</si>
  <si>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</si>
  <si>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</si>
  <si>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</si>
  <si>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</si>
  <si>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</si>
  <si>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</si>
  <si>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</si>
  <si>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</si>
  <si>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</si>
  <si>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</si>
  <si>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</si>
  <si>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</si>
  <si>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</si>
  <si>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</si>
  <si>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</si>
  <si>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</si>
  <si>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</si>
  <si>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</si>
  <si>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</si>
  <si>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</si>
  <si>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</si>
  <si>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</si>
  <si>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</si>
  <si>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</si>
  <si>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</si>
  <si>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</si>
  <si>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</si>
  <si>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</si>
  <si>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</si>
  <si>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</si>
  <si>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</si>
  <si>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</si>
  <si>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</si>
  <si>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</si>
  <si>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</si>
  <si>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</si>
  <si>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</si>
  <si>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</si>
  <si>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</si>
  <si>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</si>
  <si>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</si>
  <si>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</si>
  <si>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</si>
  <si>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</si>
  <si>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</si>
  <si>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</si>
  <si>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</si>
  <si>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</si>
  <si>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</si>
  <si>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</si>
  <si>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</si>
  <si>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</si>
  <si>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</si>
  <si>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</si>
  <si>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</si>
  <si>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</si>
  <si>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</si>
  <si>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</si>
  <si>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</si>
  <si>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</si>
  <si>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</si>
  <si>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</si>
  <si>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</si>
  <si>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</si>
  <si>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</si>
  <si>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</si>
  <si>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</si>
  <si>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</si>
  <si>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</si>
  <si>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</si>
  <si>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</si>
  <si>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</si>
  <si>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</si>
  <si>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</si>
  <si>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</si>
  <si>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</si>
  <si>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</si>
  <si>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</si>
  <si>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</si>
  <si>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</si>
  <si>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</si>
  <si>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</si>
  <si>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</si>
  <si>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</si>
  <si>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</si>
  <si>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</si>
  <si>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</si>
  <si>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</si>
  <si>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</si>
  <si>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</si>
  <si>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</si>
  <si>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</si>
  <si>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</si>
  <si>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</si>
  <si>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</si>
  <si>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</si>
  <si>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</si>
  <si>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</si>
  <si>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</si>
  <si>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</si>
  <si>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</si>
  <si>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</si>
  <si>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</si>
  <si>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</si>
  <si>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</si>
  <si>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</si>
  <si>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</si>
  <si>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</si>
  <si>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</si>
  <si>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</si>
  <si>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</si>
  <si>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</si>
  <si>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</si>
  <si>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</si>
  <si>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</si>
  <si>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</si>
  <si>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</si>
  <si>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</si>
  <si>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</si>
  <si>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</si>
  <si>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</si>
  <si>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</si>
  <si>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</si>
  <si>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</si>
  <si>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</si>
  <si>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</si>
  <si>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</si>
  <si>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</si>
  <si>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</si>
  <si>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</si>
  <si>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</si>
  <si>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</si>
  <si>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</si>
  <si>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</si>
  <si>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</si>
  <si>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</si>
  <si>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</si>
  <si>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</si>
  <si>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</si>
  <si>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</si>
  <si>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</si>
  <si>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</si>
  <si>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</si>
  <si>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</si>
  <si>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</si>
  <si>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</si>
  <si>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</si>
  <si>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</si>
  <si>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</si>
  <si>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</si>
  <si>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</si>
  <si>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</si>
  <si>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</si>
  <si>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</si>
  <si>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</si>
  <si>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</si>
  <si>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</si>
  <si>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</si>
  <si>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</si>
  <si>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</si>
  <si>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</si>
  <si>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</si>
  <si>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</si>
  <si>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</si>
  <si>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</si>
  <si>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</si>
  <si>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</si>
  <si>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</si>
  <si>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</si>
  <si>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</si>
  <si>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</si>
  <si>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</si>
  <si>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</si>
  <si>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</si>
  <si>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</si>
  <si>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</si>
  <si>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</si>
  <si>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</si>
  <si>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</si>
  <si>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</si>
  <si>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</si>
  <si>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</si>
  <si>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</si>
  <si>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</si>
  <si>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</si>
  <si>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</si>
  <si>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</si>
  <si>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</si>
  <si>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</si>
  <si>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</si>
  <si>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</si>
  <si>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</si>
  <si>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</si>
  <si>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</si>
  <si>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</si>
  <si>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</si>
  <si>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</si>
  <si>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</si>
  <si>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</si>
  <si>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</si>
  <si>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</si>
  <si>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</si>
  <si>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</si>
  <si>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</si>
  <si>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</si>
  <si>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</si>
  <si>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</si>
  <si>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</si>
  <si>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</si>
  <si>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</si>
  <si>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</si>
  <si>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</si>
  <si>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</si>
  <si>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</si>
  <si>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</si>
  <si>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</si>
  <si>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</si>
  <si>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</si>
  <si>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</si>
  <si>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</si>
  <si>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</si>
  <si>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</si>
  <si>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</si>
  <si>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</si>
  <si>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</si>
  <si>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</si>
  <si>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</si>
  <si>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</si>
  <si>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</si>
  <si>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</si>
  <si>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</si>
  <si>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</si>
  <si>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</si>
  <si>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</si>
  <si>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</si>
  <si>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</si>
  <si>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</si>
  <si>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</si>
  <si>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</si>
  <si>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</si>
  <si>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</si>
  <si>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</si>
  <si>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</si>
  <si>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</si>
  <si>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</si>
  <si>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</si>
  <si>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</si>
  <si>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</si>
  <si>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</si>
  <si>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</si>
  <si>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</si>
  <si>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</si>
  <si>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</si>
  <si>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</si>
  <si>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</si>
  <si>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</si>
  <si>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</si>
  <si>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</si>
  <si>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</si>
  <si>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</si>
  <si>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</si>
  <si>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</si>
  <si>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</si>
  <si>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</si>
  <si>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</si>
  <si>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</si>
  <si>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</si>
  <si>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</si>
  <si>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</si>
  <si>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</si>
  <si>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</si>
  <si>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</si>
  <si>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</si>
  <si>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</si>
  <si>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</si>
  <si>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</si>
  <si>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</si>
  <si>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</si>
  <si>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</si>
  <si>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</si>
  <si>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</si>
  <si>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</si>
  <si>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</si>
  <si>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</si>
  <si>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</si>
  <si>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</si>
  <si>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</si>
  <si>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</si>
  <si>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</si>
  <si>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</si>
  <si>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</si>
  <si>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</si>
  <si>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</si>
  <si>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</si>
  <si>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</si>
  <si>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</si>
  <si>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</si>
  <si>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</si>
  <si>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</si>
  <si>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</si>
  <si>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</si>
  <si>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</si>
  <si>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</si>
  <si>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</si>
  <si>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</si>
  <si>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</si>
  <si>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</si>
  <si>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</si>
  <si>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</si>
  <si>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</si>
  <si>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</si>
  <si>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</si>
  <si>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</si>
  <si>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</si>
  <si>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</si>
  <si>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</si>
  <si>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</si>
  <si>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</si>
  <si>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</si>
  <si>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</si>
  <si>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</si>
  <si>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</si>
  <si>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</si>
  <si>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</si>
  <si>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</si>
  <si>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</si>
  <si>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</si>
  <si>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</si>
  <si>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</si>
  <si>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</si>
  <si>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</si>
  <si>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</si>
  <si>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</si>
  <si>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</si>
  <si>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</si>
  <si>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</si>
  <si>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</si>
  <si>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</si>
  <si>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</si>
  <si>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</si>
  <si>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</si>
  <si>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</si>
  <si>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</si>
  <si>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</si>
  <si>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</si>
  <si>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</si>
  <si>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</si>
  <si>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</si>
  <si>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</si>
  <si>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</si>
  <si>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</si>
  <si>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</si>
  <si>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</si>
  <si>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</si>
  <si>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</si>
  <si>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</si>
  <si>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</si>
  <si>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</si>
  <si>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</si>
  <si>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</si>
  <si>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</si>
  <si>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</si>
  <si>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</si>
  <si>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</si>
  <si>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</si>
  <si>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</si>
  <si>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</si>
  <si>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</si>
  <si>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</si>
  <si>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</si>
  <si>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</si>
  <si>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</si>
  <si>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</si>
  <si>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</si>
  <si>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</si>
  <si>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</si>
  <si>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</si>
  <si>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</si>
  <si>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</si>
  <si>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</si>
  <si>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</si>
  <si>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</si>
  <si>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</si>
  <si>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</si>
  <si>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</si>
  <si>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</si>
  <si>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</si>
  <si>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</si>
  <si>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</si>
  <si>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</si>
  <si>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</si>
  <si>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</si>
  <si>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</si>
  <si>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</si>
  <si>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</si>
  <si>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</si>
  <si>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</si>
  <si>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</si>
  <si>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</si>
  <si>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</si>
  <si>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</si>
  <si>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</si>
  <si>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</si>
  <si>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</si>
  <si>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</si>
  <si>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</si>
  <si>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</si>
  <si>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</si>
  <si>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</si>
  <si>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</si>
  <si>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</si>
  <si>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</si>
  <si>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</si>
  <si>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</si>
  <si>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</si>
  <si>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</si>
  <si>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</si>
  <si>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</si>
  <si>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</si>
  <si>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</si>
  <si>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</si>
  <si>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</si>
  <si>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</si>
  <si>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</si>
  <si>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</si>
  <si>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</si>
  <si>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</si>
  <si>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</si>
  <si>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</si>
  <si>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</si>
  <si>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</si>
  <si>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</si>
  <si>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</si>
  <si>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</si>
  <si>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</si>
  <si>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</si>
  <si>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</si>
  <si>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</si>
  <si>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</si>
  <si>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</si>
  <si>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</si>
  <si>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</si>
  <si>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</si>
  <si>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</si>
  <si>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</si>
  <si>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</si>
  <si>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</si>
  <si>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</si>
  <si>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</si>
  <si>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</si>
  <si>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</si>
  <si>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</si>
  <si>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</si>
  <si>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</si>
  <si>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</si>
  <si>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</si>
  <si>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</si>
  <si>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</si>
  <si>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</si>
  <si>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</si>
  <si>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</si>
  <si>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</si>
  <si>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</si>
  <si>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</si>
  <si>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</si>
  <si>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</si>
  <si>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</si>
  <si>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</si>
  <si>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</si>
  <si>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</si>
  <si>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</si>
  <si>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</si>
  <si>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</si>
  <si>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</si>
  <si>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</si>
  <si>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</si>
  <si>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</si>
  <si>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</si>
  <si>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</si>
  <si>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</si>
  <si>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</si>
  <si>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</si>
  <si>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</si>
  <si>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</si>
  <si>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</si>
  <si>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</si>
  <si>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</si>
  <si>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</si>
  <si>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</si>
  <si>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</si>
  <si>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</si>
  <si>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</si>
  <si>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</si>
  <si>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</si>
  <si>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</si>
  <si>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</si>
  <si>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</si>
  <si>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</si>
  <si>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</si>
  <si>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</si>
  <si>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</si>
  <si>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</si>
  <si>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</si>
  <si>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</si>
  <si>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</si>
  <si>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</si>
  <si>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</si>
  <si>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</si>
  <si>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</si>
  <si>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</si>
  <si>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</si>
  <si>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</si>
  <si>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</si>
  <si>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</si>
  <si>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</si>
  <si>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</si>
  <si>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</si>
  <si>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</si>
  <si>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</si>
  <si>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</si>
  <si>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</si>
  <si>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</si>
  <si>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</si>
  <si>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</si>
  <si>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</si>
  <si>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</si>
  <si>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</si>
  <si>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</si>
  <si>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</si>
  <si>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</si>
  <si>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</si>
  <si>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</si>
  <si>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</si>
  <si>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</si>
  <si>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</si>
  <si>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</si>
  <si>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</si>
  <si>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</si>
  <si>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</si>
  <si>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</si>
  <si>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</si>
  <si>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</si>
  <si>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</si>
  <si>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</si>
  <si>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</si>
  <si>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</si>
  <si>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</si>
  <si>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</si>
  <si>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</si>
  <si>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</si>
  <si>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</si>
  <si>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</si>
  <si>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</si>
  <si>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</si>
  <si>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</si>
  <si>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</si>
  <si>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</si>
  <si>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</si>
  <si>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</si>
  <si>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</si>
  <si>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</si>
  <si>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</si>
  <si>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</si>
  <si>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</si>
  <si>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</si>
  <si>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</si>
  <si>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</si>
  <si>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</si>
  <si>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</si>
  <si>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</si>
  <si>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</si>
  <si>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</si>
  <si>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</si>
  <si>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</si>
  <si>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</si>
  <si>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</si>
  <si>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</si>
  <si>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</si>
  <si>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</si>
  <si>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</si>
  <si>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</si>
  <si>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</si>
  <si>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</si>
  <si>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</si>
  <si>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</si>
  <si>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</si>
  <si>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</si>
  <si>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</si>
  <si>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</si>
  <si>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</si>
  <si>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</si>
  <si>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</si>
  <si>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</si>
  <si>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</si>
  <si>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</si>
  <si>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</si>
  <si>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</si>
  <si>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</si>
  <si>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</si>
  <si>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</si>
  <si>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</si>
  <si>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</si>
  <si>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</si>
  <si>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</si>
  <si>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</si>
  <si>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</si>
  <si>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</si>
  <si>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</si>
  <si>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</si>
  <si>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</si>
  <si>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</si>
  <si>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</si>
  <si>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</si>
  <si>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</si>
  <si>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</si>
  <si>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</si>
  <si>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</si>
  <si>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</si>
  <si>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</si>
  <si>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</si>
  <si>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</si>
  <si>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</si>
  <si>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</si>
  <si>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</si>
  <si>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</si>
  <si>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</si>
  <si>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</si>
  <si>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</si>
  <si>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</si>
  <si>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</si>
  <si>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</si>
  <si>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</si>
  <si>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</si>
  <si>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</si>
  <si>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</si>
  <si>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</si>
  <si>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</si>
  <si>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</si>
  <si>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</si>
  <si>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</si>
  <si>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</si>
  <si>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</si>
  <si>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</si>
  <si>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</si>
  <si>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</si>
  <si>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</si>
  <si>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</si>
  <si>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</si>
  <si>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</si>
  <si>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</si>
  <si>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</si>
  <si>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</si>
  <si>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</si>
  <si>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</si>
  <si>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</si>
  <si>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</si>
  <si>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</si>
  <si>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</si>
  <si>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</si>
  <si>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</si>
  <si>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</si>
  <si>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</si>
  <si>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</si>
  <si>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</si>
  <si>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</si>
  <si>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</si>
  <si>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</si>
  <si>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</si>
  <si>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</si>
  <si>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</si>
  <si>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</si>
  <si>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</si>
  <si>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</si>
  <si>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</si>
  <si>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</si>
  <si>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</si>
  <si>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</si>
  <si>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</si>
  <si>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</si>
  <si>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</si>
  <si>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</si>
  <si>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</si>
  <si>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</si>
  <si>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</si>
  <si>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</si>
  <si>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</si>
  <si>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</si>
  <si>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</si>
  <si>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</si>
  <si>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</si>
  <si>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</si>
  <si>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</si>
  <si>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</si>
  <si>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</si>
  <si>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</si>
  <si>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</si>
  <si>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</si>
  <si>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</si>
  <si>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</si>
  <si>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</si>
  <si>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</si>
  <si>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</si>
  <si>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</si>
  <si>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</si>
  <si>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</si>
  <si>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</si>
  <si>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</si>
  <si>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</si>
  <si>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</si>
  <si>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</si>
  <si>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</si>
  <si>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</si>
  <si>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</si>
  <si>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</si>
  <si>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</si>
  <si>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</si>
  <si>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</si>
  <si>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</si>
  <si>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</si>
  <si>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</si>
  <si>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</si>
  <si>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</si>
  <si>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</si>
  <si>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</si>
  <si>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</si>
  <si>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</si>
  <si>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</si>
  <si>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</si>
  <si>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</si>
  <si>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</si>
  <si>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</si>
  <si>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</si>
  <si>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</si>
  <si>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</si>
  <si>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</si>
  <si>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</si>
  <si>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</si>
  <si>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</si>
  <si>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</si>
  <si>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</si>
  <si>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</si>
  <si>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</si>
  <si>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</si>
  <si>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</si>
  <si>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</si>
  <si>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</si>
  <si>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</si>
  <si>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</si>
  <si>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</si>
  <si>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</si>
  <si>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</si>
  <si>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</si>
  <si>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</si>
  <si>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</si>
  <si>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</si>
  <si>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</si>
  <si>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</si>
  <si>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</si>
  <si>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</si>
  <si>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</si>
  <si>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</si>
  <si>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</si>
  <si>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</si>
  <si>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</si>
  <si>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</si>
  <si>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</si>
  <si>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</si>
  <si>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</si>
  <si>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</si>
  <si>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</si>
  <si>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</si>
  <si>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</si>
  <si>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</si>
  <si>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</si>
  <si>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</si>
  <si>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</si>
  <si>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</si>
  <si>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</si>
  <si>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</si>
  <si>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</si>
  <si>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</si>
  <si>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</si>
  <si>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</si>
  <si>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</si>
  <si>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</si>
  <si>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</si>
  <si>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</si>
  <si>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</si>
  <si>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</si>
  <si>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</si>
  <si>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</si>
  <si>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</si>
  <si>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</si>
  <si>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</si>
  <si>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</si>
  <si>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</si>
  <si>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</si>
  <si>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</si>
  <si>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</si>
  <si>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</si>
  <si>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</si>
  <si>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</si>
  <si>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</si>
  <si>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</si>
  <si>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</si>
  <si>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</si>
  <si>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</si>
  <si>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</si>
  <si>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</si>
  <si>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</si>
  <si>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</si>
  <si>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</si>
  <si>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</si>
  <si>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</si>
  <si>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</si>
  <si>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</si>
  <si>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</si>
  <si>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</si>
  <si>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</si>
  <si>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</si>
  <si>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</si>
  <si>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</si>
  <si>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</si>
  <si>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</si>
  <si>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</si>
  <si>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</si>
  <si>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</si>
  <si>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</si>
  <si>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</si>
  <si>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</si>
  <si>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</si>
  <si>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</si>
  <si>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</si>
  <si>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</si>
  <si>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</si>
  <si>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</si>
  <si>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</si>
  <si>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</si>
  <si>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</si>
  <si>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</si>
  <si>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</si>
  <si>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</si>
  <si>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</si>
  <si>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</si>
  <si>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</si>
  <si>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</si>
  <si>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</si>
  <si>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</si>
  <si>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</si>
  <si>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</si>
  <si>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</si>
  <si>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</si>
  <si>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</si>
  <si>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</si>
  <si>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</si>
  <si>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</si>
  <si>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</si>
  <si>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</si>
  <si>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</si>
  <si>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</si>
  <si>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</si>
  <si>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</si>
  <si>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</si>
  <si>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</si>
  <si>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</si>
  <si>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</si>
  <si>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</si>
  <si>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</si>
  <si>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</si>
  <si>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</si>
  <si>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</si>
  <si>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</si>
  <si>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</si>
  <si>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</si>
  <si>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</si>
  <si>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</si>
  <si>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</si>
  <si>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</si>
  <si>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</si>
  <si>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</si>
  <si>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</si>
  <si>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</si>
  <si>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</si>
  <si>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</si>
  <si>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</si>
  <si>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</si>
  <si>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</si>
  <si>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</si>
  <si>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</si>
  <si>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</si>
  <si>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</si>
  <si>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</si>
  <si>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</si>
  <si>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</si>
  <si>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</si>
  <si>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</si>
  <si>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</si>
  <si>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</si>
  <si>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</si>
  <si>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</si>
  <si>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</si>
  <si>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</si>
  <si>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</si>
  <si>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</si>
  <si>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</si>
  <si>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</si>
  <si>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</si>
  <si>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</si>
  <si>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</si>
  <si>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</si>
  <si>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</si>
  <si>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</si>
  <si>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</si>
  <si>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</si>
  <si>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</si>
  <si>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</si>
  <si>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</si>
  <si>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</si>
  <si>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</si>
  <si>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</si>
  <si>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</si>
  <si>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</si>
  <si>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</si>
  <si>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</si>
  <si>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</si>
  <si>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</si>
  <si>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</si>
  <si>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</si>
  <si>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</si>
  <si>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</si>
  <si>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</si>
  <si>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</si>
  <si>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</si>
  <si>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</si>
  <si>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</si>
  <si>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</si>
  <si>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</si>
  <si>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</si>
  <si>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</si>
  <si>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</si>
  <si>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</si>
  <si>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</si>
  <si>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</si>
  <si>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</si>
  <si>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</si>
  <si>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</si>
  <si>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</si>
  <si>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</si>
  <si>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</si>
  <si>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</si>
  <si>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</si>
  <si>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</si>
  <si>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</si>
  <si>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</si>
  <si>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</si>
  <si>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</si>
  <si>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</si>
  <si>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</si>
  <si>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</si>
  <si>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</si>
  <si>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</si>
  <si>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</si>
  <si>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</si>
  <si>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</si>
  <si>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</si>
  <si>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</si>
  <si>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</si>
  <si>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</si>
  <si>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</si>
  <si>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</si>
  <si>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</si>
  <si>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</si>
  <si>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</si>
  <si>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</si>
  <si>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</si>
  <si>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</si>
  <si>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</si>
  <si>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</si>
  <si>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</si>
  <si>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</si>
  <si>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</si>
  <si>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</si>
  <si>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</si>
  <si>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</si>
  <si>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</si>
  <si>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</si>
  <si>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</si>
  <si>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</si>
  <si>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</si>
  <si>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</si>
  <si>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</si>
  <si>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</si>
  <si>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</si>
  <si>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</si>
  <si>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</si>
  <si>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</si>
  <si>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</si>
  <si>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</si>
  <si>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</si>
  <si>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</si>
  <si>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</si>
  <si>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</si>
  <si>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</si>
  <si>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</si>
  <si>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</si>
  <si>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</si>
  <si>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</si>
  <si>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</si>
  <si>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</si>
  <si>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</si>
  <si>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</si>
  <si>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</si>
  <si>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</si>
  <si>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</si>
  <si>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</si>
  <si>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</si>
  <si>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</si>
  <si>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</si>
  <si>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</si>
  <si>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</si>
  <si>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</si>
  <si>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</si>
  <si>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</si>
  <si>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</si>
  <si>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</si>
  <si>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</si>
  <si>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</si>
  <si>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</si>
  <si>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</si>
  <si>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</si>
  <si>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</si>
  <si>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</si>
  <si>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</si>
  <si>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</si>
  <si>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</si>
  <si>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</si>
  <si>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</si>
  <si>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</si>
  <si>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</si>
  <si>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</si>
  <si>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</si>
  <si>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</si>
  <si>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</si>
  <si>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</si>
  <si>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</si>
  <si>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</si>
  <si>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</si>
  <si>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</si>
  <si>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</si>
  <si>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</si>
  <si>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</si>
  <si>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</si>
  <si>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</si>
  <si>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</si>
  <si>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</si>
  <si>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</si>
  <si>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</si>
  <si>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</si>
  <si>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</si>
  <si>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</si>
  <si>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</si>
  <si>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</si>
  <si>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</si>
  <si>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</si>
  <si>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</si>
  <si>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</si>
  <si>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</si>
  <si>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</si>
  <si>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</si>
  <si>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</si>
  <si>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</si>
  <si>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</si>
  <si>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</si>
  <si>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</si>
  <si>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</si>
  <si>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</si>
  <si>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</si>
  <si>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</si>
  <si>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</si>
  <si>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</si>
  <si>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</si>
  <si>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</si>
  <si>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</si>
  <si>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</si>
  <si>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</si>
  <si>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</si>
  <si>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</si>
  <si>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</si>
  <si>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</si>
  <si>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</si>
  <si>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</si>
  <si>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</si>
  <si>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</si>
  <si>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</si>
  <si>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</si>
  <si>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</si>
  <si>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</si>
  <si>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</si>
  <si>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</si>
  <si>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</si>
  <si>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</si>
  <si>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</si>
  <si>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</si>
  <si>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</si>
  <si>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</si>
  <si>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</si>
  <si>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</si>
  <si>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</si>
  <si>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</si>
  <si>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</si>
  <si>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</si>
  <si>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</si>
  <si>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</si>
  <si>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</si>
  <si>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</si>
  <si>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</si>
  <si>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</si>
  <si>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</si>
  <si>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</si>
  <si>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</si>
  <si>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</si>
  <si>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</si>
  <si>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</si>
  <si>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</si>
  <si>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</si>
  <si>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</si>
  <si>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</si>
  <si>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</si>
  <si>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</si>
  <si>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</si>
  <si>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</si>
  <si>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</si>
  <si>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</si>
  <si>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</si>
  <si>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</si>
  <si>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</si>
  <si>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</si>
  <si>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</si>
  <si>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</si>
  <si>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</si>
  <si>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</si>
  <si>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</si>
  <si>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</si>
  <si>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</si>
  <si>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</si>
  <si>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</si>
  <si>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</si>
  <si>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</si>
  <si>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</si>
  <si>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</si>
  <si>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</si>
  <si>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</si>
  <si>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</si>
  <si>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</si>
  <si>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</si>
  <si>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</si>
  <si>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</si>
  <si>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</si>
  <si>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</si>
  <si>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</si>
  <si>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</si>
  <si>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</si>
  <si>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</si>
  <si>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</si>
  <si>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</si>
  <si>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</si>
  <si>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</si>
  <si>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</si>
  <si>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</si>
  <si>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</si>
  <si>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</si>
  <si>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</si>
  <si>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</si>
  <si>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</si>
  <si>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</si>
  <si>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</si>
  <si>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</si>
  <si>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</si>
  <si>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</si>
  <si>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</si>
  <si>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</si>
  <si>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</si>
  <si>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</si>
  <si>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</si>
  <si>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</si>
  <si>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</si>
  <si>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</si>
  <si>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</si>
  <si>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</si>
  <si>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</si>
  <si>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</si>
  <si>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</si>
  <si>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</si>
  <si>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</si>
  <si>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</si>
  <si>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</si>
  <si>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</si>
  <si>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</si>
  <si>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</si>
  <si>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</si>
  <si>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</si>
  <si>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</si>
  <si>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</si>
  <si>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</si>
  <si>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</si>
  <si>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</si>
  <si>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</si>
  <si>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</si>
  <si>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</si>
  <si>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</si>
  <si>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</si>
  <si>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</si>
  <si>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</si>
  <si>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</si>
  <si>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</si>
  <si>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</si>
  <si>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</si>
  <si>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</si>
  <si>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</si>
  <si>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</si>
  <si>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</si>
  <si>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</si>
  <si>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</si>
  <si>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</si>
  <si>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</si>
  <si>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</si>
  <si>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</si>
  <si>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</si>
  <si>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</si>
  <si>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</si>
  <si>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</si>
  <si>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</si>
  <si>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</si>
  <si>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</si>
  <si>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</si>
  <si>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</si>
  <si>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</si>
  <si>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</si>
  <si>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</si>
  <si>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</si>
  <si>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</si>
  <si>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</si>
  <si>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</si>
  <si>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</si>
  <si>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</si>
  <si>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</si>
  <si>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</si>
  <si>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</si>
  <si>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</si>
  <si>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</si>
  <si>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</si>
  <si>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</si>
  <si>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</si>
  <si>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</si>
  <si>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</si>
  <si>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</si>
  <si>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</si>
  <si>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</si>
  <si>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</si>
  <si>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</si>
  <si>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</si>
  <si>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</si>
  <si>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</si>
  <si>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</si>
  <si>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</si>
  <si>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</si>
  <si>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</si>
  <si>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</si>
  <si>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</si>
  <si>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</si>
  <si>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</si>
  <si>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</si>
  <si>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</si>
  <si>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</si>
  <si>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</si>
  <si>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</si>
  <si>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</si>
  <si>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</si>
  <si>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</si>
  <si>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</si>
  <si>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</si>
  <si>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</si>
  <si>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</si>
  <si>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</si>
  <si>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</si>
  <si>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</si>
  <si>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</si>
  <si>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</si>
  <si>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</si>
  <si>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</si>
  <si>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</si>
  <si>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</si>
  <si>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</si>
  <si>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</si>
  <si>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</si>
  <si>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</si>
  <si>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</si>
  <si>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</si>
  <si>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</si>
  <si>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</si>
  <si>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</si>
  <si>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</si>
  <si>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</si>
  <si>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</si>
  <si>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</si>
  <si>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</si>
  <si>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</si>
  <si>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</si>
  <si>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</si>
  <si>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</si>
  <si>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</si>
  <si>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</si>
  <si>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</si>
  <si>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</si>
  <si>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</si>
  <si>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</si>
  <si>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</si>
  <si>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</si>
  <si>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</si>
  <si>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</si>
  <si>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</si>
  <si>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</si>
  <si>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</si>
  <si>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</si>
  <si>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</si>
  <si>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</si>
  <si>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</si>
  <si>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</si>
  <si>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</si>
  <si>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</si>
  <si>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</si>
  <si>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</si>
  <si>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</si>
  <si>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</si>
  <si>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</si>
  <si>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</si>
  <si>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</si>
  <si>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</si>
  <si>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</si>
  <si>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</si>
  <si>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</si>
  <si>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</si>
  <si>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</si>
  <si>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</si>
  <si>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</si>
  <si>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</si>
  <si>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</si>
  <si>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</si>
  <si>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</si>
  <si>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</si>
  <si>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</si>
  <si>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</si>
  <si>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</si>
  <si>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</si>
  <si>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</si>
  <si>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</si>
  <si>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</si>
  <si>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</si>
  <si>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</si>
  <si>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</si>
  <si>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</si>
  <si>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</si>
  <si>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</si>
  <si>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</si>
  <si>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</si>
  <si>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</si>
  <si>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</si>
  <si>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</si>
  <si>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</si>
  <si>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</si>
  <si>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</si>
  <si>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</si>
  <si>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</si>
  <si>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</si>
  <si>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</si>
  <si>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</si>
  <si>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</si>
  <si>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</si>
  <si>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</si>
  <si>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</si>
  <si>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</si>
  <si>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</si>
  <si>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</si>
  <si>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</si>
  <si>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</si>
  <si>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</si>
  <si>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</si>
  <si>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</si>
  <si>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</si>
  <si>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</si>
  <si>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</si>
  <si>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</si>
  <si>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</si>
  <si>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</si>
  <si>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</si>
  <si>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</si>
  <si>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</si>
  <si>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</si>
  <si>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</si>
  <si>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</si>
  <si>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</si>
  <si>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</si>
  <si>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</si>
  <si>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</si>
  <si>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</si>
  <si>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</si>
  <si>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</si>
  <si>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</si>
  <si>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</si>
  <si>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</si>
  <si>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</si>
  <si>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</si>
  <si>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</si>
  <si>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</si>
  <si>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</si>
  <si>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</si>
  <si>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</si>
  <si>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</si>
  <si>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</si>
  <si>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</si>
  <si>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</si>
  <si>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</si>
  <si>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</si>
  <si>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</si>
  <si>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</si>
  <si>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</si>
  <si>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</si>
  <si>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</si>
  <si>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</si>
  <si>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</si>
  <si>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</si>
  <si>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</si>
  <si>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</si>
  <si>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</si>
  <si>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</si>
  <si>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</si>
  <si>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</si>
  <si>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</si>
  <si>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</si>
  <si>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</si>
  <si>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</si>
  <si>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</si>
  <si>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</si>
  <si>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</si>
  <si>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</si>
  <si>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</si>
  <si>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</si>
  <si>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</si>
  <si>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</si>
  <si>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</si>
  <si>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</si>
  <si>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</si>
  <si>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</si>
  <si>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</si>
  <si>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</si>
  <si>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</si>
  <si>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</si>
  <si>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</si>
  <si>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</si>
  <si>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</si>
  <si>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</si>
  <si>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</si>
  <si>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</si>
  <si>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</si>
  <si>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</si>
  <si>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</si>
  <si>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</si>
  <si>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</si>
  <si>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</si>
  <si>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</si>
  <si>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</si>
  <si>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</si>
  <si>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</si>
  <si>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</si>
  <si>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</si>
  <si>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</si>
  <si>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</si>
  <si>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</si>
  <si>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</si>
  <si>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</si>
  <si>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</si>
  <si>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</si>
  <si>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</si>
  <si>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</si>
  <si>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</si>
  <si>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</si>
  <si>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</si>
  <si>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</si>
  <si>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</si>
  <si>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</si>
  <si>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</si>
  <si>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</si>
  <si>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</si>
  <si>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</si>
  <si>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</si>
  <si>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</si>
  <si>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</si>
  <si>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</si>
  <si>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</si>
  <si>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</si>
  <si>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</si>
  <si>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</si>
  <si>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</si>
  <si>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</si>
  <si>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</si>
  <si>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</si>
  <si>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</si>
  <si>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</si>
  <si>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</si>
  <si>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</si>
  <si>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</si>
  <si>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</si>
  <si>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</si>
  <si>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</si>
  <si>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</si>
  <si>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</si>
  <si>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</si>
  <si>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</si>
  <si>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</si>
  <si>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</si>
  <si>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</si>
  <si>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</si>
  <si>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</si>
  <si>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</si>
  <si>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</si>
  <si>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</si>
  <si>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</si>
  <si>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</si>
  <si>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</si>
  <si>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</si>
  <si>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</si>
  <si>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</si>
  <si>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</si>
  <si>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</si>
  <si>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</si>
  <si>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</si>
  <si>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</si>
  <si>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</si>
  <si>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</si>
  <si>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</si>
  <si>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</si>
  <si>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</si>
  <si>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</si>
  <si>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</si>
  <si>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</si>
  <si>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</si>
  <si>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</si>
  <si>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</si>
  <si>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</si>
  <si>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</si>
  <si>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</si>
  <si>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</si>
  <si>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</si>
  <si>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</si>
  <si>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</si>
  <si>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</si>
  <si>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</si>
  <si>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</si>
  <si>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</si>
  <si>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</si>
  <si>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</si>
  <si>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</si>
  <si>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</si>
  <si>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</si>
  <si>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</si>
  <si>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</si>
  <si>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</si>
  <si>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</si>
  <si>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</si>
  <si>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</si>
  <si>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</si>
  <si>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</si>
  <si>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</si>
  <si>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</si>
  <si>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</si>
  <si>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</si>
  <si>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</si>
  <si>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</si>
  <si>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</si>
  <si>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</si>
  <si>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</si>
  <si>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</si>
  <si>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</si>
  <si>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</si>
  <si>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</si>
  <si>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</si>
  <si>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</si>
  <si>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</si>
  <si>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</si>
  <si>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</si>
  <si>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</si>
  <si>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</si>
  <si>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</si>
  <si>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</si>
  <si>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</si>
  <si>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</si>
  <si>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</si>
  <si>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</si>
  <si>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</si>
  <si>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</si>
  <si>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</si>
  <si>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</si>
  <si>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</si>
  <si>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</si>
  <si>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</si>
  <si>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</si>
  <si>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</si>
  <si>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</si>
  <si>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</si>
  <si>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</si>
  <si>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</si>
  <si>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</si>
  <si>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</si>
  <si>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</si>
  <si>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</si>
  <si>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</si>
  <si>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</si>
  <si>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</si>
  <si>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</si>
  <si>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</si>
  <si>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</si>
  <si>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</si>
  <si>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</si>
  <si>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</si>
  <si>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</si>
  <si>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</si>
  <si>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</si>
  <si>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</si>
  <si>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</si>
  <si>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</si>
  <si>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</si>
  <si>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</si>
  <si>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</si>
  <si>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</si>
  <si>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</si>
  <si>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</si>
  <si>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</si>
  <si>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</si>
  <si>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</si>
  <si>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</si>
  <si>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</si>
  <si>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</si>
  <si>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</si>
  <si>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</si>
  <si>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</si>
  <si>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</si>
  <si>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</si>
  <si>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</si>
  <si>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</si>
  <si>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</si>
  <si>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</si>
  <si>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</si>
  <si>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</si>
  <si>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</si>
  <si>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</si>
  <si>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</si>
  <si>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</si>
  <si>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</si>
  <si>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</si>
  <si>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</si>
  <si>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</si>
  <si>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</si>
  <si>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</si>
  <si>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</si>
  <si>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</si>
  <si>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</si>
  <si>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</si>
  <si>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</si>
  <si>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</si>
  <si>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</si>
  <si>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</si>
  <si>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</si>
  <si>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</si>
  <si>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</si>
  <si>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</si>
  <si>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</si>
  <si>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</si>
  <si>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</si>
  <si>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</si>
  <si>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</si>
  <si>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</si>
  <si>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</si>
  <si>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</si>
  <si>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</si>
  <si>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</si>
  <si>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</si>
  <si>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</si>
  <si>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</si>
  <si>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</si>
  <si>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</si>
  <si>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</si>
  <si>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</si>
  <si>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</si>
  <si>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</si>
  <si>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</si>
  <si>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</si>
  <si>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</si>
  <si>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</si>
  <si>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</si>
  <si>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</si>
  <si>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</si>
  <si>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</si>
  <si>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</si>
  <si>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</si>
  <si>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</si>
  <si>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</si>
  <si>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</si>
  <si>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</si>
  <si>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</si>
  <si>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</si>
  <si>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</si>
  <si>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</si>
  <si>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</si>
  <si>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</si>
  <si>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</si>
  <si>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</si>
  <si>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</si>
  <si>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</si>
  <si>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</si>
  <si>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</si>
  <si>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</si>
  <si>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</si>
  <si>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</si>
  <si>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</si>
  <si>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</si>
  <si>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</si>
  <si>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</si>
  <si>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</si>
  <si>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</si>
  <si>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</si>
  <si>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</si>
  <si>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</si>
  <si>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</si>
  <si>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</si>
  <si>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</si>
  <si>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</si>
  <si>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</si>
  <si>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</si>
  <si>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</si>
  <si>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</si>
  <si>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</si>
  <si>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</si>
  <si>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</si>
  <si>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</si>
  <si>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</si>
  <si>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</si>
  <si>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</si>
  <si>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</si>
  <si>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</si>
  <si>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</si>
  <si>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</si>
  <si>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</si>
  <si>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</si>
  <si>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</si>
  <si>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</si>
  <si>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</si>
  <si>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</si>
  <si>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</si>
  <si>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</si>
  <si>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</si>
  <si>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</si>
  <si>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</si>
  <si>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</si>
  <si>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</si>
  <si>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</si>
  <si>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</si>
  <si>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</si>
  <si>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</si>
  <si>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</si>
  <si>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</si>
  <si>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</si>
  <si>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</si>
  <si>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</si>
  <si>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</si>
  <si>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</si>
  <si>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</si>
  <si>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</si>
  <si>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</si>
  <si>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</si>
  <si>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</si>
  <si>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</si>
  <si>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</si>
  <si>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</si>
  <si>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</si>
  <si>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</si>
  <si>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</si>
  <si>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</si>
  <si>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</si>
  <si>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</si>
  <si>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</si>
  <si>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</si>
  <si>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</si>
  <si>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</si>
  <si>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</si>
  <si>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</si>
  <si>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</si>
  <si>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</si>
  <si>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</si>
  <si>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</si>
  <si>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</si>
  <si>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</si>
  <si>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</si>
  <si>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</si>
  <si>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</si>
  <si>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</si>
  <si>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</si>
  <si>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</si>
  <si>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</si>
  <si>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</si>
  <si>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</si>
  <si>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</si>
  <si>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</si>
  <si>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</si>
  <si>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</si>
  <si>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</si>
  <si>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</si>
  <si>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</si>
  <si>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</si>
  <si>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</si>
  <si>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</si>
  <si>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</si>
  <si>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</si>
  <si>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</si>
  <si>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</si>
  <si>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</si>
  <si>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</si>
  <si>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</si>
  <si>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</si>
  <si>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</si>
  <si>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</si>
  <si>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</si>
  <si>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</si>
  <si>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</si>
  <si>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</si>
  <si>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</si>
  <si>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</si>
  <si>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</si>
  <si>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</si>
  <si>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</si>
  <si>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</si>
  <si>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</si>
  <si>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</si>
  <si>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</si>
  <si>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</si>
  <si>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</si>
  <si>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</si>
  <si>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</si>
  <si>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</si>
  <si>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</si>
  <si>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</si>
  <si>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</si>
  <si>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</si>
  <si>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</si>
  <si>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</si>
  <si>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</si>
  <si>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</si>
  <si>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</si>
  <si>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</si>
  <si>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</si>
  <si>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</si>
  <si>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</si>
  <si>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</si>
  <si>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</si>
  <si>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</si>
  <si>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</si>
  <si>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</si>
  <si>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</si>
  <si>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</si>
  <si>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</si>
  <si>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</si>
  <si>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</si>
  <si>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</si>
  <si>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</si>
  <si>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</si>
  <si>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</si>
  <si>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</si>
  <si>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</si>
  <si>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</si>
  <si>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</si>
  <si>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</si>
  <si>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</si>
  <si>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</si>
  <si>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</si>
  <si>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</si>
  <si>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</si>
  <si>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</si>
  <si>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</si>
  <si>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</si>
  <si>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</si>
  <si>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</si>
  <si>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</si>
  <si>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</si>
  <si>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</si>
  <si>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</si>
  <si>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</si>
  <si>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</si>
  <si>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</si>
  <si>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</si>
  <si>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</si>
  <si>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</si>
  <si>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</si>
  <si>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</si>
  <si>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</si>
  <si>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</si>
  <si>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</si>
  <si>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</si>
  <si>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</si>
  <si>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</si>
  <si>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</si>
  <si>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</si>
  <si>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</si>
  <si>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</si>
  <si>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</si>
  <si>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</si>
  <si>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</si>
  <si>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</si>
  <si>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</si>
  <si>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</si>
  <si>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</si>
  <si>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</si>
  <si>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</si>
  <si>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</si>
  <si>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</si>
  <si>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</si>
  <si>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</si>
  <si>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</si>
  <si>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</si>
  <si>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</si>
  <si>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</si>
  <si>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</si>
  <si>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</si>
  <si>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</si>
  <si>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</si>
  <si>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</si>
  <si>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</si>
  <si>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</si>
  <si>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</si>
  <si>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</si>
  <si>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</si>
  <si>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</si>
  <si>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</si>
  <si>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</si>
  <si>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</si>
  <si>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</si>
  <si>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</si>
  <si>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</si>
  <si>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</si>
  <si>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</si>
  <si>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</si>
  <si>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</si>
  <si>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</si>
  <si>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</si>
  <si>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</si>
  <si>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</si>
  <si>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</si>
  <si>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</si>
  <si>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</si>
  <si>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</si>
  <si>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</si>
  <si>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</si>
  <si>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</si>
  <si>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</si>
  <si>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</si>
  <si>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</si>
  <si>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</si>
  <si>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</si>
  <si>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</si>
  <si>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</si>
  <si>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</si>
  <si>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</si>
  <si>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</si>
  <si>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</si>
  <si>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</si>
  <si>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</si>
  <si>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</si>
  <si>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</si>
  <si>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</si>
  <si>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</si>
  <si>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</si>
  <si>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</si>
  <si>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</si>
  <si>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</si>
  <si>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</si>
  <si>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</si>
  <si>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</si>
  <si>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</si>
  <si>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</si>
  <si>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</si>
  <si>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</si>
  <si>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</si>
  <si>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</si>
  <si>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</si>
  <si>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</si>
  <si>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</si>
  <si>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</si>
  <si>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</si>
  <si>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</si>
  <si>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</si>
  <si>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</si>
  <si>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</si>
  <si>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</si>
  <si>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</si>
  <si>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</si>
  <si>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</si>
  <si>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</si>
  <si>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</si>
  <si>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</si>
  <si>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</si>
  <si>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</si>
  <si>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</si>
  <si>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</si>
  <si>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</si>
  <si>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</si>
  <si>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</si>
  <si>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</si>
  <si>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</si>
  <si>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</si>
  <si>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</si>
  <si>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</si>
  <si>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</si>
  <si>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</si>
  <si>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</si>
  <si>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</si>
  <si>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</si>
  <si>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</si>
  <si>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</si>
  <si>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</si>
  <si>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</si>
  <si>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</si>
  <si>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</si>
  <si>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</si>
  <si>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</si>
  <si>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</si>
  <si>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</si>
  <si>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</si>
  <si>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</si>
  <si>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</si>
  <si>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</si>
  <si>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</si>
  <si>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</si>
  <si>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</si>
  <si>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</si>
  <si>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</si>
  <si>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</si>
  <si>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</si>
  <si>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</si>
  <si>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</si>
  <si>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</si>
  <si>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</si>
  <si>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</si>
  <si>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</si>
  <si>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</si>
  <si>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</si>
  <si>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</si>
  <si>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</si>
  <si>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</si>
  <si>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</si>
  <si>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</si>
  <si>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</si>
  <si>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</si>
  <si>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</si>
  <si>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</si>
  <si>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</si>
  <si>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</si>
  <si>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</si>
  <si>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</si>
  <si>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</si>
  <si>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</si>
  <si>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</si>
  <si>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</si>
  <si>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</si>
  <si>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</si>
  <si>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</si>
  <si>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</si>
  <si>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</si>
  <si>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</si>
  <si>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</si>
  <si>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</si>
  <si>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</si>
  <si>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</si>
  <si>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</si>
  <si>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</si>
  <si>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</si>
  <si>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</si>
  <si>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</si>
  <si>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</si>
  <si>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</si>
  <si>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</si>
  <si>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</si>
  <si>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</si>
  <si>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</si>
  <si>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</si>
  <si>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</si>
  <si>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</si>
  <si>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</si>
  <si>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</si>
  <si>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</si>
  <si>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</si>
  <si>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</si>
  <si>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</si>
  <si>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</si>
  <si>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</si>
  <si>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</si>
  <si>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</si>
  <si>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</si>
  <si>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</si>
  <si>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</si>
  <si>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</si>
  <si>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</si>
  <si>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</si>
  <si>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</si>
  <si>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</si>
  <si>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</si>
  <si>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</si>
  <si>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</si>
  <si>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</si>
  <si>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</si>
  <si>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</si>
  <si>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</si>
  <si>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</si>
  <si>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</si>
  <si>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</si>
  <si>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</si>
  <si>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</si>
  <si>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</si>
  <si>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</si>
  <si>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</si>
  <si>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</si>
  <si>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</si>
  <si>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</si>
  <si>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</si>
  <si>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</si>
  <si>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</si>
  <si>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</si>
  <si>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</si>
  <si>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</si>
  <si>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</si>
  <si>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</si>
  <si>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</si>
  <si>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</si>
  <si>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</si>
  <si>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</si>
  <si>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</si>
  <si>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</si>
  <si>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</si>
  <si>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</si>
  <si>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</si>
  <si>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</si>
  <si>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</si>
  <si>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</si>
  <si>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</si>
  <si>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</si>
  <si>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</si>
  <si>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</si>
  <si>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</si>
  <si>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</si>
  <si>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</si>
  <si>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</si>
  <si>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</si>
  <si>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</si>
  <si>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</si>
  <si>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</si>
  <si>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</si>
  <si>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</si>
  <si>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</si>
  <si>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</si>
  <si>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</si>
  <si>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</si>
  <si>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</si>
  <si>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</si>
  <si>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</si>
  <si>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</si>
  <si>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</si>
  <si>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</si>
  <si>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</si>
  <si>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</si>
  <si>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</si>
  <si>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</si>
  <si>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</si>
  <si>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</si>
  <si>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</si>
  <si>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</si>
  <si>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</si>
  <si>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</si>
  <si>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</si>
  <si>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</si>
  <si>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</si>
  <si>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</si>
  <si>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</si>
  <si>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</si>
  <si>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</si>
  <si>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</si>
  <si>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</si>
  <si>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</si>
  <si>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</si>
  <si>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</si>
  <si>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</si>
  <si>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</si>
  <si>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</si>
  <si>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</si>
  <si>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</si>
  <si>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</si>
  <si>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</si>
  <si>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</si>
  <si>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</si>
  <si>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</si>
  <si>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</si>
  <si>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</si>
  <si>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</si>
  <si>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</si>
  <si>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</si>
  <si>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</si>
  <si>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</si>
  <si>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</si>
  <si>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</si>
  <si>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</si>
  <si>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</si>
  <si>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</si>
  <si>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</si>
  <si>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</si>
  <si>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</si>
  <si>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</si>
  <si>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</si>
  <si>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</si>
  <si>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</si>
  <si>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</si>
  <si>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</si>
  <si>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</si>
  <si>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</si>
  <si>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</si>
  <si>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</si>
  <si>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</si>
  <si>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</si>
  <si>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</si>
  <si>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</si>
  <si>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</si>
  <si>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</si>
  <si>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</si>
  <si>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</si>
  <si>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</si>
  <si>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</si>
  <si>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</si>
  <si>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</si>
  <si>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</si>
  <si>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</si>
  <si>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</si>
  <si>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</si>
  <si>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</si>
  <si>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</si>
  <si>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</si>
  <si>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</si>
  <si>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</si>
  <si>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</si>
  <si>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</si>
  <si>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</si>
  <si>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</si>
  <si>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</si>
  <si>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</si>
  <si>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</si>
  <si>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</si>
  <si>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</si>
  <si>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</si>
  <si>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</si>
  <si>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</si>
  <si>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</si>
  <si>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</si>
  <si>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</si>
  <si>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</si>
  <si>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</si>
  <si>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</si>
  <si>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</si>
  <si>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</si>
  <si>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</si>
  <si>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</si>
  <si>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</si>
  <si>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</si>
  <si>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</si>
  <si>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</si>
  <si>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</si>
  <si>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</si>
  <si>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</si>
  <si>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</si>
  <si>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</si>
  <si>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</si>
  <si>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</si>
  <si>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</si>
  <si>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</si>
  <si>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</si>
  <si>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</si>
  <si>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</si>
  <si>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</si>
  <si>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</si>
  <si>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</si>
  <si>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</si>
  <si>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</si>
  <si>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</si>
  <si>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</si>
  <si>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</si>
  <si>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</si>
  <si>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</si>
  <si>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</si>
  <si>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</si>
  <si>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</si>
  <si>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</si>
  <si>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</si>
  <si>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</si>
  <si>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</si>
  <si>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</si>
  <si>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</si>
  <si>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</si>
  <si>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</si>
  <si>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</si>
  <si>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</si>
  <si>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</si>
  <si>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</si>
  <si>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</si>
  <si>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</si>
  <si>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</si>
  <si>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</si>
  <si>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</si>
  <si>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</si>
  <si>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</si>
  <si>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</si>
  <si>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</si>
  <si>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</si>
  <si>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</si>
  <si>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</si>
  <si>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</si>
  <si>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</si>
  <si>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</si>
  <si>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</si>
  <si>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</si>
  <si>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</si>
  <si>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</si>
  <si>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</si>
  <si>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</si>
  <si>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</si>
  <si>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</si>
  <si>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</si>
  <si>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</si>
  <si>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</si>
  <si>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</si>
  <si>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</si>
  <si>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</si>
  <si>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</si>
  <si>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</si>
  <si>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</si>
  <si>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</si>
  <si>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</si>
  <si>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</si>
  <si>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</si>
  <si>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</si>
  <si>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</si>
  <si>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</si>
  <si>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</si>
  <si>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</si>
  <si>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</si>
  <si>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</si>
  <si>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</si>
  <si>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</si>
  <si>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</si>
  <si>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</si>
  <si>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</si>
  <si>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</si>
  <si>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</si>
  <si>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</si>
  <si>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</si>
  <si>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</si>
  <si>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</si>
  <si>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</si>
  <si>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</si>
  <si>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</si>
  <si>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</si>
  <si>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</si>
  <si>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</si>
  <si>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</si>
  <si>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</si>
  <si>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</si>
  <si>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</si>
  <si>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</si>
  <si>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</si>
  <si>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</si>
  <si>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</si>
  <si>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</si>
  <si>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</si>
  <si>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</si>
  <si>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</si>
  <si>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</si>
  <si>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</si>
  <si>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</si>
  <si>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</si>
  <si>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</si>
  <si>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</si>
  <si>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</si>
  <si>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</si>
  <si>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</si>
  <si>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</si>
  <si>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</si>
  <si>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</si>
  <si>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</si>
  <si>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</si>
  <si>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</si>
  <si>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</si>
  <si>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</si>
  <si>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</si>
  <si>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</si>
  <si>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</si>
  <si>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</si>
  <si>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</si>
  <si>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</si>
  <si>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</si>
  <si>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</si>
  <si>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</si>
  <si>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</si>
  <si>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</si>
  <si>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</si>
  <si>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</si>
  <si>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</si>
  <si>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</si>
  <si>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</si>
  <si>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</si>
  <si>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</si>
  <si>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</si>
  <si>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</si>
  <si>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</si>
  <si>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</si>
  <si>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</si>
  <si>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</si>
  <si>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</si>
  <si>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</si>
  <si>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</si>
  <si>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</si>
  <si>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</si>
  <si>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</si>
  <si>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</si>
  <si>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</si>
  <si>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</si>
  <si>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</si>
  <si>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</si>
  <si>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</si>
  <si>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</si>
  <si>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</si>
  <si>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</si>
  <si>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</si>
  <si>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</si>
  <si>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</si>
  <si>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</si>
  <si>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</si>
  <si>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</si>
  <si>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</si>
  <si>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</si>
  <si>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</si>
  <si>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</si>
  <si>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</si>
  <si>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</si>
  <si>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</si>
  <si>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</si>
  <si>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</si>
  <si>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</si>
  <si>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</si>
  <si>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</si>
  <si>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</si>
  <si>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</si>
  <si>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</si>
  <si>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</si>
  <si>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</si>
  <si>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</si>
  <si>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</si>
  <si>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</si>
  <si>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</si>
  <si>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</si>
  <si>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</si>
  <si>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</si>
  <si>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</si>
  <si>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</si>
  <si>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</si>
  <si>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</si>
  <si>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</si>
  <si>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</si>
  <si>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</si>
  <si>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</si>
  <si>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</si>
  <si>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</si>
  <si>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</si>
  <si>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</si>
  <si>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</si>
  <si>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</si>
  <si>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</si>
  <si>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</si>
  <si>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</si>
  <si>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</si>
  <si>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</si>
  <si>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</si>
  <si>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</si>
  <si>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</si>
  <si>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</si>
  <si>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</si>
  <si>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</si>
  <si>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</si>
  <si>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</si>
  <si>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</si>
  <si>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</si>
  <si>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</si>
  <si>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</si>
  <si>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</si>
  <si>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</si>
  <si>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</si>
  <si>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</si>
  <si>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</si>
  <si>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</si>
  <si>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</si>
  <si>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</si>
  <si>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</si>
  <si>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</si>
  <si>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</si>
  <si>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</si>
  <si>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</si>
  <si>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</si>
  <si>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</si>
  <si>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</si>
  <si>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</si>
  <si>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</si>
  <si>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</si>
  <si>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</si>
  <si>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</si>
  <si>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</si>
  <si>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</si>
  <si>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</si>
  <si>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</si>
  <si>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</si>
  <si>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</si>
  <si>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</si>
  <si>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</si>
  <si>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</si>
  <si>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</si>
  <si>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</si>
  <si>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</si>
  <si>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</si>
  <si>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</si>
  <si>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</si>
  <si>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</si>
  <si>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</si>
  <si>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</si>
  <si>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</si>
  <si>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</si>
  <si>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</si>
  <si>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</si>
  <si>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</si>
  <si>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</si>
  <si>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</si>
  <si>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</si>
  <si>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</si>
  <si>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</si>
  <si>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</si>
  <si>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</si>
  <si>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</si>
  <si>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</si>
  <si>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</si>
  <si>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</si>
  <si>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</si>
  <si>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</si>
  <si>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</si>
  <si>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</si>
  <si>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</si>
  <si>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</si>
  <si>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</si>
  <si>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</si>
  <si>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</si>
  <si>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</si>
  <si>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</si>
  <si>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</si>
  <si>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</si>
  <si>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</si>
  <si>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</si>
  <si>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</si>
  <si>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</si>
  <si>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</si>
  <si>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</si>
  <si>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</si>
  <si>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</si>
  <si>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</si>
  <si>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</si>
  <si>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</si>
  <si>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</si>
  <si>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</si>
  <si>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</si>
  <si>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</si>
  <si>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</si>
  <si>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</si>
  <si>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</si>
  <si>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</si>
  <si>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</si>
  <si>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</si>
  <si>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</si>
  <si>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</si>
  <si>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</si>
  <si>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</si>
  <si>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</si>
  <si>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</si>
  <si>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</si>
  <si>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</si>
  <si>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</si>
  <si>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</si>
  <si>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</si>
  <si>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</si>
  <si>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</si>
  <si>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</si>
  <si>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</si>
  <si>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</si>
  <si>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</si>
  <si>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</si>
  <si>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</si>
  <si>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</si>
  <si>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</si>
  <si>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</si>
  <si>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</si>
  <si>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</si>
  <si>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</si>
  <si>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</si>
  <si>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</si>
  <si>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</si>
  <si>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</si>
  <si>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</si>
  <si>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</si>
  <si>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</si>
  <si>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</si>
  <si>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</si>
  <si>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</si>
  <si>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</si>
  <si>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</si>
  <si>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</si>
  <si>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</si>
  <si>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</si>
  <si>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</si>
  <si>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</si>
  <si>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</si>
  <si>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</si>
  <si>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</si>
  <si>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</si>
  <si>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</si>
  <si>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</si>
  <si>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</si>
  <si>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</si>
  <si>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</si>
  <si>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</si>
  <si>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</si>
  <si>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</si>
  <si>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</si>
  <si>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</si>
  <si>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</si>
  <si>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</si>
  <si>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</si>
  <si>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</si>
  <si>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</si>
  <si>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</si>
  <si>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</si>
  <si>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</si>
  <si>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</si>
  <si>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</si>
  <si>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</si>
  <si>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</si>
  <si>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</si>
  <si>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</si>
  <si>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</si>
  <si>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</si>
  <si>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</si>
  <si>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</si>
  <si>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</si>
  <si>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</si>
  <si>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</si>
  <si>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</si>
  <si>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</si>
  <si>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</si>
  <si>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</si>
  <si>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</si>
  <si>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</si>
  <si>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</si>
  <si>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</si>
  <si>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</si>
  <si>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</si>
  <si>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</si>
  <si>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</si>
  <si>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</si>
  <si>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</si>
  <si>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</si>
  <si>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</si>
  <si>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</si>
  <si>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</si>
  <si>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</si>
  <si>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</si>
  <si>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</si>
  <si>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</si>
  <si>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</si>
  <si>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</si>
  <si>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</si>
  <si>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</si>
  <si>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</si>
  <si>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</si>
  <si>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</si>
  <si>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</si>
  <si>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</si>
  <si>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</si>
  <si>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</si>
  <si>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</si>
  <si>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</si>
  <si>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</si>
  <si>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</si>
  <si>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</si>
  <si>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</si>
  <si>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</si>
  <si>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</si>
  <si>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</si>
  <si>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</si>
  <si>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</si>
  <si>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</si>
  <si>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</si>
  <si>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</si>
  <si>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</si>
  <si>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</si>
  <si>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</si>
  <si>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</si>
  <si>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</si>
  <si>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</si>
  <si>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</si>
  <si>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</si>
  <si>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</si>
  <si>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</si>
  <si>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</si>
  <si>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</si>
  <si>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</si>
  <si>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</si>
  <si>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</si>
  <si>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</si>
  <si>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</si>
  <si>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</si>
  <si>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</si>
  <si>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</si>
  <si>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</si>
  <si>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</si>
  <si>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</si>
  <si>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</si>
  <si>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</si>
  <si>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</si>
  <si>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</si>
  <si>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</si>
  <si>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</si>
  <si>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</si>
  <si>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</si>
  <si>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</si>
  <si>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</si>
  <si>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</si>
  <si>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</si>
  <si>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</si>
  <si>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</si>
  <si>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</si>
  <si>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</si>
  <si>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</si>
  <si>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</si>
  <si>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</si>
  <si>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</si>
  <si>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</si>
  <si>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</si>
  <si>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</si>
  <si>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</si>
  <si>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</si>
  <si>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</si>
  <si>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</si>
  <si>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</si>
  <si>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</si>
  <si>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</si>
  <si>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</si>
  <si>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</si>
  <si>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</si>
  <si>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</si>
  <si>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</si>
  <si>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</si>
  <si>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</si>
  <si>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</si>
  <si>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</si>
  <si>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</si>
  <si>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</si>
  <si>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</si>
  <si>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</si>
  <si>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</si>
  <si>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</si>
  <si>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</si>
  <si>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</si>
  <si>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</si>
  <si>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</si>
  <si>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</si>
  <si>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</si>
  <si>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</si>
  <si>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</si>
  <si>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</si>
  <si>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</si>
  <si>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</si>
  <si>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</si>
  <si>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</si>
  <si>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</si>
  <si>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</si>
  <si>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</si>
  <si>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</si>
  <si>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</si>
  <si>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</si>
  <si>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</si>
  <si>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</si>
  <si>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</si>
  <si>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</si>
  <si>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</si>
  <si>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</si>
  <si>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</si>
  <si>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</si>
  <si>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</si>
  <si>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</si>
  <si>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</si>
  <si>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</si>
  <si>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</si>
  <si>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</si>
  <si>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</si>
  <si>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</si>
  <si>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</si>
  <si>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</si>
  <si>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</si>
  <si>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</si>
  <si>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</si>
  <si>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</si>
  <si>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</si>
  <si>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</si>
  <si>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</si>
  <si>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</si>
  <si>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</si>
  <si>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</si>
  <si>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</si>
  <si>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</si>
  <si>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</si>
  <si>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</si>
  <si>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</si>
  <si>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</si>
  <si>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</si>
  <si>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</si>
  <si>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</si>
  <si>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</si>
  <si>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</si>
  <si>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</si>
  <si>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</si>
  <si>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</si>
  <si>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</si>
  <si>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</si>
  <si>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</si>
  <si>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</si>
  <si>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</si>
  <si>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</si>
  <si>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</si>
  <si>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</si>
  <si>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</si>
  <si>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</si>
  <si>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</si>
  <si>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</si>
  <si>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</si>
  <si>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</si>
  <si>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</si>
  <si>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</si>
  <si>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</si>
  <si>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</si>
  <si>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</si>
  <si>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</si>
  <si>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</si>
  <si>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</si>
  <si>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</si>
  <si>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</si>
  <si>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</si>
  <si>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</si>
  <si>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</si>
  <si>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</si>
  <si>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</si>
  <si>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</si>
  <si>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</si>
  <si>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</si>
  <si>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</si>
  <si>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</si>
  <si>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</si>
  <si>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</si>
  <si>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</si>
  <si>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</si>
  <si>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</si>
  <si>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</si>
  <si>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</si>
  <si>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</si>
  <si>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</si>
  <si>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</si>
  <si>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</si>
  <si>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</si>
  <si>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</si>
  <si>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</si>
  <si>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</si>
  <si>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</si>
  <si>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</si>
  <si>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</si>
  <si>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</si>
  <si>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</si>
  <si>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</si>
  <si>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</si>
  <si>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</si>
  <si>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</si>
  <si>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</si>
  <si>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</si>
  <si>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</si>
  <si>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</si>
  <si>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</si>
  <si>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</si>
  <si>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</si>
  <si>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</si>
  <si>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</si>
  <si>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</si>
  <si>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</si>
  <si>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</si>
  <si>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</si>
  <si>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</si>
  <si>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</si>
  <si>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</si>
  <si>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</si>
  <si>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</si>
  <si>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</si>
  <si>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</si>
  <si>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</si>
  <si>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</si>
  <si>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</si>
  <si>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</si>
  <si>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</si>
  <si>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</si>
  <si>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</si>
  <si>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</si>
  <si>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</si>
  <si>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</si>
  <si>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</si>
  <si>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</si>
  <si>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</si>
  <si>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</si>
  <si>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</si>
  <si>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</si>
  <si>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</si>
  <si>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</si>
  <si>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</si>
  <si>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</si>
  <si>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</si>
  <si>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</si>
  <si>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</si>
  <si>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</si>
  <si>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</si>
  <si>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</si>
  <si>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</si>
  <si>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</si>
  <si>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</si>
  <si>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</si>
  <si>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</si>
  <si>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</si>
  <si>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</si>
  <si>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</si>
  <si>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</si>
  <si>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</si>
  <si>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</si>
  <si>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</si>
  <si>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</si>
  <si>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</si>
  <si>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</si>
  <si>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</si>
  <si>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</si>
  <si>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</si>
  <si>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</si>
  <si>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</si>
  <si>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</si>
  <si>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</si>
  <si>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</si>
  <si>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</si>
  <si>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</si>
  <si>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</si>
  <si>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</si>
  <si>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</si>
  <si>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</si>
  <si>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</si>
  <si>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</si>
  <si>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</si>
  <si>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</si>
  <si>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</si>
  <si>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</si>
  <si>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</si>
  <si>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</si>
  <si>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</si>
  <si>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</si>
  <si>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</si>
  <si>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</si>
  <si>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</si>
  <si>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</si>
  <si>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</si>
  <si>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</si>
  <si>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</si>
  <si>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</si>
  <si>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</si>
  <si>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</si>
  <si>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</si>
  <si>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</si>
  <si>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</si>
  <si>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</si>
  <si>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</si>
  <si>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</si>
  <si>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</si>
  <si>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</si>
  <si>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</si>
  <si>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</si>
  <si>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</si>
  <si>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</si>
  <si>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</si>
  <si>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</si>
  <si>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</si>
  <si>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</si>
  <si>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</si>
  <si>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</si>
  <si>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</si>
  <si>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</si>
  <si>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</si>
  <si>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</si>
  <si>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</si>
  <si>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</si>
  <si>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</si>
  <si>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</si>
  <si>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</si>
  <si>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</si>
  <si>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</si>
  <si>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</si>
  <si>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</si>
  <si>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</si>
  <si>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</si>
  <si>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</si>
  <si>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</si>
  <si>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</si>
  <si>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</si>
  <si>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</si>
  <si>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</si>
  <si>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</si>
  <si>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</si>
  <si>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</si>
  <si>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</si>
  <si>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</si>
  <si>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</si>
  <si>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</si>
  <si>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</si>
  <si>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</si>
  <si>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</si>
  <si>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</si>
  <si>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</si>
  <si>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</si>
  <si>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</si>
  <si>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</si>
  <si>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</si>
  <si>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</si>
  <si>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</si>
  <si>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</si>
  <si>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</si>
  <si>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</si>
  <si>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</si>
  <si>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</si>
  <si>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</si>
  <si>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</si>
  <si>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</si>
  <si>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</si>
  <si>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</si>
  <si>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</si>
  <si>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</si>
  <si>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</si>
  <si>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</si>
  <si>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</si>
  <si>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</si>
  <si>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</si>
  <si>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</si>
  <si>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</si>
  <si>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</si>
  <si>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</si>
  <si>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</si>
  <si>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</si>
  <si>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</si>
  <si>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</si>
  <si>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</si>
  <si>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</si>
  <si>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</si>
  <si>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</si>
  <si>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</si>
  <si>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</si>
  <si>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</si>
  <si>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</si>
  <si>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</si>
  <si>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</si>
  <si>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</si>
  <si>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</si>
  <si>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</si>
  <si>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</si>
  <si>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</si>
  <si>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</si>
  <si>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</si>
  <si>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</si>
  <si>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</si>
  <si>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</si>
  <si>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</si>
  <si>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</si>
  <si>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</si>
  <si>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</si>
  <si>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</si>
  <si>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</si>
  <si>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</si>
  <si>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</si>
  <si>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</si>
  <si>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</si>
  <si>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</si>
  <si>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</si>
  <si>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</si>
  <si>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</si>
  <si>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</si>
  <si>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</si>
  <si>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</si>
  <si>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</si>
  <si>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</si>
  <si>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</si>
  <si>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</si>
  <si>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</si>
  <si>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</si>
  <si>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</si>
  <si>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</si>
  <si>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</si>
  <si>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</si>
  <si>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</si>
  <si>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</si>
  <si>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</si>
  <si>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</si>
  <si>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</si>
  <si>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</si>
  <si>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</si>
  <si>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</si>
  <si>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</si>
  <si>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</si>
  <si>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</si>
  <si>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</si>
  <si>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</si>
  <si>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</si>
  <si>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</si>
  <si>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</si>
  <si>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</si>
  <si>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</si>
  <si>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</si>
  <si>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</si>
  <si>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</si>
  <si>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</si>
  <si>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</si>
  <si>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</si>
  <si>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</si>
  <si>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</si>
  <si>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</si>
  <si>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</si>
  <si>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</si>
  <si>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</si>
  <si>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</si>
  <si>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</si>
  <si>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</si>
  <si>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</si>
  <si>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</si>
  <si>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</si>
  <si>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</si>
  <si>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</si>
  <si>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</si>
  <si>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</si>
  <si>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</si>
  <si>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</si>
  <si>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</si>
  <si>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</si>
  <si>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</si>
  <si>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</si>
  <si>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</si>
  <si>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</si>
  <si>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</si>
  <si>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</si>
  <si>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</si>
  <si>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</si>
  <si>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</si>
  <si>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</si>
  <si>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</si>
  <si>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</si>
  <si>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</si>
  <si>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</si>
  <si>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</si>
  <si>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</si>
  <si>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</si>
  <si>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</si>
  <si>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</si>
  <si>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</si>
  <si>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</si>
  <si>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</si>
  <si>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</si>
  <si>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</si>
  <si>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</si>
  <si>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</si>
  <si>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</si>
  <si>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</si>
  <si>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</si>
  <si>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</si>
  <si>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</si>
  <si>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</si>
  <si>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</si>
  <si>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</si>
  <si>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</si>
  <si>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</si>
  <si>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</si>
  <si>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</si>
  <si>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</si>
  <si>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</si>
  <si>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</si>
  <si>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</si>
  <si>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</si>
  <si>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</si>
  <si>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</si>
  <si>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</si>
  <si>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</si>
  <si>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</si>
  <si>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</si>
  <si>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</si>
  <si>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</si>
  <si>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</si>
  <si>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</si>
  <si>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</si>
  <si>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</si>
  <si>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</si>
  <si>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</si>
  <si>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</si>
  <si>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</si>
  <si>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</si>
  <si>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</si>
  <si>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</si>
  <si>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</si>
  <si>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</si>
  <si>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</si>
  <si>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</si>
  <si>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</si>
  <si>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</si>
  <si>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</si>
  <si>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</si>
  <si>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</si>
  <si>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</si>
  <si>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</si>
  <si>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</si>
  <si>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</si>
  <si>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</si>
  <si>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</si>
  <si>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</si>
  <si>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</si>
  <si>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</si>
  <si>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</si>
  <si>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</si>
  <si>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</si>
  <si>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</si>
  <si>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</si>
  <si>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</si>
  <si>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</si>
  <si>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</si>
  <si>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</si>
  <si>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</si>
  <si>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</si>
  <si>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</si>
  <si>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</si>
  <si>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</si>
  <si>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</si>
  <si>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</si>
  <si>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</si>
  <si>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</si>
  <si>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</si>
  <si>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</si>
  <si>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</si>
  <si>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</si>
  <si>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</si>
  <si>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</si>
  <si>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</si>
  <si>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</si>
  <si>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</si>
  <si>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</si>
  <si>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</si>
  <si>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</si>
  <si>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</si>
  <si>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</si>
  <si>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</si>
  <si>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</si>
  <si>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</si>
  <si>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</si>
  <si>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</si>
  <si>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</si>
  <si>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</si>
  <si>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</si>
  <si>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</si>
  <si>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</si>
  <si>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</si>
  <si>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</si>
  <si>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</si>
  <si>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</si>
  <si>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</si>
  <si>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</si>
  <si>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</si>
  <si>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</si>
  <si>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</si>
  <si>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</si>
  <si>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</si>
  <si>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</si>
  <si>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</si>
  <si>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</si>
  <si>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</si>
  <si>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</si>
  <si>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</si>
  <si>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</si>
  <si>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</si>
  <si>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</si>
  <si>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</si>
  <si>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</si>
  <si>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</si>
  <si>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</si>
  <si>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</si>
  <si>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</si>
  <si>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</si>
  <si>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</si>
  <si>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</si>
  <si>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</si>
  <si>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</si>
  <si>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</si>
  <si>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</si>
  <si>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</si>
  <si>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</si>
  <si>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</si>
  <si>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</si>
  <si>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</si>
  <si>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</si>
  <si>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</si>
  <si>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</si>
  <si>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</si>
  <si>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</si>
  <si>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</si>
  <si>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</si>
  <si>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</si>
  <si>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</si>
  <si>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</si>
  <si>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</si>
  <si>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</si>
  <si>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</si>
  <si>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</si>
  <si>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</si>
  <si>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</si>
  <si>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</si>
  <si>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</si>
  <si>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</si>
  <si>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</si>
  <si>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</si>
  <si>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</si>
  <si>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</si>
  <si>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</si>
  <si>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</si>
  <si>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</si>
  <si>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</si>
  <si>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</si>
  <si>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</si>
  <si>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</si>
  <si>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</si>
  <si>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</si>
  <si>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</si>
  <si>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</si>
  <si>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</si>
  <si>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</si>
  <si>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</si>
  <si>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</si>
  <si>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</si>
  <si>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</si>
  <si>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</si>
  <si>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</si>
  <si>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</si>
  <si>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</si>
  <si>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</si>
  <si>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</si>
  <si>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</si>
  <si>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</si>
  <si>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</si>
  <si>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</si>
  <si>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</si>
  <si>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</si>
  <si>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</si>
  <si>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</si>
  <si>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</si>
  <si>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</si>
  <si>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</si>
  <si>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</si>
  <si>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</si>
  <si>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</si>
  <si>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</si>
  <si>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</si>
  <si>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</si>
  <si>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</si>
  <si>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</si>
  <si>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</si>
  <si>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</si>
  <si>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</si>
  <si>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</si>
  <si>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</si>
  <si>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</si>
  <si>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</si>
  <si>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</si>
  <si>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</si>
  <si>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</si>
  <si>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</si>
  <si>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</si>
  <si>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</si>
  <si>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</si>
  <si>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</si>
  <si>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</si>
  <si>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</si>
  <si>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</si>
  <si>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</si>
  <si>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</si>
  <si>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</si>
  <si>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</si>
  <si>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</si>
  <si>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</si>
  <si>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</si>
  <si>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</si>
  <si>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</si>
  <si>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</si>
  <si>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</si>
  <si>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</si>
  <si>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</si>
  <si>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</si>
  <si>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</si>
  <si>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</si>
  <si>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</si>
  <si>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</si>
  <si>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</si>
  <si>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</si>
  <si>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</si>
  <si>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</si>
  <si>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</si>
  <si>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</si>
  <si>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</si>
  <si>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</si>
  <si>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</si>
  <si>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</si>
  <si>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</si>
  <si>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</si>
  <si>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</si>
  <si>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</si>
  <si>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</si>
  <si>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</si>
  <si>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</si>
  <si>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</si>
  <si>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</si>
  <si>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</si>
  <si>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</si>
  <si>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</si>
  <si>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</si>
  <si>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</si>
  <si>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</si>
  <si>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</si>
  <si>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</si>
  <si>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</si>
  <si>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</si>
  <si>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</si>
  <si>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</si>
  <si>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</si>
  <si>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</si>
  <si>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</si>
  <si>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</si>
  <si>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</si>
  <si>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</si>
  <si>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</si>
  <si>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</si>
  <si>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</si>
  <si>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</si>
  <si>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</si>
  <si>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</si>
  <si>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</si>
  <si>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</si>
  <si>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</si>
  <si>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</si>
  <si>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</si>
  <si>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</si>
  <si>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</si>
  <si>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</si>
  <si>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</si>
  <si>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</si>
  <si>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</si>
  <si>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</si>
  <si>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</si>
  <si>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</si>
  <si>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</si>
  <si>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</si>
  <si>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</si>
  <si>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</si>
  <si>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</si>
  <si>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</si>
  <si>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</si>
  <si>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</si>
  <si>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</si>
  <si>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</si>
  <si>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</si>
  <si>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</si>
  <si>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</si>
  <si>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</si>
  <si>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</si>
  <si>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</si>
  <si>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</si>
  <si>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</si>
  <si>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</si>
  <si>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</si>
  <si>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</si>
  <si>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</si>
  <si>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</si>
  <si>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</si>
  <si>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</si>
  <si>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</si>
  <si>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</si>
  <si>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</si>
  <si>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</si>
  <si>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</si>
  <si>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</si>
  <si>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</si>
  <si>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</si>
  <si>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</si>
  <si>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</si>
  <si>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</si>
  <si>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</si>
  <si>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</si>
  <si>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</si>
  <si>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</si>
  <si>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</si>
  <si>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</si>
  <si>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</si>
  <si>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</si>
  <si>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</si>
  <si>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</si>
  <si>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</si>
  <si>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</si>
  <si>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</si>
  <si>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</si>
  <si>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</si>
  <si>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</si>
  <si>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</si>
  <si>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</si>
  <si>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</si>
  <si>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</si>
  <si>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</si>
  <si>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</si>
  <si>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</si>
  <si>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</si>
  <si>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</si>
  <si>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</si>
  <si>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</si>
  <si>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</si>
  <si>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</si>
  <si>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</si>
  <si>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</si>
  <si>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</si>
  <si>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</si>
  <si>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</si>
  <si>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</si>
  <si>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</si>
  <si>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</si>
  <si>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</si>
  <si>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</si>
  <si>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</si>
  <si>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</si>
  <si>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</si>
  <si>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</si>
  <si>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</si>
  <si>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</si>
  <si>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</si>
  <si>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</si>
  <si>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</si>
  <si>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</si>
  <si>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</si>
  <si>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</si>
  <si>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</si>
  <si>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</si>
  <si>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</si>
  <si>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</si>
  <si>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</si>
  <si>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</si>
  <si>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</si>
  <si>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</si>
  <si>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</si>
  <si>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</si>
  <si>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</si>
  <si>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</si>
  <si>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</si>
  <si>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</si>
  <si>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</si>
  <si>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</si>
  <si>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</si>
  <si>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</si>
  <si>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</si>
  <si>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</si>
  <si>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</si>
  <si>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</si>
  <si>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</si>
  <si>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</si>
  <si>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</si>
  <si>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</si>
  <si>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</si>
  <si>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</si>
  <si>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</si>
  <si>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</si>
  <si>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</si>
  <si>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</si>
  <si>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</si>
  <si>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</si>
  <si>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</si>
  <si>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</si>
  <si>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</si>
  <si>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</si>
  <si>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</si>
  <si>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</si>
  <si>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</si>
  <si>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</si>
  <si>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</si>
  <si>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</si>
  <si>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</si>
  <si>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</si>
  <si>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</si>
  <si>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</si>
  <si>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</si>
  <si>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</si>
  <si>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</si>
  <si>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</si>
  <si>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</si>
  <si>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</si>
  <si>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</si>
  <si>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</si>
  <si>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</si>
  <si>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</si>
  <si>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</si>
  <si>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</si>
  <si>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</si>
  <si>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</si>
  <si>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</si>
  <si>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</si>
  <si>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</si>
  <si>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</si>
  <si>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</si>
  <si>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</si>
  <si>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</si>
  <si>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</si>
  <si>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</si>
  <si>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</si>
  <si>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</si>
  <si>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</si>
  <si>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</si>
  <si>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</si>
  <si>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</si>
  <si>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</si>
  <si>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</si>
  <si>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</si>
  <si>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</si>
  <si>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</si>
  <si>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</si>
  <si>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</si>
  <si>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</si>
  <si>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</si>
  <si>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</si>
  <si>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</si>
  <si>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</si>
  <si>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</si>
  <si>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</si>
  <si>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</si>
  <si>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</si>
  <si>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</si>
  <si>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</si>
  <si>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</si>
  <si>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</si>
  <si>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</si>
  <si>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</si>
  <si>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</si>
  <si>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</si>
  <si>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</si>
  <si>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</si>
  <si>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</si>
  <si>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</si>
  <si>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</si>
  <si>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</si>
  <si>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</si>
  <si>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</si>
  <si>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</si>
  <si>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</si>
  <si>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Sales_By_East</t>
  </si>
  <si>
    <t>Sales_By_West</t>
  </si>
  <si>
    <t>Sales_By_South</t>
  </si>
  <si>
    <t>Region</t>
  </si>
  <si>
    <t>Order</t>
  </si>
  <si>
    <t>Total Sales</t>
  </si>
  <si>
    <t>Overall by Region</t>
  </si>
  <si>
    <t>Sales</t>
  </si>
  <si>
    <t>Total Orders</t>
  </si>
  <si>
    <t>Alternate Way</t>
  </si>
  <si>
    <t>South Sales Region wise</t>
  </si>
  <si>
    <t>TOTAL SALES=</t>
  </si>
  <si>
    <t>EAST SALES=</t>
  </si>
  <si>
    <t>WEST SALES=</t>
  </si>
  <si>
    <t>SOUTH SALES=</t>
  </si>
  <si>
    <t>NORTH SALES=</t>
  </si>
  <si>
    <t>SUM OF NEWS=</t>
  </si>
  <si>
    <t>TALLY?</t>
  </si>
  <si>
    <t>SALES</t>
  </si>
  <si>
    <t>COUNT</t>
  </si>
  <si>
    <t>TOTAL COUNT=</t>
  </si>
  <si>
    <t>EAST COUNT=</t>
  </si>
  <si>
    <t>WEST COUNT=</t>
  </si>
  <si>
    <t>NORTH COUNT=</t>
  </si>
  <si>
    <t>SOUTH COUNT=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</si>
</sst>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4" fillId="2" borderId="0" xfId="0" applyFont="1" applyFill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autoFilter ref="A1:M15346" xr:uid="{00000000-000C-0000-FFFF-FFFF00000000}"/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0"/>
    <tableColumn id="3" xr3:uid="{00000000-0010-0000-0000-000003000000}" name="sales"/>
    <tableColumn id="8" xr3:uid="{00000000-0010-0000-0000-000008000000}" name="category" dataDxfId="7"/>
    <tableColumn id="6" xr3:uid="{00000000-0010-0000-0000-000006000000}" name="discount"/>
    <tableColumn id="9" xr3:uid="{00000000-0010-0000-0000-000009000000}" name="quantity" dataDxfId="6"/>
    <tableColumn id="10" xr3:uid="{00000000-0010-0000-0000-00000A000000}" name="delivery_date" dataDxfId="5"/>
    <tableColumn id="11" xr3:uid="{00000000-0010-0000-0000-00000B000000}" name="customer_type" dataDxfId="4"/>
    <tableColumn id="12" xr3:uid="{00000000-0010-0000-0000-00000C000000}" name="payment_mode" dataDxfId="3"/>
    <tableColumn id="13" xr3:uid="{00000000-0010-0000-0000-00000D000000}" name="profit" dataDxfId="2"/>
    <tableColumn id="14" xr3:uid="{00000000-0010-0000-0000-00000E000000}" name="city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J29" zoomScale="104" zoomScaleNormal="80" workbookViewId="0">
      <selection activeCell="T29" sqref="T29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33.77734375" bestFit="1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13.3320312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7.399999999999999" x14ac:dyDescent="0.3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18" t="s">
        <v>15385</v>
      </c>
      <c r="O4" s="18"/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7.399999999999999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14" t="s">
        <v>15379</v>
      </c>
      <c r="O6" s="14" t="s">
        <v>15380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7.399999999999999" x14ac:dyDescent="0.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7">
        <f>SUMIF(Table_1[region],D4,Table_1[sales])</f>
        <v>10143913.330000035</v>
      </c>
      <c r="O7" s="13">
        <f>SUMIF(D:D,D2,E:E)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7.399999999999999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14" t="s">
        <v>15381</v>
      </c>
      <c r="O8" s="14" t="s">
        <v>15382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7.399999999999999" x14ac:dyDescent="0.3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7">
        <f>SUMIF(Table_1[region],D3,Table_1[sales])</f>
        <v>9748863.0599999912</v>
      </c>
      <c r="O9" s="7">
        <f>SUMIF(D:D,D11,E:E)</f>
        <v>9851779.1900000274</v>
      </c>
      <c r="P9" s="5"/>
      <c r="Q9" s="5"/>
      <c r="R9" s="5"/>
      <c r="S9" s="21" t="s">
        <v>15398</v>
      </c>
      <c r="T9" s="21"/>
      <c r="U9" s="5"/>
      <c r="V9" s="5"/>
      <c r="W9" s="5"/>
      <c r="X9" s="5"/>
      <c r="Y9" s="5"/>
      <c r="Z9" s="5"/>
      <c r="AA9" s="5"/>
      <c r="AB9" s="5"/>
    </row>
    <row r="10" spans="1:28" ht="17.399999999999999" x14ac:dyDescent="0.3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8"/>
      <c r="O10" s="8"/>
      <c r="S10" s="22"/>
      <c r="T10" s="22"/>
    </row>
    <row r="11" spans="1:28" ht="17.399999999999999" x14ac:dyDescent="0.3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9"/>
      <c r="O11" s="9"/>
      <c r="P11" s="5"/>
      <c r="Q11" s="5"/>
      <c r="R11" s="5"/>
      <c r="S11" s="22"/>
      <c r="T11" s="22"/>
      <c r="U11" s="5"/>
      <c r="V11" s="5"/>
      <c r="W11" s="5"/>
      <c r="X11" s="5"/>
      <c r="Y11" s="5"/>
      <c r="Z11" s="5"/>
      <c r="AA11" s="5"/>
      <c r="AB11" s="5"/>
    </row>
    <row r="12" spans="1:28" ht="17.399999999999999" x14ac:dyDescent="0.3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9"/>
      <c r="O12" s="9"/>
      <c r="P12" s="5"/>
      <c r="Q12" s="5"/>
      <c r="R12" s="5"/>
      <c r="S12" s="23" t="s">
        <v>15391</v>
      </c>
      <c r="T12" s="23">
        <f>SUM(E:E)</f>
        <v>39262877.519999973</v>
      </c>
      <c r="U12" s="5"/>
      <c r="V12" s="5"/>
      <c r="W12" s="5"/>
      <c r="X12" s="5"/>
      <c r="Y12" s="5"/>
      <c r="Z12" s="5"/>
      <c r="AA12" s="5"/>
      <c r="AB12" s="5"/>
    </row>
    <row r="13" spans="1:28" ht="15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P13" s="5"/>
      <c r="Q13" s="5"/>
      <c r="R13" s="5"/>
      <c r="S13" s="23" t="s">
        <v>15392</v>
      </c>
      <c r="T13" s="23">
        <f>SUMIF(D:D,"East",E:E)</f>
        <v>9518321.9399999864</v>
      </c>
      <c r="U13" s="5"/>
      <c r="V13" s="5"/>
      <c r="W13" s="5"/>
      <c r="X13" s="5"/>
      <c r="Y13" s="5"/>
      <c r="Z13" s="5"/>
      <c r="AA13" s="5"/>
      <c r="AB13" s="5"/>
    </row>
    <row r="14" spans="1:28" ht="17.399999999999999" x14ac:dyDescent="0.3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15" t="s">
        <v>15385</v>
      </c>
      <c r="O14" s="16">
        <f>SUM(Table_1[sales])</f>
        <v>39262877.519999973</v>
      </c>
      <c r="P14" s="5"/>
      <c r="Q14" s="5"/>
      <c r="R14" s="5"/>
      <c r="S14" s="23" t="s">
        <v>15393</v>
      </c>
      <c r="T14" s="23">
        <f>SUMIF(D:D,"West",E:E)</f>
        <v>9748863.0599999912</v>
      </c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P15" s="5"/>
      <c r="Q15" s="5"/>
      <c r="R15" s="5"/>
      <c r="S15" s="23" t="s">
        <v>15395</v>
      </c>
      <c r="T15" s="23">
        <f>SUMIF(D:D,"North",E:E)</f>
        <v>10143913.330000035</v>
      </c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P16" s="5"/>
      <c r="Q16" s="5"/>
      <c r="R16" s="5"/>
      <c r="S16" s="23" t="s">
        <v>15394</v>
      </c>
      <c r="T16" s="23">
        <f>SUMIF(D:D,"South",E:E)</f>
        <v>9851779.1900000274</v>
      </c>
      <c r="U16" s="5"/>
      <c r="V16" s="5"/>
      <c r="W16" s="5"/>
      <c r="X16" s="5"/>
      <c r="Y16" s="5"/>
      <c r="Z16" s="5"/>
      <c r="AA16" s="5"/>
      <c r="AB16" s="5"/>
    </row>
    <row r="17" spans="1:28" ht="17.399999999999999" x14ac:dyDescent="0.3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15" t="s">
        <v>15386</v>
      </c>
      <c r="O17" s="16">
        <f>N7+O7+N9+O9</f>
        <v>39262877.520000041</v>
      </c>
      <c r="S17" s="23" t="s">
        <v>15396</v>
      </c>
      <c r="T17" s="22">
        <f>SUM(T13:T16)</f>
        <v>39262877.520000041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S18" s="23" t="s">
        <v>15397</v>
      </c>
      <c r="T18" s="22" t="str">
        <f>IF(T12=T17,"YES","NO")</f>
        <v>YES</v>
      </c>
    </row>
    <row r="19" spans="1:28" ht="15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spans="1:28" ht="17.399999999999999" x14ac:dyDescent="0.3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18" t="s">
        <v>15388</v>
      </c>
      <c r="O21" s="18"/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spans="1:28" ht="17.399999999999999" x14ac:dyDescent="0.3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6" t="s">
        <v>15383</v>
      </c>
      <c r="O23" s="6" t="s">
        <v>15384</v>
      </c>
    </row>
    <row r="24" spans="1:28" ht="17.399999999999999" x14ac:dyDescent="0.3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10" t="s">
        <v>14</v>
      </c>
      <c r="O24" s="11">
        <f>COUNTIF(Table_1[region],D2)</f>
        <v>3778</v>
      </c>
    </row>
    <row r="25" spans="1:28" ht="17.399999999999999" x14ac:dyDescent="0.3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10" t="s">
        <v>20</v>
      </c>
      <c r="O25" s="11">
        <f>COUNTIF(Table_1[region],D3)</f>
        <v>3790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7.399999999999999" x14ac:dyDescent="0.3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10" t="s">
        <v>26</v>
      </c>
      <c r="O26" s="11">
        <f>COUNTIF(Table_1[region],D4)</f>
        <v>3924</v>
      </c>
      <c r="P26" s="5"/>
      <c r="Q26" s="5"/>
      <c r="R26" s="5"/>
      <c r="S26" s="20" t="s">
        <v>15399</v>
      </c>
      <c r="T26" s="20"/>
      <c r="U26" s="5"/>
      <c r="V26" s="5"/>
      <c r="W26" s="5"/>
      <c r="X26" s="5"/>
      <c r="Y26" s="5"/>
      <c r="Z26" s="5"/>
      <c r="AA26" s="5"/>
      <c r="AB26" s="5"/>
    </row>
    <row r="27" spans="1:28" ht="17.399999999999999" x14ac:dyDescent="0.3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10" t="s">
        <v>42</v>
      </c>
      <c r="O27" s="12">
        <f>COUNTIF(Table_1[region],D11)</f>
        <v>3853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P28" s="5"/>
      <c r="Q28" s="5"/>
      <c r="R28" s="5"/>
      <c r="S28" s="5" t="s">
        <v>15400</v>
      </c>
      <c r="T28" s="5">
        <f>COUNTA(Table_1[region])</f>
        <v>15345</v>
      </c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 t="s">
        <v>15401</v>
      </c>
      <c r="T29" s="5">
        <f>COUNTIF(D:D,"East")</f>
        <v>3778</v>
      </c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 t="s">
        <v>15402</v>
      </c>
      <c r="T30" s="5">
        <f>COUNTIF(D:D,"West")</f>
        <v>3790</v>
      </c>
      <c r="U30" s="5"/>
      <c r="V30" s="5"/>
      <c r="W30" s="5"/>
      <c r="X30" s="5"/>
      <c r="Y30" s="5"/>
      <c r="Z30" s="5"/>
      <c r="AA30" s="5"/>
      <c r="AB30" s="5"/>
    </row>
    <row r="31" spans="1:28" ht="17.399999999999999" x14ac:dyDescent="0.3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15" t="s">
        <v>15388</v>
      </c>
      <c r="O31" s="16">
        <f>SUM(O24:O27)</f>
        <v>15345</v>
      </c>
      <c r="P31" s="5"/>
      <c r="Q31" s="5"/>
      <c r="R31" s="5"/>
      <c r="S31" s="5" t="s">
        <v>15403</v>
      </c>
      <c r="T31" s="5">
        <f>COUNTIF(D:D,"North")</f>
        <v>3924</v>
      </c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P32" s="5"/>
      <c r="Q32" s="5"/>
      <c r="R32" s="5"/>
      <c r="S32" s="5" t="s">
        <v>15404</v>
      </c>
      <c r="T32" s="5">
        <f>COUNTIF(D:D,"South")</f>
        <v>3853</v>
      </c>
      <c r="U32" s="5"/>
      <c r="V32" s="5"/>
      <c r="W32" s="5"/>
      <c r="X32" s="5"/>
      <c r="Y32" s="5"/>
      <c r="Z32" s="5"/>
      <c r="AA32" s="5"/>
      <c r="AB32" s="5"/>
    </row>
    <row r="33" spans="1:28" ht="17.399999999999999" x14ac:dyDescent="0.3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15" t="s">
        <v>15386</v>
      </c>
      <c r="O33" s="16">
        <f>SUM(O24:O27)</f>
        <v>15345</v>
      </c>
      <c r="P33" s="5"/>
      <c r="Q33" s="5"/>
      <c r="R33" s="5"/>
      <c r="S33" s="5" t="s">
        <v>15396</v>
      </c>
      <c r="T33" s="5">
        <f>SUM(T29:T32)</f>
        <v>15345</v>
      </c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P34" s="5"/>
      <c r="Q34" s="5"/>
      <c r="R34" s="5"/>
      <c r="S34" s="5" t="s">
        <v>15397</v>
      </c>
      <c r="T34" s="5" t="str">
        <f>IF(T28=T33,"YES","NO")</f>
        <v>YES</v>
      </c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7.399999999999999" x14ac:dyDescent="0.3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8"/>
      <c r="O36" s="8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7.399999999999999" x14ac:dyDescent="0.3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17" t="s">
        <v>15383</v>
      </c>
      <c r="O43" s="17" t="s">
        <v>15387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7.399999999999999" x14ac:dyDescent="0.3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10" t="s">
        <v>14</v>
      </c>
      <c r="O44" s="12">
        <f>O7</f>
        <v>9518321.9399999864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7.399999999999999" x14ac:dyDescent="0.3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10" t="s">
        <v>20</v>
      </c>
      <c r="O45" s="12">
        <f>N9</f>
        <v>9748863.0599999912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7.399999999999999" x14ac:dyDescent="0.3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10" t="s">
        <v>26</v>
      </c>
      <c r="O46" s="12">
        <f>N7</f>
        <v>10143913.330000035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7.399999999999999" x14ac:dyDescent="0.3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10" t="s">
        <v>42</v>
      </c>
      <c r="O47" s="12">
        <f>O9</f>
        <v>9851779.1900000274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6" x14ac:dyDescent="0.3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19" t="s">
        <v>15389</v>
      </c>
      <c r="O54" s="1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7.399999999999999" x14ac:dyDescent="0.3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15" t="s">
        <v>15390</v>
      </c>
      <c r="O57" s="7">
        <f>SUMIFS(Table_1[sales],Table_1[region],D11)</f>
        <v>9851779.1900000274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C5CD5654-54AE-47F3-8DAC-9A7BE1EF12F7}"/>
    </customSheetView>
  </customSheetViews>
  <mergeCells count="5">
    <mergeCell ref="N4:O4"/>
    <mergeCell ref="N21:O21"/>
    <mergeCell ref="N54:O54"/>
    <mergeCell ref="S9:T9"/>
    <mergeCell ref="S26:T26"/>
  </mergeCells>
  <phoneticPr fontId="3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S0526447</cp:lastModifiedBy>
  <dcterms:modified xsi:type="dcterms:W3CDTF">2026-07-30T06:08:14Z</dcterms:modified>
</cp:coreProperties>
</file>