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NOVA" sheetId="4" r:id="rId1"/>
    <sheet name="B-C " sheetId="6" r:id="rId2"/>
    <sheet name="A-B" sheetId="5" r:id="rId3"/>
    <sheet name="A-C" sheetId="7" r:id="rId4"/>
    <sheet name="INPUT" sheetId="1" r:id="rId5"/>
    <sheet name="two way anova" sheetId="2" r:id="rId6"/>
    <sheet name="result of manova" sheetId="8" r:id="rId7"/>
    <sheet name="MANOVA input" sheetId="3" r:id="rId8"/>
  </sheets>
  <externalReferences>
    <externalReference r:id="rId9"/>
  </externalReferences>
  <calcPr calcId="144525"/>
</workbook>
</file>

<file path=xl/calcChain.xml><?xml version="1.0" encoding="utf-8"?>
<calcChain xmlns="http://schemas.openxmlformats.org/spreadsheetml/2006/main">
  <c r="V6" i="8" l="1"/>
  <c r="V5" i="8"/>
  <c r="V4" i="8"/>
  <c r="U6" i="8"/>
  <c r="T6" i="8"/>
  <c r="T5" i="8"/>
  <c r="U5" i="8"/>
  <c r="U4" i="8"/>
  <c r="T4" i="8"/>
  <c r="T3" i="8" a="1"/>
  <c r="U3" i="8" s="1"/>
  <c r="L27" i="8"/>
  <c r="K27" i="8"/>
  <c r="K26" i="8" s="1"/>
  <c r="J27" i="8"/>
  <c r="J26" i="8"/>
  <c r="J21" i="8"/>
  <c r="K21" i="8"/>
  <c r="L21" i="8"/>
  <c r="M21" i="8" a="1"/>
  <c r="M21" i="8" s="1"/>
  <c r="N21" i="8" s="1"/>
  <c r="N20" i="8"/>
  <c r="M20" i="8" a="1"/>
  <c r="M20" i="8" s="1"/>
  <c r="L20" i="8"/>
  <c r="K20" i="8"/>
  <c r="J20" i="8"/>
  <c r="L16" i="8"/>
  <c r="L14" i="8"/>
  <c r="K14" i="8"/>
  <c r="K13" i="8" s="1"/>
  <c r="L13" i="8" s="1"/>
  <c r="J14" i="8"/>
  <c r="J13" i="8"/>
  <c r="J8" i="8"/>
  <c r="K8" i="8"/>
  <c r="L8" i="8"/>
  <c r="M8" i="8" a="1"/>
  <c r="M8" i="8"/>
  <c r="N7" i="8"/>
  <c r="M7" i="8" a="1"/>
  <c r="M7" i="8" s="1"/>
  <c r="L7" i="8"/>
  <c r="K7" i="8"/>
  <c r="J7" i="8"/>
  <c r="L3" i="8"/>
  <c r="B9" i="8"/>
  <c r="G5" i="8"/>
  <c r="G6" i="8"/>
  <c r="G4" i="8"/>
  <c r="K25" i="8"/>
  <c r="I20" i="8" a="1"/>
  <c r="K12" i="8"/>
  <c r="I7" i="8" a="1"/>
  <c r="F6" i="8"/>
  <c r="F5" i="8"/>
  <c r="B7" i="8"/>
  <c r="E6" i="8"/>
  <c r="D6" i="8"/>
  <c r="C6" i="8"/>
  <c r="B6" i="8"/>
  <c r="E5" i="8"/>
  <c r="D5" i="8"/>
  <c r="C5" i="8"/>
  <c r="B5" i="8"/>
  <c r="T3" i="8" l="1"/>
  <c r="L26" i="8"/>
  <c r="O25" i="8"/>
  <c r="J25" i="8"/>
  <c r="L25" i="8" s="1"/>
  <c r="Q25" i="8"/>
  <c r="O20" i="8"/>
  <c r="I20" i="8"/>
  <c r="I21" i="8"/>
  <c r="O7" i="8"/>
  <c r="Q7" i="8" s="1"/>
  <c r="P12" i="8"/>
  <c r="O8" i="8"/>
  <c r="Q8" i="8" s="1"/>
  <c r="J12" i="8"/>
  <c r="L12" i="8" s="1"/>
  <c r="M12" i="8" s="1"/>
  <c r="N12" i="8" s="1"/>
  <c r="Q12" i="8"/>
  <c r="O12" i="8"/>
  <c r="P8" i="8"/>
  <c r="N8" i="8"/>
  <c r="I8" i="8"/>
  <c r="I7" i="8"/>
  <c r="F4" i="8"/>
  <c r="E4" i="8"/>
  <c r="D4" i="8"/>
  <c r="C4" i="8"/>
  <c r="B4" i="8"/>
  <c r="M25" i="8" l="1"/>
  <c r="N25" i="8" s="1"/>
  <c r="O21" i="8"/>
  <c r="P25" i="8"/>
  <c r="P20" i="8"/>
  <c r="Q20" i="8"/>
  <c r="P7" i="8"/>
  <c r="P21" i="8" l="1"/>
  <c r="Q21" i="8"/>
</calcChain>
</file>

<file path=xl/sharedStrings.xml><?xml version="1.0" encoding="utf-8"?>
<sst xmlns="http://schemas.openxmlformats.org/spreadsheetml/2006/main" count="163" uniqueCount="65">
  <si>
    <t>Class A</t>
  </si>
  <si>
    <t>Class B</t>
  </si>
  <si>
    <t>Class 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</si>
  <si>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</si>
  <si>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</si>
  <si>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</si>
  <si>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</si>
  <si>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</si>
  <si>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</si>
  <si>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</si>
  <si>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</si>
  <si>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</si>
  <si>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</si>
  <si>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</si>
  <si>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</si>
  <si>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</si>
  <si>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</si>
  <si>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</si>
  <si>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</si>
  <si>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</si>
  <si>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</si>
  <si>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Two-Sample Assuming Equal Variances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</si>
  <si>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</si>
  <si>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</si>
  <si>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</si>
  <si>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</si>
  <si>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</si>
  <si>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</si>
  <si>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</si>
  <si>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</si>
  <si>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</si>
  <si>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Age group(yrs)</t>
  </si>
  <si>
    <t>4-8 yrs</t>
  </si>
  <si>
    <t>8-13 yrs</t>
  </si>
  <si>
    <t>13-17yrs</t>
  </si>
  <si>
    <t>Class Group</t>
  </si>
  <si>
    <t>A(constant sound)</t>
  </si>
  <si>
    <t>B(No Sound)</t>
  </si>
  <si>
    <t>History</t>
  </si>
  <si>
    <t>Maths</t>
  </si>
  <si>
    <t>Group A</t>
  </si>
  <si>
    <t>Group B</t>
  </si>
  <si>
    <t>MANOVA</t>
  </si>
  <si>
    <t>stat</t>
  </si>
  <si>
    <t>df1</t>
  </si>
  <si>
    <t>df2</t>
  </si>
  <si>
    <t>p-value</t>
  </si>
  <si>
    <t>eta-sq</t>
  </si>
  <si>
    <t>Pillai Trace</t>
  </si>
  <si>
    <t>Wilk's Lambda</t>
  </si>
  <si>
    <t>Hotelling Trace</t>
  </si>
  <si>
    <t>Roy's Lg Root</t>
  </si>
  <si>
    <t>Hotelling's T2</t>
  </si>
  <si>
    <t>Multiple ANOVA</t>
  </si>
  <si>
    <t>ANOVA: Single Factor</t>
  </si>
  <si>
    <t>DESCRIPTION</t>
  </si>
  <si>
    <t>Alpha</t>
  </si>
  <si>
    <t>Std Err</t>
  </si>
  <si>
    <t>Lower</t>
  </si>
  <si>
    <t>Upper</t>
  </si>
  <si>
    <t>Sources</t>
  </si>
  <si>
    <t>P value</t>
  </si>
  <si>
    <t>RMSSE</t>
  </si>
  <si>
    <t>Omega Sq</t>
  </si>
  <si>
    <t>Group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</si>
</sst>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COUNTAU"/>
      <definedName name="F_DIST_RT"/>
      <definedName name="MANOVA_Hoteldf1"/>
      <definedName name="MANOVA_Hoteldf2"/>
      <definedName name="MANOVA_HotelF"/>
      <definedName name="MANOVA_HotelTrace"/>
      <definedName name="MANOVA_Pillaidf1"/>
      <definedName name="MANOVA_Pillaidf2"/>
      <definedName name="MANOVA_PillaiF"/>
      <definedName name="MANOVA_PillaiTrace"/>
      <definedName name="MANOVA_RoyRoot"/>
      <definedName name="MANOVA_Wilksdf1"/>
      <definedName name="MANOVA_Wilksdf2"/>
      <definedName name="MANOVA_WilksF"/>
      <definedName name="MANOVA_WilksLambda"/>
      <definedName name="SortUniqu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2" sqref="F12"/>
    </sheetView>
  </sheetViews>
  <sheetFormatPr defaultRowHeight="15" x14ac:dyDescent="0.25"/>
  <cols>
    <col min="1" max="1" width="19.140625" bestFit="1" customWidth="1"/>
    <col min="2" max="2" width="6.85546875" bestFit="1" customWidth="1"/>
  </cols>
  <sheetData>
    <row r="1" spans="1:7" x14ac:dyDescent="0.25">
      <c r="A1" t="s">
        <v>3</v>
      </c>
    </row>
    <row r="3" spans="1:7" ht="15.75" thickBot="1" x14ac:dyDescent="0.3">
      <c r="A3" t="s">
        <v>4</v>
      </c>
    </row>
    <row r="4" spans="1:7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7" x14ac:dyDescent="0.25">
      <c r="A5" s="1" t="s">
        <v>0</v>
      </c>
      <c r="B5" s="1">
        <v>10</v>
      </c>
      <c r="C5" s="1">
        <v>70</v>
      </c>
      <c r="D5" s="1">
        <v>7</v>
      </c>
      <c r="E5" s="1">
        <v>3.3333333333333335</v>
      </c>
    </row>
    <row r="6" spans="1:7" x14ac:dyDescent="0.25">
      <c r="A6" s="1" t="s">
        <v>1</v>
      </c>
      <c r="B6" s="1">
        <v>10</v>
      </c>
      <c r="C6" s="1">
        <v>40</v>
      </c>
      <c r="D6" s="1">
        <v>4</v>
      </c>
      <c r="E6" s="1">
        <v>3.3333333333333335</v>
      </c>
    </row>
    <row r="7" spans="1:7" ht="15.75" thickBot="1" x14ac:dyDescent="0.3">
      <c r="A7" s="2" t="s">
        <v>2</v>
      </c>
      <c r="B7" s="2">
        <v>10</v>
      </c>
      <c r="C7" s="2">
        <v>43</v>
      </c>
      <c r="D7" s="2">
        <v>4.3</v>
      </c>
      <c r="E7" s="2">
        <v>3.3444444444444437</v>
      </c>
    </row>
    <row r="10" spans="1:7" ht="15.75" thickBot="1" x14ac:dyDescent="0.3">
      <c r="A10" t="s">
        <v>10</v>
      </c>
    </row>
    <row r="11" spans="1: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7" x14ac:dyDescent="0.25">
      <c r="A12" s="1" t="s">
        <v>18</v>
      </c>
      <c r="B12" s="1">
        <v>54.600000000000023</v>
      </c>
      <c r="C12" s="1">
        <v>2</v>
      </c>
      <c r="D12" s="1">
        <v>27.300000000000011</v>
      </c>
      <c r="E12" s="1">
        <v>8.1809100998890152</v>
      </c>
      <c r="F12" s="4">
        <v>1.6690121879002567E-3</v>
      </c>
      <c r="G12" s="1">
        <v>3.3541308285291991</v>
      </c>
    </row>
    <row r="13" spans="1:7" x14ac:dyDescent="0.25">
      <c r="A13" s="1" t="s">
        <v>19</v>
      </c>
      <c r="B13" s="1">
        <v>90.1</v>
      </c>
      <c r="C13" s="1">
        <v>27</v>
      </c>
      <c r="D13" s="1">
        <v>3.337037037037037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ht="15.75" thickBot="1" x14ac:dyDescent="0.3">
      <c r="A15" s="2" t="s">
        <v>20</v>
      </c>
      <c r="B15" s="2">
        <v>144.70000000000002</v>
      </c>
      <c r="C15" s="2">
        <v>29</v>
      </c>
      <c r="D15" s="2"/>
      <c r="E15" s="2"/>
      <c r="F15" s="2"/>
      <c r="G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defaultRowHeight="15" x14ac:dyDescent="0.25"/>
  <cols>
    <col min="1" max="1" width="42.5703125" bestFit="1" customWidth="1"/>
  </cols>
  <sheetData>
    <row r="1" spans="1:3" x14ac:dyDescent="0.25">
      <c r="A1" t="s">
        <v>21</v>
      </c>
    </row>
    <row r="2" spans="1:3" ht="15.75" thickBot="1" x14ac:dyDescent="0.3"/>
    <row r="3" spans="1:3" x14ac:dyDescent="0.25">
      <c r="A3" s="3"/>
      <c r="B3" s="3" t="s">
        <v>1</v>
      </c>
      <c r="C3" s="3" t="s">
        <v>2</v>
      </c>
    </row>
    <row r="4" spans="1:3" x14ac:dyDescent="0.25">
      <c r="A4" s="1" t="s">
        <v>22</v>
      </c>
      <c r="B4" s="1">
        <v>4</v>
      </c>
      <c r="C4" s="1">
        <v>4.3</v>
      </c>
    </row>
    <row r="5" spans="1:3" x14ac:dyDescent="0.25">
      <c r="A5" s="1" t="s">
        <v>9</v>
      </c>
      <c r="B5" s="1">
        <v>3.3333333333333335</v>
      </c>
      <c r="C5" s="1">
        <v>3.3444444444444437</v>
      </c>
    </row>
    <row r="6" spans="1:3" x14ac:dyDescent="0.25">
      <c r="A6" s="1" t="s">
        <v>23</v>
      </c>
      <c r="B6" s="1">
        <v>10</v>
      </c>
      <c r="C6" s="1">
        <v>10</v>
      </c>
    </row>
    <row r="7" spans="1:3" x14ac:dyDescent="0.25">
      <c r="A7" s="1" t="s">
        <v>24</v>
      </c>
      <c r="B7" s="1">
        <v>3.3388888888888886</v>
      </c>
      <c r="C7" s="1"/>
    </row>
    <row r="8" spans="1:3" x14ac:dyDescent="0.25">
      <c r="A8" s="1" t="s">
        <v>25</v>
      </c>
      <c r="B8" s="1">
        <v>0</v>
      </c>
      <c r="C8" s="1"/>
    </row>
    <row r="9" spans="1:3" x14ac:dyDescent="0.25">
      <c r="A9" s="1" t="s">
        <v>13</v>
      </c>
      <c r="B9" s="1">
        <v>18</v>
      </c>
      <c r="C9" s="1"/>
    </row>
    <row r="10" spans="1:3" x14ac:dyDescent="0.25">
      <c r="A10" s="1" t="s">
        <v>26</v>
      </c>
      <c r="B10" s="1">
        <v>-0.36711765740160163</v>
      </c>
      <c r="C10" s="1"/>
    </row>
    <row r="11" spans="1:3" x14ac:dyDescent="0.25">
      <c r="A11" s="1" t="s">
        <v>27</v>
      </c>
      <c r="B11" s="1">
        <v>0.35890589142849816</v>
      </c>
      <c r="C11" s="1"/>
    </row>
    <row r="12" spans="1:3" x14ac:dyDescent="0.25">
      <c r="A12" s="1" t="s">
        <v>28</v>
      </c>
      <c r="B12" s="1">
        <v>1.7340636066175394</v>
      </c>
      <c r="C12" s="1"/>
    </row>
    <row r="13" spans="1:3" x14ac:dyDescent="0.25">
      <c r="A13" s="4" t="s">
        <v>29</v>
      </c>
      <c r="B13" s="1">
        <v>0.71781178285699632</v>
      </c>
      <c r="C13" s="1"/>
    </row>
    <row r="14" spans="1:3" ht="15.75" thickBot="1" x14ac:dyDescent="0.3">
      <c r="A14" s="2" t="s">
        <v>30</v>
      </c>
      <c r="B14" s="2">
        <v>2.1009220402410378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defaultRowHeight="15" x14ac:dyDescent="0.25"/>
  <cols>
    <col min="1" max="1" width="42.5703125" bestFit="1" customWidth="1"/>
  </cols>
  <sheetData>
    <row r="1" spans="1:3" x14ac:dyDescent="0.25">
      <c r="A1" t="s">
        <v>21</v>
      </c>
    </row>
    <row r="2" spans="1:3" ht="15.75" thickBot="1" x14ac:dyDescent="0.3"/>
    <row r="3" spans="1:3" x14ac:dyDescent="0.25">
      <c r="A3" s="3"/>
      <c r="B3" s="3" t="s">
        <v>0</v>
      </c>
      <c r="C3" s="3" t="s">
        <v>1</v>
      </c>
    </row>
    <row r="4" spans="1:3" x14ac:dyDescent="0.25">
      <c r="A4" s="1" t="s">
        <v>22</v>
      </c>
      <c r="B4" s="1">
        <v>7</v>
      </c>
      <c r="C4" s="1">
        <v>4</v>
      </c>
    </row>
    <row r="5" spans="1:3" x14ac:dyDescent="0.25">
      <c r="A5" s="1" t="s">
        <v>9</v>
      </c>
      <c r="B5" s="1">
        <v>3.3333333333333335</v>
      </c>
      <c r="C5" s="1">
        <v>3.3333333333333335</v>
      </c>
    </row>
    <row r="6" spans="1:3" x14ac:dyDescent="0.25">
      <c r="A6" s="1" t="s">
        <v>23</v>
      </c>
      <c r="B6" s="1">
        <v>10</v>
      </c>
      <c r="C6" s="1">
        <v>10</v>
      </c>
    </row>
    <row r="7" spans="1:3" x14ac:dyDescent="0.25">
      <c r="A7" s="1" t="s">
        <v>24</v>
      </c>
      <c r="B7" s="1">
        <v>3.3333333333333335</v>
      </c>
      <c r="C7" s="1"/>
    </row>
    <row r="8" spans="1:3" x14ac:dyDescent="0.25">
      <c r="A8" s="1" t="s">
        <v>25</v>
      </c>
      <c r="B8" s="1">
        <v>0</v>
      </c>
      <c r="C8" s="1"/>
    </row>
    <row r="9" spans="1:3" x14ac:dyDescent="0.25">
      <c r="A9" s="1" t="s">
        <v>13</v>
      </c>
      <c r="B9" s="1">
        <v>18</v>
      </c>
      <c r="C9" s="1"/>
    </row>
    <row r="10" spans="1:3" x14ac:dyDescent="0.25">
      <c r="A10" s="1" t="s">
        <v>26</v>
      </c>
      <c r="B10" s="1">
        <v>3.6742346141747673</v>
      </c>
      <c r="C10" s="1"/>
    </row>
    <row r="11" spans="1:3" x14ac:dyDescent="0.25">
      <c r="A11" s="1" t="s">
        <v>27</v>
      </c>
      <c r="B11" s="1">
        <v>8.6771479496588284E-4</v>
      </c>
      <c r="C11" s="1"/>
    </row>
    <row r="12" spans="1:3" x14ac:dyDescent="0.25">
      <c r="A12" s="1" t="s">
        <v>28</v>
      </c>
      <c r="B12" s="1">
        <v>1.7340636066175394</v>
      </c>
      <c r="C12" s="1"/>
    </row>
    <row r="13" spans="1:3" x14ac:dyDescent="0.25">
      <c r="A13" s="4" t="s">
        <v>29</v>
      </c>
      <c r="B13" s="1">
        <v>1.7354295899317657E-3</v>
      </c>
      <c r="C13" s="1"/>
    </row>
    <row r="14" spans="1:3" ht="15.75" thickBot="1" x14ac:dyDescent="0.3">
      <c r="A14" s="2" t="s">
        <v>30</v>
      </c>
      <c r="B14" s="2">
        <v>2.1009220402410378</v>
      </c>
      <c r="C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defaultRowHeight="15" x14ac:dyDescent="0.25"/>
  <cols>
    <col min="1" max="1" width="42.5703125" bestFit="1" customWidth="1"/>
  </cols>
  <sheetData>
    <row r="1" spans="1:3" x14ac:dyDescent="0.25">
      <c r="A1" t="s">
        <v>21</v>
      </c>
    </row>
    <row r="2" spans="1:3" ht="15.75" thickBot="1" x14ac:dyDescent="0.3"/>
    <row r="3" spans="1:3" x14ac:dyDescent="0.25">
      <c r="A3" s="3"/>
      <c r="B3" s="3" t="s">
        <v>0</v>
      </c>
      <c r="C3" s="3" t="s">
        <v>2</v>
      </c>
    </row>
    <row r="4" spans="1:3" x14ac:dyDescent="0.25">
      <c r="A4" s="1" t="s">
        <v>22</v>
      </c>
      <c r="B4" s="1">
        <v>7</v>
      </c>
      <c r="C4" s="1">
        <v>4.3</v>
      </c>
    </row>
    <row r="5" spans="1:3" x14ac:dyDescent="0.25">
      <c r="A5" s="1" t="s">
        <v>9</v>
      </c>
      <c r="B5" s="1">
        <v>3.3333333333333335</v>
      </c>
      <c r="C5" s="1">
        <v>3.3444444444444437</v>
      </c>
    </row>
    <row r="6" spans="1:3" x14ac:dyDescent="0.25">
      <c r="A6" s="1" t="s">
        <v>23</v>
      </c>
      <c r="B6" s="1">
        <v>10</v>
      </c>
      <c r="C6" s="1">
        <v>10</v>
      </c>
    </row>
    <row r="7" spans="1:3" x14ac:dyDescent="0.25">
      <c r="A7" s="1" t="s">
        <v>24</v>
      </c>
      <c r="B7" s="1">
        <v>3.3388888888888886</v>
      </c>
      <c r="C7" s="1"/>
    </row>
    <row r="8" spans="1:3" x14ac:dyDescent="0.25">
      <c r="A8" s="1" t="s">
        <v>25</v>
      </c>
      <c r="B8" s="1">
        <v>0</v>
      </c>
      <c r="C8" s="1"/>
    </row>
    <row r="9" spans="1:3" x14ac:dyDescent="0.25">
      <c r="A9" s="1" t="s">
        <v>13</v>
      </c>
      <c r="B9" s="1">
        <v>18</v>
      </c>
      <c r="C9" s="1"/>
    </row>
    <row r="10" spans="1:3" x14ac:dyDescent="0.25">
      <c r="A10" s="1" t="s">
        <v>26</v>
      </c>
      <c r="B10" s="1">
        <v>3.3040589166144168</v>
      </c>
      <c r="C10" s="1"/>
    </row>
    <row r="11" spans="1:3" x14ac:dyDescent="0.25">
      <c r="A11" s="1" t="s">
        <v>27</v>
      </c>
      <c r="B11" s="1">
        <v>1.9728965981318696E-3</v>
      </c>
      <c r="C11" s="1"/>
    </row>
    <row r="12" spans="1:3" x14ac:dyDescent="0.25">
      <c r="A12" s="1" t="s">
        <v>28</v>
      </c>
      <c r="B12" s="1">
        <v>1.7340636066175394</v>
      </c>
      <c r="C12" s="1"/>
    </row>
    <row r="13" spans="1:3" x14ac:dyDescent="0.25">
      <c r="A13" s="4" t="s">
        <v>29</v>
      </c>
      <c r="B13" s="1">
        <v>3.9457931962637392E-3</v>
      </c>
      <c r="C13" s="1"/>
    </row>
    <row r="14" spans="1:3" ht="15.75" thickBot="1" x14ac:dyDescent="0.3">
      <c r="A14" s="2" t="s">
        <v>30</v>
      </c>
      <c r="B14" s="2">
        <v>2.1009220402410378</v>
      </c>
      <c r="C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4</v>
      </c>
      <c r="C2">
        <v>6</v>
      </c>
    </row>
    <row r="3" spans="1:3" x14ac:dyDescent="0.25">
      <c r="A3">
        <v>9</v>
      </c>
      <c r="B3">
        <v>3</v>
      </c>
      <c r="C3">
        <v>1</v>
      </c>
    </row>
    <row r="4" spans="1:3" x14ac:dyDescent="0.25">
      <c r="A4">
        <v>5</v>
      </c>
      <c r="B4">
        <v>6</v>
      </c>
      <c r="C4">
        <v>3</v>
      </c>
    </row>
    <row r="5" spans="1:3" x14ac:dyDescent="0.25">
      <c r="A5">
        <v>8</v>
      </c>
      <c r="B5">
        <v>2</v>
      </c>
      <c r="C5">
        <v>5</v>
      </c>
    </row>
    <row r="6" spans="1:3" x14ac:dyDescent="0.25">
      <c r="A6">
        <v>6</v>
      </c>
      <c r="B6">
        <v>7</v>
      </c>
      <c r="C6">
        <v>3</v>
      </c>
    </row>
    <row r="7" spans="1:3" x14ac:dyDescent="0.25">
      <c r="A7">
        <v>8</v>
      </c>
      <c r="B7">
        <v>5</v>
      </c>
      <c r="C7">
        <v>4</v>
      </c>
    </row>
    <row r="8" spans="1:3" x14ac:dyDescent="0.25">
      <c r="A8">
        <v>6</v>
      </c>
      <c r="B8">
        <v>5</v>
      </c>
      <c r="C8">
        <v>6</v>
      </c>
    </row>
    <row r="9" spans="1:3" x14ac:dyDescent="0.25">
      <c r="A9">
        <v>10</v>
      </c>
      <c r="B9">
        <v>4</v>
      </c>
      <c r="C9">
        <v>5</v>
      </c>
    </row>
    <row r="10" spans="1:3" x14ac:dyDescent="0.25">
      <c r="A10">
        <v>7</v>
      </c>
      <c r="B10">
        <v>1</v>
      </c>
      <c r="C10">
        <v>7</v>
      </c>
    </row>
    <row r="11" spans="1:3" x14ac:dyDescent="0.25">
      <c r="A11">
        <v>4</v>
      </c>
      <c r="B11">
        <v>3</v>
      </c>
      <c r="C11">
        <v>3</v>
      </c>
    </row>
  </sheetData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cols>
    <col min="1" max="1" width="17.42578125" bestFit="1" customWidth="1"/>
    <col min="2" max="2" width="6.7109375" bestFit="1" customWidth="1"/>
    <col min="3" max="3" width="8.85546875" customWidth="1"/>
  </cols>
  <sheetData>
    <row r="1" spans="1:4" x14ac:dyDescent="0.25">
      <c r="B1" s="6" t="s">
        <v>31</v>
      </c>
      <c r="C1" s="6"/>
      <c r="D1" s="6"/>
    </row>
    <row r="2" spans="1:4" x14ac:dyDescent="0.25">
      <c r="A2" t="s">
        <v>35</v>
      </c>
      <c r="B2" t="s">
        <v>32</v>
      </c>
      <c r="C2" t="s">
        <v>33</v>
      </c>
      <c r="D2" t="s">
        <v>34</v>
      </c>
    </row>
    <row r="3" spans="1:4" x14ac:dyDescent="0.25">
      <c r="A3" t="s">
        <v>36</v>
      </c>
      <c r="B3">
        <v>6</v>
      </c>
      <c r="C3">
        <v>4</v>
      </c>
      <c r="D3">
        <v>7</v>
      </c>
    </row>
    <row r="4" spans="1:4" x14ac:dyDescent="0.25">
      <c r="A4" s="7"/>
      <c r="B4">
        <v>5</v>
      </c>
      <c r="C4">
        <v>5</v>
      </c>
      <c r="D4">
        <v>6</v>
      </c>
    </row>
    <row r="5" spans="1:4" x14ac:dyDescent="0.25">
      <c r="A5" s="7"/>
      <c r="B5">
        <v>5</v>
      </c>
      <c r="C5">
        <v>6</v>
      </c>
      <c r="D5">
        <v>10</v>
      </c>
    </row>
    <row r="6" spans="1:4" x14ac:dyDescent="0.25">
      <c r="A6" s="7"/>
      <c r="B6">
        <v>2</v>
      </c>
      <c r="C6">
        <v>9</v>
      </c>
      <c r="D6">
        <v>8</v>
      </c>
    </row>
    <row r="7" spans="1:4" x14ac:dyDescent="0.25">
      <c r="A7" s="7"/>
      <c r="B7">
        <v>4</v>
      </c>
      <c r="C7">
        <v>8</v>
      </c>
      <c r="D7">
        <v>9</v>
      </c>
    </row>
    <row r="8" spans="1:4" x14ac:dyDescent="0.25">
      <c r="A8" t="s">
        <v>37</v>
      </c>
      <c r="B8">
        <v>1</v>
      </c>
      <c r="C8">
        <v>4</v>
      </c>
      <c r="D8">
        <v>6</v>
      </c>
    </row>
    <row r="9" spans="1:4" x14ac:dyDescent="0.25">
      <c r="A9" s="6"/>
      <c r="B9">
        <v>3</v>
      </c>
      <c r="C9">
        <v>5</v>
      </c>
      <c r="D9">
        <v>8</v>
      </c>
    </row>
    <row r="10" spans="1:4" x14ac:dyDescent="0.25">
      <c r="A10" s="6"/>
      <c r="B10">
        <v>2</v>
      </c>
      <c r="C10">
        <v>6</v>
      </c>
      <c r="D10">
        <v>4</v>
      </c>
    </row>
    <row r="11" spans="1:4" x14ac:dyDescent="0.25">
      <c r="A11" s="6"/>
      <c r="B11">
        <v>1</v>
      </c>
      <c r="C11">
        <v>7</v>
      </c>
      <c r="D11">
        <v>7</v>
      </c>
    </row>
    <row r="12" spans="1:4" x14ac:dyDescent="0.25">
      <c r="A12" s="6"/>
      <c r="B12">
        <v>2</v>
      </c>
      <c r="C12">
        <v>3</v>
      </c>
      <c r="D12">
        <v>5</v>
      </c>
    </row>
  </sheetData>
  <mergeCells count="3">
    <mergeCell ref="B1:D1"/>
    <mergeCell ref="A4:A7"/>
    <mergeCell ref="A9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N25" sqref="N25"/>
    </sheetView>
  </sheetViews>
  <sheetFormatPr defaultRowHeight="15" x14ac:dyDescent="0.25"/>
  <cols>
    <col min="1" max="1" width="14.42578125" bestFit="1" customWidth="1"/>
  </cols>
  <sheetData>
    <row r="1" spans="1:22" x14ac:dyDescent="0.25">
      <c r="A1" t="s">
        <v>42</v>
      </c>
      <c r="I1" t="s">
        <v>53</v>
      </c>
      <c r="S1" t="s">
        <v>64</v>
      </c>
    </row>
    <row r="2" spans="1:22" ht="15.75" thickBot="1" x14ac:dyDescent="0.3"/>
    <row r="3" spans="1:22" ht="15.75" thickTop="1" x14ac:dyDescent="0.25">
      <c r="A3" s="8"/>
      <c r="B3" s="8" t="s">
        <v>43</v>
      </c>
      <c r="C3" s="8" t="s">
        <v>15</v>
      </c>
      <c r="D3" s="8" t="s">
        <v>44</v>
      </c>
      <c r="E3" s="8" t="s">
        <v>45</v>
      </c>
      <c r="F3" s="8" t="s">
        <v>46</v>
      </c>
      <c r="G3" s="8" t="s">
        <v>47</v>
      </c>
      <c r="I3" t="s">
        <v>54</v>
      </c>
      <c r="L3" t="str">
        <f>'MANOVA input'!B1</f>
        <v>History</v>
      </c>
      <c r="T3" s="5" t="str">
        <f t="array" ref="T3:U3">'MANOVA input'!$B$1:$C$1</f>
        <v>History</v>
      </c>
      <c r="U3" s="5" t="str">
        <v>Maths</v>
      </c>
      <c r="V3" s="5" t="s">
        <v>6</v>
      </c>
    </row>
    <row r="4" spans="1:22" x14ac:dyDescent="0.25">
      <c r="A4" t="s">
        <v>48</v>
      </c>
      <c r="B4">
        <f>[1]!MANOVA_PillaiTrace('MANOVA input'!A2:C21)</f>
        <v>0.5514907627583685</v>
      </c>
      <c r="C4">
        <f>[1]!MANOVA_PillaiF('MANOVA input'!A2:C21)</f>
        <v>10.451672104404572</v>
      </c>
      <c r="D4">
        <f>[1]!MANOVA_Pillaidf1('MANOVA input'!A2:C21)</f>
        <v>2</v>
      </c>
      <c r="E4">
        <f>[1]!MANOVA_Pillaidf2('MANOVA input'!A2:C21)</f>
        <v>17</v>
      </c>
      <c r="F4" s="21">
        <f>[1]!F_DIST_RT(C4,D4,E4)</f>
        <v>1.0966216902648096E-3</v>
      </c>
      <c r="G4">
        <f>C4*D4/(C4*D4+E4)</f>
        <v>0.5514907627583685</v>
      </c>
      <c r="S4" t="s">
        <v>40</v>
      </c>
      <c r="T4" s="13">
        <f>AVERAGEIF('MANOVA input'!$A$2:$A$21,$S4,'MANOVA input'!B$2:B$21)</f>
        <v>7</v>
      </c>
      <c r="U4" s="14">
        <f>AVERAGEIF('MANOVA input'!$A$2:$A$21,$S4,'MANOVA input'!C$2:C$21)</f>
        <v>5.4</v>
      </c>
      <c r="V4" s="19">
        <f>COUNTIF('MANOVA input'!$A$2:$A$21,S4)</f>
        <v>10</v>
      </c>
    </row>
    <row r="5" spans="1:22" ht="15.75" thickBot="1" x14ac:dyDescent="0.3">
      <c r="A5" t="s">
        <v>49</v>
      </c>
      <c r="B5">
        <f>[1]!MANOVA_WilksLambda('MANOVA input'!A2:C21)</f>
        <v>0.44850923724163133</v>
      </c>
      <c r="C5">
        <f>[1]!MANOVA_WilksF('MANOVA input'!A2:C21)</f>
        <v>10.451672104404579</v>
      </c>
      <c r="D5">
        <f>[1]!MANOVA_Wilksdf1('MANOVA input'!A2:C21)</f>
        <v>2</v>
      </c>
      <c r="E5">
        <f>[1]!MANOVA_Wilksdf2('MANOVA input'!A2:C21)</f>
        <v>17</v>
      </c>
      <c r="F5" s="21">
        <f>[1]!F_DIST_RT(C5,D5,E5)</f>
        <v>1.0966216902648096E-3</v>
      </c>
      <c r="G5">
        <f t="shared" ref="G5:G6" si="0">C5*D5/(C5*D5+E5)</f>
        <v>0.55149076275836872</v>
      </c>
      <c r="I5" t="s">
        <v>55</v>
      </c>
      <c r="N5" t="s">
        <v>56</v>
      </c>
      <c r="O5" s="11">
        <v>0.05</v>
      </c>
      <c r="S5" t="s">
        <v>41</v>
      </c>
      <c r="T5" s="15">
        <f>AVERAGEIF('MANOVA input'!$A$2:$A$21,$S5,'MANOVA input'!B$2:B$21)</f>
        <v>4</v>
      </c>
      <c r="U5" s="16">
        <f>AVERAGEIF('MANOVA input'!$A$2:$A$21,$S5,'MANOVA input'!C$2:C$21)</f>
        <v>4.8</v>
      </c>
      <c r="V5" s="20">
        <f>COUNTIF('MANOVA input'!$A$2:$A$21,S5)</f>
        <v>10</v>
      </c>
    </row>
    <row r="6" spans="1:22" ht="15.75" thickTop="1" x14ac:dyDescent="0.25">
      <c r="A6" t="s">
        <v>50</v>
      </c>
      <c r="B6">
        <f>[1]!MANOVA_HotelTrace('MANOVA input'!A2:C21)</f>
        <v>1.2296084828711265</v>
      </c>
      <c r="C6">
        <f>[1]!MANOVA_HotelF('MANOVA input'!A2:C21)</f>
        <v>10.451672104404574</v>
      </c>
      <c r="D6">
        <f>[1]!MANOVA_Hoteldf1('MANOVA input'!A2:C21)</f>
        <v>2</v>
      </c>
      <c r="E6">
        <f>[1]!MANOVA_Hoteldf2('MANOVA input'!A2:C21)</f>
        <v>17</v>
      </c>
      <c r="F6" s="21">
        <f>[1]!F_DIST_RT(C6,D6,E6)</f>
        <v>1.0966216902648096E-3</v>
      </c>
      <c r="G6">
        <f t="shared" si="0"/>
        <v>0.55149076275836861</v>
      </c>
      <c r="I6" s="8" t="s">
        <v>5</v>
      </c>
      <c r="J6" s="8" t="s">
        <v>6</v>
      </c>
      <c r="K6" s="8" t="s">
        <v>7</v>
      </c>
      <c r="L6" s="8" t="s">
        <v>22</v>
      </c>
      <c r="M6" s="8" t="s">
        <v>9</v>
      </c>
      <c r="N6" s="8" t="s">
        <v>12</v>
      </c>
      <c r="O6" s="8" t="s">
        <v>57</v>
      </c>
      <c r="P6" s="8" t="s">
        <v>58</v>
      </c>
      <c r="Q6" s="8" t="s">
        <v>59</v>
      </c>
      <c r="S6" t="s">
        <v>20</v>
      </c>
      <c r="T6" s="17">
        <f>AVERAGE('MANOVA input'!B$2:B$21)</f>
        <v>5.5</v>
      </c>
      <c r="U6" s="18">
        <f>AVERAGE('MANOVA input'!C$2:C$21)</f>
        <v>5.0999999999999996</v>
      </c>
      <c r="V6" s="10">
        <f>SUM(V4:V5)</f>
        <v>20</v>
      </c>
    </row>
    <row r="7" spans="1:22" x14ac:dyDescent="0.25">
      <c r="A7" s="9" t="s">
        <v>51</v>
      </c>
      <c r="B7" s="9">
        <f>[1]!MANOVA_RoyRoot('MANOVA input'!A2:C21)</f>
        <v>1.2296084828711173</v>
      </c>
      <c r="C7" s="9"/>
      <c r="D7" s="9"/>
      <c r="E7" s="9"/>
      <c r="F7" s="9"/>
      <c r="G7" s="9"/>
      <c r="I7" t="str">
        <f t="array" ref="I7:I8">[1]!SortUnique('MANOVA input'!A2:A21)</f>
        <v>Group A</v>
      </c>
      <c r="J7">
        <f>COUNTIF('MANOVA input'!$A$2:$A$21,$I7)</f>
        <v>10</v>
      </c>
      <c r="K7">
        <f>SUMIF('MANOVA input'!$A$2:$A$21,$I7,'MANOVA input'!$B$2:$B$21)</f>
        <v>70</v>
      </c>
      <c r="L7">
        <f>AVERAGEIF('MANOVA input'!$A$2:$A$21,$I7,'MANOVA input'!$B$2:$B$21)</f>
        <v>7</v>
      </c>
      <c r="M7">
        <f t="array" ref="M7">VAR(IF('MANOVA input'!$A$2:$A$21=$I7,'MANOVA input'!$B$2:$B$21))</f>
        <v>3.3333333333333335</v>
      </c>
      <c r="N7">
        <f>($J7-1)*M7</f>
        <v>30</v>
      </c>
      <c r="O7">
        <f>SQRT(L$13/J7)</f>
        <v>0.57735026918962584</v>
      </c>
      <c r="P7">
        <f>L7-O7*TINV(O$5,K$13)</f>
        <v>5.787032094520419</v>
      </c>
      <c r="Q7">
        <f>L7+O7*TINV(O$5,K$13)</f>
        <v>8.2129679054795801</v>
      </c>
    </row>
    <row r="8" spans="1:22" x14ac:dyDescent="0.25">
      <c r="I8" t="str">
        <v>Group B</v>
      </c>
      <c r="J8">
        <f>COUNTIF('MANOVA input'!$A$2:$A$21,$I8)</f>
        <v>10</v>
      </c>
      <c r="K8">
        <f>SUMIF('MANOVA input'!$A$2:$A$21,$I8,'MANOVA input'!$B$2:$B$21)</f>
        <v>40</v>
      </c>
      <c r="L8">
        <f>AVERAGEIF('MANOVA input'!$A$2:$A$21,$I8,'MANOVA input'!$B$2:$B$21)</f>
        <v>4</v>
      </c>
      <c r="M8">
        <f t="array" ref="M8">VAR(IF('MANOVA input'!$A$2:$A$21=$I8,'MANOVA input'!$B$2:$B$21))</f>
        <v>3.3333333333333335</v>
      </c>
      <c r="N8">
        <f>($J8-1)*M8</f>
        <v>30</v>
      </c>
      <c r="O8">
        <f>SQRT(L$13/J8)</f>
        <v>0.57735026918962584</v>
      </c>
      <c r="P8">
        <f>L8-O8*TINV(O$5,K$13)</f>
        <v>2.787032094520419</v>
      </c>
      <c r="Q8">
        <f>L8+O8*TINV(O$5,K$13)</f>
        <v>5.212967905479581</v>
      </c>
    </row>
    <row r="9" spans="1:22" x14ac:dyDescent="0.25">
      <c r="A9" t="s">
        <v>52</v>
      </c>
      <c r="B9" s="10">
        <f>B6*(D6+E6-1)</f>
        <v>22.132952691680277</v>
      </c>
      <c r="I9" s="12"/>
      <c r="J9" s="12"/>
      <c r="K9" s="12"/>
      <c r="L9" s="12"/>
      <c r="M9" s="12"/>
      <c r="N9" s="12"/>
      <c r="O9" s="12"/>
      <c r="P9" s="12"/>
      <c r="Q9" s="12"/>
    </row>
    <row r="10" spans="1:22" ht="15.75" thickBot="1" x14ac:dyDescent="0.3">
      <c r="I10" t="s">
        <v>10</v>
      </c>
    </row>
    <row r="11" spans="1:22" ht="15.75" thickTop="1" x14ac:dyDescent="0.25">
      <c r="I11" s="8" t="s">
        <v>60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61</v>
      </c>
      <c r="O11" s="8" t="s">
        <v>17</v>
      </c>
      <c r="P11" s="8" t="s">
        <v>62</v>
      </c>
      <c r="Q11" s="8" t="s">
        <v>63</v>
      </c>
    </row>
    <row r="12" spans="1:22" x14ac:dyDescent="0.25">
      <c r="I12" t="s">
        <v>18</v>
      </c>
      <c r="J12">
        <f>J14-J13</f>
        <v>45</v>
      </c>
      <c r="K12">
        <f>[1]!COUNTAU('MANOVA input'!A2:A21)-1</f>
        <v>1</v>
      </c>
      <c r="L12">
        <f>J12/K12</f>
        <v>45</v>
      </c>
      <c r="M12">
        <f>L12/L13</f>
        <v>13.5</v>
      </c>
      <c r="N12" s="21">
        <f>FDIST(M12,K12,K13)</f>
        <v>1.7354295899317687E-3</v>
      </c>
      <c r="O12">
        <f>FINV(O5,K12,K13)</f>
        <v>4.4138734191705664</v>
      </c>
      <c r="P12">
        <f>SQRT(DEVSQ(L7:L8)/(L13*K12))</f>
        <v>1.1618950038622251</v>
      </c>
      <c r="Q12">
        <f>(J14-K14*L13)/(J14+L13)</f>
        <v>0.38461538461538464</v>
      </c>
    </row>
    <row r="13" spans="1:22" x14ac:dyDescent="0.25">
      <c r="I13" t="s">
        <v>19</v>
      </c>
      <c r="J13">
        <f>SUM(N7:N8)</f>
        <v>60</v>
      </c>
      <c r="K13">
        <f>K14-K12</f>
        <v>18</v>
      </c>
      <c r="L13">
        <f>J13/K13</f>
        <v>3.3333333333333335</v>
      </c>
    </row>
    <row r="14" spans="1:22" x14ac:dyDescent="0.25">
      <c r="I14" s="9" t="s">
        <v>20</v>
      </c>
      <c r="J14" s="9">
        <f>DEVSQ('MANOVA input'!B2:B21)</f>
        <v>105</v>
      </c>
      <c r="K14" s="9">
        <f>COUNT('MANOVA input'!B2:B21)-1</f>
        <v>19</v>
      </c>
      <c r="L14" s="9">
        <f>J14/K14</f>
        <v>5.5263157894736841</v>
      </c>
      <c r="M14" s="9"/>
      <c r="N14" s="9"/>
      <c r="O14" s="9"/>
      <c r="P14" s="9"/>
      <c r="Q14" s="9"/>
    </row>
    <row r="16" spans="1:22" x14ac:dyDescent="0.25">
      <c r="I16" t="s">
        <v>54</v>
      </c>
      <c r="L16" t="str">
        <f>'MANOVA input'!C1</f>
        <v>Maths</v>
      </c>
    </row>
    <row r="18" spans="9:17" ht="15.75" thickBot="1" x14ac:dyDescent="0.3">
      <c r="I18" t="s">
        <v>55</v>
      </c>
      <c r="N18" t="s">
        <v>56</v>
      </c>
      <c r="O18" s="11">
        <v>0.05</v>
      </c>
    </row>
    <row r="19" spans="9:17" ht="15.75" thickTop="1" x14ac:dyDescent="0.25">
      <c r="I19" s="8" t="s">
        <v>5</v>
      </c>
      <c r="J19" s="8" t="s">
        <v>6</v>
      </c>
      <c r="K19" s="8" t="s">
        <v>7</v>
      </c>
      <c r="L19" s="8" t="s">
        <v>22</v>
      </c>
      <c r="M19" s="8" t="s">
        <v>9</v>
      </c>
      <c r="N19" s="8" t="s">
        <v>12</v>
      </c>
      <c r="O19" s="8" t="s">
        <v>57</v>
      </c>
      <c r="P19" s="8" t="s">
        <v>58</v>
      </c>
      <c r="Q19" s="8" t="s">
        <v>59</v>
      </c>
    </row>
    <row r="20" spans="9:17" x14ac:dyDescent="0.25">
      <c r="I20" t="str">
        <f t="array" ref="I20:I21">[1]!SortUnique('MANOVA input'!A2:A21)</f>
        <v>Group A</v>
      </c>
      <c r="J20">
        <f>COUNTIF('MANOVA input'!$A$2:$A$21,$I20)</f>
        <v>10</v>
      </c>
      <c r="K20">
        <f>SUMIF('MANOVA input'!$A$2:$A$21,$I20,'MANOVA input'!$C$2:$C$21)</f>
        <v>54</v>
      </c>
      <c r="L20">
        <f>AVERAGEIF('MANOVA input'!$A$2:$A$21,$I20,'MANOVA input'!$C$2:$C$21)</f>
        <v>5.4</v>
      </c>
      <c r="M20">
        <f t="array" ref="M20">VAR(IF('MANOVA input'!$A$2:$A$21=$I20,'MANOVA input'!$C$2:$C$21))</f>
        <v>6.0444444444444416</v>
      </c>
      <c r="N20">
        <f>($J20-1)*M20</f>
        <v>54.399999999999977</v>
      </c>
      <c r="O20">
        <f>SQRT(L$26/J20)</f>
        <v>0.79582242575422135</v>
      </c>
      <c r="P20">
        <f>L20-O20*TINV(O$18,K$26)</f>
        <v>3.7280391256148695</v>
      </c>
      <c r="Q20">
        <f>L20+O20*TINV(O$18,K$26)</f>
        <v>7.0719608743851312</v>
      </c>
    </row>
    <row r="21" spans="9:17" x14ac:dyDescent="0.25">
      <c r="I21" t="str">
        <v>Group B</v>
      </c>
      <c r="J21">
        <f>COUNTIF('MANOVA input'!$A$2:$A$21,$I21)</f>
        <v>10</v>
      </c>
      <c r="K21">
        <f>SUMIF('MANOVA input'!$A$2:$A$21,$I21,'MANOVA input'!$C$2:$C$21)</f>
        <v>48</v>
      </c>
      <c r="L21">
        <f>AVERAGEIF('MANOVA input'!$A$2:$A$21,$I21,'MANOVA input'!$C$2:$C$21)</f>
        <v>4.8</v>
      </c>
      <c r="M21">
        <f t="array" ref="M21">VAR(IF('MANOVA input'!$A$2:$A$21=$I21,'MANOVA input'!$C$2:$C$21))</f>
        <v>6.6222222222222218</v>
      </c>
      <c r="N21">
        <f>($J21-1)*M21</f>
        <v>59.599999999999994</v>
      </c>
      <c r="O21">
        <f>SQRT(L$26/J21)</f>
        <v>0.79582242575422135</v>
      </c>
      <c r="P21">
        <f>L21-O21*TINV(O$18,K$26)</f>
        <v>3.128039125614869</v>
      </c>
      <c r="Q21">
        <f>L21+O21*TINV(O$18,K$26)</f>
        <v>6.4719608743851307</v>
      </c>
    </row>
    <row r="22" spans="9:17" x14ac:dyDescent="0.25">
      <c r="I22" s="12"/>
      <c r="J22" s="12"/>
      <c r="K22" s="12"/>
      <c r="L22" s="12"/>
      <c r="M22" s="12"/>
      <c r="N22" s="12"/>
      <c r="O22" s="12"/>
      <c r="P22" s="12"/>
      <c r="Q22" s="12"/>
    </row>
    <row r="23" spans="9:17" ht="15.75" thickBot="1" x14ac:dyDescent="0.3">
      <c r="I23" t="s">
        <v>10</v>
      </c>
    </row>
    <row r="24" spans="9:17" ht="15.75" thickTop="1" x14ac:dyDescent="0.25">
      <c r="I24" s="8" t="s">
        <v>60</v>
      </c>
      <c r="J24" s="8" t="s">
        <v>12</v>
      </c>
      <c r="K24" s="8" t="s">
        <v>13</v>
      </c>
      <c r="L24" s="8" t="s">
        <v>14</v>
      </c>
      <c r="M24" s="8" t="s">
        <v>15</v>
      </c>
      <c r="N24" s="8" t="s">
        <v>61</v>
      </c>
      <c r="O24" s="8" t="s">
        <v>17</v>
      </c>
      <c r="P24" s="8" t="s">
        <v>62</v>
      </c>
      <c r="Q24" s="8" t="s">
        <v>63</v>
      </c>
    </row>
    <row r="25" spans="9:17" x14ac:dyDescent="0.25">
      <c r="I25" t="s">
        <v>18</v>
      </c>
      <c r="J25">
        <f>J27-J26</f>
        <v>1.8000000000000256</v>
      </c>
      <c r="K25">
        <f>[1]!COUNTAU('MANOVA input'!A2:A21)-1</f>
        <v>1</v>
      </c>
      <c r="L25">
        <f>J25/K25</f>
        <v>1.8000000000000256</v>
      </c>
      <c r="M25">
        <f>L25/L26</f>
        <v>0.28421052631579358</v>
      </c>
      <c r="N25" s="21">
        <f>FDIST(M25,K25,K26)</f>
        <v>0.60047575192487279</v>
      </c>
      <c r="O25">
        <f>FINV(O18,K25,K26)</f>
        <v>4.4138734191705664</v>
      </c>
      <c r="P25">
        <f>SQRT(DEVSQ(L20:L21)/(L26*K25))</f>
        <v>0.16858544608470508</v>
      </c>
      <c r="Q25">
        <f>(J27-K27*L26)/(J27+L26)</f>
        <v>-3.7117903930130876E-2</v>
      </c>
    </row>
    <row r="26" spans="9:17" x14ac:dyDescent="0.25">
      <c r="I26" t="s">
        <v>19</v>
      </c>
      <c r="J26">
        <f>SUM(N20:N21)</f>
        <v>113.99999999999997</v>
      </c>
      <c r="K26">
        <f>K27-K25</f>
        <v>18</v>
      </c>
      <c r="L26">
        <f>J26/K26</f>
        <v>6.3333333333333321</v>
      </c>
    </row>
    <row r="27" spans="9:17" x14ac:dyDescent="0.25">
      <c r="I27" s="9" t="s">
        <v>20</v>
      </c>
      <c r="J27" s="9">
        <f>DEVSQ('MANOVA input'!C2:C21)</f>
        <v>115.8</v>
      </c>
      <c r="K27" s="9">
        <f>COUNT('MANOVA input'!C2:C21)-1</f>
        <v>19</v>
      </c>
      <c r="L27" s="9">
        <f>J27/K27</f>
        <v>6.094736842105263</v>
      </c>
      <c r="M27" s="9"/>
      <c r="N27" s="9"/>
      <c r="O27" s="9"/>
      <c r="P27" s="9"/>
      <c r="Q27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H17" sqref="H17"/>
    </sheetView>
  </sheetViews>
  <sheetFormatPr defaultRowHeight="15" x14ac:dyDescent="0.25"/>
  <sheetData>
    <row r="1" spans="1:3" x14ac:dyDescent="0.25">
      <c r="B1" t="s">
        <v>38</v>
      </c>
      <c r="C1" t="s">
        <v>39</v>
      </c>
    </row>
    <row r="2" spans="1:3" x14ac:dyDescent="0.25">
      <c r="A2" t="s">
        <v>40</v>
      </c>
      <c r="B2">
        <v>7</v>
      </c>
      <c r="C2">
        <v>3</v>
      </c>
    </row>
    <row r="3" spans="1:3" x14ac:dyDescent="0.25">
      <c r="A3" t="s">
        <v>40</v>
      </c>
      <c r="B3">
        <v>9</v>
      </c>
      <c r="C3">
        <v>1</v>
      </c>
    </row>
    <row r="4" spans="1:3" x14ac:dyDescent="0.25">
      <c r="A4" t="s">
        <v>40</v>
      </c>
      <c r="B4">
        <v>5</v>
      </c>
      <c r="C4">
        <v>6</v>
      </c>
    </row>
    <row r="5" spans="1:3" x14ac:dyDescent="0.25">
      <c r="A5" t="s">
        <v>40</v>
      </c>
      <c r="B5">
        <v>8</v>
      </c>
      <c r="C5">
        <v>7</v>
      </c>
    </row>
    <row r="6" spans="1:3" x14ac:dyDescent="0.25">
      <c r="A6" t="s">
        <v>40</v>
      </c>
      <c r="B6">
        <v>6</v>
      </c>
      <c r="C6">
        <v>8</v>
      </c>
    </row>
    <row r="7" spans="1:3" x14ac:dyDescent="0.25">
      <c r="A7" t="s">
        <v>40</v>
      </c>
      <c r="B7">
        <v>8</v>
      </c>
      <c r="C7">
        <v>3</v>
      </c>
    </row>
    <row r="8" spans="1:3" x14ac:dyDescent="0.25">
      <c r="A8" t="s">
        <v>40</v>
      </c>
      <c r="B8">
        <v>6</v>
      </c>
      <c r="C8">
        <v>6</v>
      </c>
    </row>
    <row r="9" spans="1:3" x14ac:dyDescent="0.25">
      <c r="A9" t="s">
        <v>40</v>
      </c>
      <c r="B9">
        <v>10</v>
      </c>
      <c r="C9">
        <v>5</v>
      </c>
    </row>
    <row r="10" spans="1:3" x14ac:dyDescent="0.25">
      <c r="A10" t="s">
        <v>40</v>
      </c>
      <c r="B10">
        <v>7</v>
      </c>
      <c r="C10">
        <v>9</v>
      </c>
    </row>
    <row r="11" spans="1:3" x14ac:dyDescent="0.25">
      <c r="A11" t="s">
        <v>40</v>
      </c>
      <c r="B11">
        <v>4</v>
      </c>
      <c r="C11">
        <v>6</v>
      </c>
    </row>
    <row r="12" spans="1:3" x14ac:dyDescent="0.25">
      <c r="A12" t="s">
        <v>41</v>
      </c>
      <c r="B12">
        <v>4</v>
      </c>
      <c r="C12">
        <v>8</v>
      </c>
    </row>
    <row r="13" spans="1:3" x14ac:dyDescent="0.25">
      <c r="A13" t="s">
        <v>41</v>
      </c>
      <c r="B13">
        <v>3</v>
      </c>
      <c r="C13">
        <v>5</v>
      </c>
    </row>
    <row r="14" spans="1:3" x14ac:dyDescent="0.25">
      <c r="A14" t="s">
        <v>41</v>
      </c>
      <c r="B14">
        <v>6</v>
      </c>
      <c r="C14">
        <v>1</v>
      </c>
    </row>
    <row r="15" spans="1:3" x14ac:dyDescent="0.25">
      <c r="A15" t="s">
        <v>41</v>
      </c>
      <c r="B15">
        <v>2</v>
      </c>
      <c r="C15">
        <v>8</v>
      </c>
    </row>
    <row r="16" spans="1:3" x14ac:dyDescent="0.25">
      <c r="A16" t="s">
        <v>41</v>
      </c>
      <c r="B16">
        <v>7</v>
      </c>
      <c r="C16">
        <v>1</v>
      </c>
    </row>
    <row r="17" spans="1:3" x14ac:dyDescent="0.25">
      <c r="A17" t="s">
        <v>41</v>
      </c>
      <c r="B17">
        <v>5</v>
      </c>
      <c r="C17">
        <v>3</v>
      </c>
    </row>
    <row r="18" spans="1:3" x14ac:dyDescent="0.25">
      <c r="A18" t="s">
        <v>41</v>
      </c>
      <c r="B18">
        <v>5</v>
      </c>
      <c r="C18">
        <v>5</v>
      </c>
    </row>
    <row r="19" spans="1:3" x14ac:dyDescent="0.25">
      <c r="A19" t="s">
        <v>41</v>
      </c>
      <c r="B19">
        <v>4</v>
      </c>
      <c r="C19">
        <v>6</v>
      </c>
    </row>
    <row r="20" spans="1:3" x14ac:dyDescent="0.25">
      <c r="A20" t="s">
        <v>41</v>
      </c>
      <c r="B20">
        <v>1</v>
      </c>
      <c r="C20">
        <v>4</v>
      </c>
    </row>
    <row r="21" spans="1:3" x14ac:dyDescent="0.25">
      <c r="A21" t="s">
        <v>41</v>
      </c>
      <c r="B21">
        <v>3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ANOVA</vt:lpstr>
      <vt:lpstr>B-C </vt:lpstr>
      <vt:lpstr>A-B</vt:lpstr>
      <vt:lpstr>A-C</vt:lpstr>
      <vt:lpstr>INPUT</vt:lpstr>
      <vt:lpstr>two way anova</vt:lpstr>
      <vt:lpstr>result of manova</vt:lpstr>
      <vt:lpstr>MANOVA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2018-06-06T11:25:51Z</dcterms:created>
  <dcterms:modified xsi:type="dcterms:W3CDTF">2018-06-06T13:26:43Z</dcterms:modified>
</cp:coreProperties>
</file>