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odel Workbooks\Finish\"/>
    </mc:Choice>
  </mc:AlternateContent>
  <workbookProtection workbookAlgorithmName="SHA-512" workbookHashValue="oNC+57vP3yjYFn7x9zDJftAYlNYZSkphSpY/TGNczlpHyJ+wJ77Tgt4pgVKvle9cqgxauKoYPwpMdS/diudCbg==" workbookSaltValue="iK27bt9vuYGT1AeS5LF3gw==" workbookSpinCount="100000" lockStructure="1"/>
  <bookViews>
    <workbookView xWindow="-120" yWindow="-120" windowWidth="20730" windowHeight="11760" activeTab="4"/>
  </bookViews>
  <sheets>
    <sheet name="Inputs" sheetId="1" r:id="rId1"/>
    <sheet name="Revenue" sheetId="2" r:id="rId2"/>
    <sheet name="Expenses" sheetId="3" r:id="rId3"/>
    <sheet name="Cashflow" sheetId="6" r:id="rId4"/>
    <sheet name="Summar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B12" i="1" l="1"/>
  <c r="K6" i="6" l="1"/>
  <c r="J6" i="6"/>
  <c r="G6" i="6"/>
  <c r="F6" i="6"/>
  <c r="C6" i="6"/>
  <c r="B6" i="6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M7" i="6" s="1"/>
  <c r="C4" i="3"/>
  <c r="B5" i="3"/>
  <c r="B4" i="3"/>
  <c r="M3" i="3"/>
  <c r="M6" i="6" s="1"/>
  <c r="L3" i="3"/>
  <c r="K3" i="3"/>
  <c r="J3" i="3"/>
  <c r="J6" i="3" s="1"/>
  <c r="I3" i="3"/>
  <c r="I6" i="6" s="1"/>
  <c r="H3" i="3"/>
  <c r="G3" i="3"/>
  <c r="F3" i="3"/>
  <c r="F6" i="3" s="1"/>
  <c r="E3" i="3"/>
  <c r="E6" i="6" s="1"/>
  <c r="D3" i="3"/>
  <c r="C3" i="3"/>
  <c r="B3" i="3"/>
  <c r="M3" i="2"/>
  <c r="M7" i="2" s="1"/>
  <c r="M12" i="2" s="1"/>
  <c r="L3" i="2"/>
  <c r="L7" i="2" s="1"/>
  <c r="L12" i="2" s="1"/>
  <c r="K3" i="2"/>
  <c r="K6" i="2" s="1"/>
  <c r="K11" i="2" s="1"/>
  <c r="J3" i="2"/>
  <c r="J6" i="2" s="1"/>
  <c r="J8" i="3" s="1"/>
  <c r="I3" i="2"/>
  <c r="I6" i="2" s="1"/>
  <c r="I11" i="2" s="1"/>
  <c r="H3" i="2"/>
  <c r="H6" i="2" s="1"/>
  <c r="H11" i="2" s="1"/>
  <c r="G3" i="2"/>
  <c r="G6" i="2" s="1"/>
  <c r="G11" i="2" s="1"/>
  <c r="F3" i="2"/>
  <c r="F7" i="2" s="1"/>
  <c r="F12" i="2" s="1"/>
  <c r="E3" i="2"/>
  <c r="E6" i="2" s="1"/>
  <c r="E11" i="2" s="1"/>
  <c r="D3" i="2"/>
  <c r="D7" i="2" s="1"/>
  <c r="D12" i="2" s="1"/>
  <c r="C3" i="2"/>
  <c r="C7" i="2" s="1"/>
  <c r="C12" i="2" s="1"/>
  <c r="B3" i="2"/>
  <c r="B6" i="2" s="1"/>
  <c r="B11" i="2" l="1"/>
  <c r="B6" i="3"/>
  <c r="B5" i="4" s="1"/>
  <c r="M8" i="6"/>
  <c r="E7" i="2"/>
  <c r="E9" i="3" s="1"/>
  <c r="D6" i="3"/>
  <c r="D5" i="4" s="1"/>
  <c r="H6" i="3"/>
  <c r="H5" i="4" s="1"/>
  <c r="L6" i="3"/>
  <c r="L5" i="4" s="1"/>
  <c r="D6" i="6"/>
  <c r="H6" i="6"/>
  <c r="L6" i="6"/>
  <c r="F9" i="3"/>
  <c r="I8" i="3"/>
  <c r="E8" i="3"/>
  <c r="C9" i="3"/>
  <c r="B8" i="3"/>
  <c r="H8" i="3"/>
  <c r="D9" i="3"/>
  <c r="L9" i="3"/>
  <c r="E6" i="3"/>
  <c r="E5" i="4" s="1"/>
  <c r="I6" i="3"/>
  <c r="I5" i="4" s="1"/>
  <c r="M6" i="3"/>
  <c r="M5" i="4" s="1"/>
  <c r="K8" i="3"/>
  <c r="G8" i="3"/>
  <c r="M9" i="3"/>
  <c r="F5" i="4"/>
  <c r="J5" i="4"/>
  <c r="C6" i="3"/>
  <c r="G6" i="3"/>
  <c r="K6" i="3"/>
  <c r="B7" i="2"/>
  <c r="B8" i="2" s="1"/>
  <c r="K7" i="2"/>
  <c r="J11" i="2"/>
  <c r="G7" i="2"/>
  <c r="J7" i="2"/>
  <c r="H7" i="2"/>
  <c r="F6" i="2"/>
  <c r="F8" i="3" s="1"/>
  <c r="C6" i="2"/>
  <c r="C8" i="3" s="1"/>
  <c r="D6" i="2"/>
  <c r="D8" i="3" s="1"/>
  <c r="L6" i="2"/>
  <c r="L8" i="3" s="1"/>
  <c r="I7" i="2"/>
  <c r="M6" i="2"/>
  <c r="M8" i="3" s="1"/>
  <c r="E8" i="2" l="1"/>
  <c r="E9" i="2" s="1"/>
  <c r="D10" i="3"/>
  <c r="D6" i="4" s="1"/>
  <c r="D7" i="4" s="1"/>
  <c r="E10" i="3"/>
  <c r="E9" i="6" s="1"/>
  <c r="E10" i="6" s="1"/>
  <c r="M10" i="3"/>
  <c r="M9" i="6" s="1"/>
  <c r="M10" i="6" s="1"/>
  <c r="E12" i="2"/>
  <c r="E13" i="2" s="1"/>
  <c r="E3" i="4" s="1"/>
  <c r="L10" i="3"/>
  <c r="L9" i="6" s="1"/>
  <c r="L10" i="6" s="1"/>
  <c r="F10" i="3"/>
  <c r="F9" i="6" s="1"/>
  <c r="F10" i="6" s="1"/>
  <c r="C10" i="3"/>
  <c r="C12" i="3" s="1"/>
  <c r="H12" i="2"/>
  <c r="H13" i="2" s="1"/>
  <c r="H9" i="3"/>
  <c r="H10" i="3" s="1"/>
  <c r="H9" i="6" s="1"/>
  <c r="H10" i="6" s="1"/>
  <c r="K12" i="2"/>
  <c r="K13" i="2" s="1"/>
  <c r="K9" i="3"/>
  <c r="K10" i="3" s="1"/>
  <c r="K12" i="3" s="1"/>
  <c r="J12" i="2"/>
  <c r="J13" i="2" s="1"/>
  <c r="J9" i="3"/>
  <c r="J10" i="3" s="1"/>
  <c r="J9" i="6" s="1"/>
  <c r="J10" i="6" s="1"/>
  <c r="B12" i="2"/>
  <c r="B13" i="2" s="1"/>
  <c r="B4" i="6" s="1"/>
  <c r="B9" i="3"/>
  <c r="B10" i="3" s="1"/>
  <c r="B9" i="6" s="1"/>
  <c r="B10" i="6" s="1"/>
  <c r="G12" i="2"/>
  <c r="G13" i="2" s="1"/>
  <c r="G9" i="3"/>
  <c r="G10" i="3" s="1"/>
  <c r="I12" i="2"/>
  <c r="I13" i="2" s="1"/>
  <c r="I9" i="3"/>
  <c r="I10" i="3" s="1"/>
  <c r="I12" i="3" s="1"/>
  <c r="K8" i="2"/>
  <c r="K9" i="2" s="1"/>
  <c r="C5" i="4"/>
  <c r="G5" i="4"/>
  <c r="K5" i="4"/>
  <c r="B9" i="2"/>
  <c r="I8" i="2"/>
  <c r="I9" i="2" s="1"/>
  <c r="J8" i="2"/>
  <c r="J9" i="2" s="1"/>
  <c r="H8" i="2"/>
  <c r="H9" i="2" s="1"/>
  <c r="G8" i="2"/>
  <c r="G9" i="2" s="1"/>
  <c r="D11" i="2"/>
  <c r="D13" i="2" s="1"/>
  <c r="D8" i="2"/>
  <c r="D9" i="2" s="1"/>
  <c r="M11" i="2"/>
  <c r="M13" i="2" s="1"/>
  <c r="M8" i="2"/>
  <c r="M9" i="2" s="1"/>
  <c r="C11" i="2"/>
  <c r="C13" i="2" s="1"/>
  <c r="C8" i="2"/>
  <c r="C9" i="2" s="1"/>
  <c r="F8" i="2"/>
  <c r="F9" i="2" s="1"/>
  <c r="F11" i="2"/>
  <c r="F13" i="2" s="1"/>
  <c r="L11" i="2"/>
  <c r="L13" i="2" s="1"/>
  <c r="L8" i="2"/>
  <c r="L9" i="2" s="1"/>
  <c r="L12" i="3" l="1"/>
  <c r="E6" i="4"/>
  <c r="E7" i="4" s="1"/>
  <c r="D12" i="3"/>
  <c r="D9" i="6"/>
  <c r="D10" i="6" s="1"/>
  <c r="E12" i="3"/>
  <c r="E4" i="6"/>
  <c r="M12" i="3"/>
  <c r="E9" i="4"/>
  <c r="E10" i="4" s="1"/>
  <c r="E11" i="4" s="1"/>
  <c r="M6" i="4"/>
  <c r="M7" i="4" s="1"/>
  <c r="L6" i="4"/>
  <c r="L7" i="4" s="1"/>
  <c r="F12" i="3"/>
  <c r="F6" i="4"/>
  <c r="F7" i="4" s="1"/>
  <c r="F3" i="4"/>
  <c r="F4" i="6"/>
  <c r="J3" i="4"/>
  <c r="J4" i="6"/>
  <c r="G3" i="4"/>
  <c r="G4" i="6"/>
  <c r="K3" i="4"/>
  <c r="K4" i="6"/>
  <c r="M3" i="4"/>
  <c r="M9" i="4" s="1"/>
  <c r="M10" i="4" s="1"/>
  <c r="M11" i="4" s="1"/>
  <c r="M4" i="6"/>
  <c r="I6" i="4"/>
  <c r="I7" i="4" s="1"/>
  <c r="I9" i="6"/>
  <c r="I10" i="6" s="1"/>
  <c r="G6" i="4"/>
  <c r="G9" i="6"/>
  <c r="G10" i="6" s="1"/>
  <c r="K6" i="4"/>
  <c r="K7" i="4" s="1"/>
  <c r="K9" i="4" s="1"/>
  <c r="K9" i="6"/>
  <c r="K10" i="6" s="1"/>
  <c r="C6" i="4"/>
  <c r="C7" i="4" s="1"/>
  <c r="C9" i="6"/>
  <c r="C10" i="6" s="1"/>
  <c r="I3" i="4"/>
  <c r="I9" i="4" s="1"/>
  <c r="I10" i="4" s="1"/>
  <c r="I11" i="4" s="1"/>
  <c r="I4" i="6"/>
  <c r="H3" i="4"/>
  <c r="H4" i="6"/>
  <c r="L3" i="4"/>
  <c r="L4" i="6"/>
  <c r="C3" i="4"/>
  <c r="C4" i="6"/>
  <c r="D3" i="4"/>
  <c r="D9" i="4" s="1"/>
  <c r="D10" i="4" s="1"/>
  <c r="D11" i="4" s="1"/>
  <c r="D4" i="6"/>
  <c r="G7" i="4"/>
  <c r="G9" i="4" s="1"/>
  <c r="G10" i="4" s="1"/>
  <c r="G11" i="4" s="1"/>
  <c r="B3" i="4"/>
  <c r="B13" i="6"/>
  <c r="C3" i="6" s="1"/>
  <c r="H6" i="4"/>
  <c r="H7" i="4" s="1"/>
  <c r="H12" i="3"/>
  <c r="B6" i="4"/>
  <c r="B12" i="3"/>
  <c r="G12" i="3"/>
  <c r="J6" i="4"/>
  <c r="J7" i="4" s="1"/>
  <c r="J12" i="3"/>
  <c r="N5" i="4"/>
  <c r="F9" i="4" l="1"/>
  <c r="F10" i="4" s="1"/>
  <c r="G12" i="6" s="1"/>
  <c r="L9" i="4"/>
  <c r="L10" i="4" s="1"/>
  <c r="L11" i="4" s="1"/>
  <c r="C9" i="4"/>
  <c r="C10" i="4" s="1"/>
  <c r="C11" i="4" s="1"/>
  <c r="N3" i="4"/>
  <c r="H9" i="4"/>
  <c r="H10" i="4" s="1"/>
  <c r="J9" i="4"/>
  <c r="C13" i="6"/>
  <c r="D3" i="6" s="1"/>
  <c r="B7" i="4"/>
  <c r="N6" i="4"/>
  <c r="K10" i="4"/>
  <c r="F11" i="4" l="1"/>
  <c r="J10" i="4"/>
  <c r="J11" i="4" s="1"/>
  <c r="K11" i="4"/>
  <c r="M12" i="6"/>
  <c r="H11" i="4"/>
  <c r="J12" i="6"/>
  <c r="N7" i="4"/>
  <c r="B9" i="4"/>
  <c r="B10" i="4" l="1"/>
  <c r="D12" i="6" s="1"/>
  <c r="D13" i="6" s="1"/>
  <c r="E3" i="6" s="1"/>
  <c r="E13" i="6" s="1"/>
  <c r="F3" i="6" s="1"/>
  <c r="F13" i="6" s="1"/>
  <c r="G3" i="6" s="1"/>
  <c r="G13" i="6" s="1"/>
  <c r="H3" i="6" s="1"/>
  <c r="H13" i="6" s="1"/>
  <c r="I3" i="6" s="1"/>
  <c r="I13" i="6" s="1"/>
  <c r="J3" i="6" s="1"/>
  <c r="J13" i="6" s="1"/>
  <c r="K3" i="6" s="1"/>
  <c r="K13" i="6" s="1"/>
  <c r="L3" i="6" s="1"/>
  <c r="L13" i="6" s="1"/>
  <c r="M3" i="6" s="1"/>
  <c r="M13" i="6" s="1"/>
  <c r="N9" i="4"/>
  <c r="N10" i="4" l="1"/>
  <c r="B11" i="4"/>
  <c r="N11" i="4" s="1"/>
</calcChain>
</file>

<file path=xl/sharedStrings.xml><?xml version="1.0" encoding="utf-8"?>
<sst xmlns="http://schemas.openxmlformats.org/spreadsheetml/2006/main" count="127" uniqueCount="61">
  <si>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</si>
  <si>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</si>
  <si>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</si>
  <si>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</si>
  <si>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</si>
  <si>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</si>
  <si>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</si>
  <si>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</si>
  <si>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</si>
  <si>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</si>
  <si>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</si>
  <si>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</si>
  <si>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</t>
  </si>
  <si>
    <t>Revenue Related</t>
  </si>
  <si>
    <t>Formulas Book</t>
  </si>
  <si>
    <t>Macros Book</t>
  </si>
  <si>
    <t>% being sold</t>
  </si>
  <si>
    <t>Price</t>
  </si>
  <si>
    <t>Expense Related</t>
  </si>
  <si>
    <t>Cost to Print</t>
  </si>
  <si>
    <t>Website Hosting</t>
  </si>
  <si>
    <t>Per Month</t>
  </si>
  <si>
    <t>Support Staff</t>
  </si>
  <si>
    <t>Software Licenses</t>
  </si>
  <si>
    <t>Income Tax Rate</t>
  </si>
  <si>
    <t>Scenarios</t>
  </si>
  <si>
    <t>Worst case</t>
  </si>
  <si>
    <t>Base case</t>
  </si>
  <si>
    <t>Best case</t>
  </si>
  <si>
    <t># of Business Days</t>
  </si>
  <si>
    <t># of Books Sold / Day</t>
  </si>
  <si>
    <t>Breakdown</t>
  </si>
  <si>
    <t># of Books Sold / Month</t>
  </si>
  <si>
    <t>Formulas Book Sales / Month</t>
  </si>
  <si>
    <t>Macros Book Sales / Month</t>
  </si>
  <si>
    <t>Total Number / Month</t>
  </si>
  <si>
    <t>Check for Errors</t>
  </si>
  <si>
    <t>Total Monthly Sales</t>
  </si>
  <si>
    <t>Per Year</t>
  </si>
  <si>
    <t>Software Licenses/Month</t>
  </si>
  <si>
    <t>Formulas Book Print Costs</t>
  </si>
  <si>
    <t>Macros Book Print Costs</t>
  </si>
  <si>
    <t>Total Costs</t>
  </si>
  <si>
    <t>Total Print Costs</t>
  </si>
  <si>
    <t>Total Fixed Costs</t>
  </si>
  <si>
    <t>Revenue</t>
  </si>
  <si>
    <t>Fixed Costs</t>
  </si>
  <si>
    <t>Print Costs</t>
  </si>
  <si>
    <t>Total Expenses</t>
  </si>
  <si>
    <t>Profit</t>
  </si>
  <si>
    <t>Income Tax</t>
  </si>
  <si>
    <t>Profit After Tax</t>
  </si>
  <si>
    <t>Total</t>
  </si>
  <si>
    <t>Profit and Loss</t>
  </si>
  <si>
    <t>Cashflow</t>
  </si>
  <si>
    <t>Expenses</t>
  </si>
  <si>
    <t>* paid once a year</t>
  </si>
  <si>
    <t>Opening Balance</t>
  </si>
  <si>
    <t>Closing Balance</t>
  </si>
  <si>
    <t>* paid quarterly</t>
  </si>
  <si>
    <t>Selected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</si>
</sst>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5" borderId="0" applyNumberFormat="0" applyBorder="0" applyAlignment="0" applyProtection="0"/>
    <xf numFmtId="44" fontId="8" fillId="0" borderId="0" applyFont="0" applyFill="0" applyBorder="0" applyAlignment="0" applyProtection="0"/>
    <xf numFmtId="0" fontId="8" fillId="8" borderId="0" applyNumberFormat="0" applyBorder="0" applyAlignment="0" applyProtection="0"/>
  </cellStyleXfs>
  <cellXfs count="49">
    <xf numFmtId="0" fontId="0" fillId="0" borderId="0" xfId="0"/>
    <xf numFmtId="0" fontId="0" fillId="0" borderId="2" xfId="0" applyFont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0" fillId="7" borderId="3" xfId="0" applyFont="1" applyFill="1" applyBorder="1"/>
    <xf numFmtId="0" fontId="1" fillId="0" borderId="0" xfId="1" applyFill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1"/>
    <xf numFmtId="0" fontId="5" fillId="0" borderId="0" xfId="0" applyFont="1"/>
    <xf numFmtId="0" fontId="9" fillId="2" borderId="0" xfId="1" applyFont="1"/>
    <xf numFmtId="6" fontId="0" fillId="0" borderId="0" xfId="0" applyNumberFormat="1"/>
    <xf numFmtId="6" fontId="5" fillId="0" borderId="0" xfId="0" applyNumberFormat="1" applyFont="1"/>
    <xf numFmtId="164" fontId="4" fillId="6" borderId="3" xfId="5" applyNumberFormat="1" applyFont="1" applyFill="1" applyBorder="1"/>
    <xf numFmtId="8" fontId="0" fillId="0" borderId="0" xfId="0" applyNumberFormat="1"/>
    <xf numFmtId="8" fontId="4" fillId="6" borderId="3" xfId="0" applyNumberFormat="1" applyFont="1" applyFill="1" applyBorder="1"/>
    <xf numFmtId="8" fontId="5" fillId="0" borderId="0" xfId="0" applyNumberFormat="1" applyFont="1"/>
    <xf numFmtId="0" fontId="8" fillId="8" borderId="0" xfId="6" applyBorder="1"/>
    <xf numFmtId="44" fontId="5" fillId="0" borderId="0" xfId="5" applyFont="1"/>
    <xf numFmtId="44" fontId="0" fillId="0" borderId="0" xfId="0" applyNumberFormat="1"/>
    <xf numFmtId="44" fontId="5" fillId="0" borderId="0" xfId="0" applyNumberFormat="1" applyFont="1"/>
    <xf numFmtId="44" fontId="0" fillId="0" borderId="0" xfId="0" applyNumberFormat="1" applyFont="1"/>
    <xf numFmtId="44" fontId="4" fillId="6" borderId="3" xfId="0" applyNumberFormat="1" applyFont="1" applyFill="1" applyBorder="1"/>
    <xf numFmtId="44" fontId="8" fillId="8" borderId="0" xfId="6" applyNumberFormat="1" applyBorder="1"/>
    <xf numFmtId="44" fontId="0" fillId="0" borderId="0" xfId="5" applyFont="1"/>
    <xf numFmtId="0" fontId="4" fillId="6" borderId="0" xfId="0" applyFont="1" applyFill="1" applyBorder="1"/>
    <xf numFmtId="0" fontId="0" fillId="7" borderId="0" xfId="0" applyFont="1" applyFill="1" applyBorder="1"/>
    <xf numFmtId="0" fontId="0" fillId="0" borderId="0" xfId="0" applyFont="1" applyBorder="1"/>
    <xf numFmtId="0" fontId="5" fillId="7" borderId="0" xfId="0" applyFont="1" applyFill="1" applyBorder="1"/>
    <xf numFmtId="0" fontId="3" fillId="4" borderId="1" xfId="3" applyProtection="1">
      <protection locked="0"/>
    </xf>
    <xf numFmtId="9" fontId="3" fillId="4" borderId="1" xfId="3" applyNumberFormat="1" applyProtection="1">
      <protection locked="0"/>
    </xf>
    <xf numFmtId="0" fontId="3" fillId="4" borderId="0" xfId="3" applyBorder="1" applyProtection="1">
      <protection locked="0"/>
    </xf>
    <xf numFmtId="6" fontId="3" fillId="4" borderId="0" xfId="3" applyNumberFormat="1" applyBorder="1" applyProtection="1">
      <protection locked="0"/>
    </xf>
    <xf numFmtId="9" fontId="3" fillId="4" borderId="0" xfId="3" applyNumberFormat="1" applyBorder="1" applyProtection="1">
      <protection locked="0"/>
    </xf>
    <xf numFmtId="6" fontId="3" fillId="4" borderId="0" xfId="3" applyNumberFormat="1" applyBorder="1" applyAlignment="1" applyProtection="1">
      <alignment horizontal="right"/>
      <protection locked="0"/>
    </xf>
    <xf numFmtId="9" fontId="3" fillId="4" borderId="0" xfId="3" applyNumberFormat="1" applyBorder="1" applyAlignment="1" applyProtection="1">
      <alignment horizontal="right"/>
      <protection locked="0"/>
    </xf>
    <xf numFmtId="0" fontId="0" fillId="7" borderId="0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center" wrapText="1"/>
    </xf>
    <xf numFmtId="6" fontId="3" fillId="4" borderId="0" xfId="3" applyNumberFormat="1" applyBorder="1" applyAlignment="1" applyProtection="1">
      <alignment horizontal="right"/>
      <protection locked="0"/>
    </xf>
    <xf numFmtId="6" fontId="10" fillId="0" borderId="0" xfId="3" applyNumberFormat="1" applyFont="1" applyFill="1" applyBorder="1" applyAlignment="1">
      <alignment horizontal="right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6" fillId="5" borderId="0" xfId="4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4" fillId="6" borderId="0" xfId="0" applyFont="1" applyFill="1" applyBorder="1" applyAlignment="1">
      <alignment horizontal="left"/>
    </xf>
    <xf numFmtId="0" fontId="1" fillId="2" borderId="6" xfId="1" applyBorder="1" applyAlignment="1">
      <alignment horizontal="center"/>
    </xf>
    <xf numFmtId="0" fontId="2" fillId="3" borderId="6" xfId="2" applyBorder="1" applyAlignment="1">
      <alignment horizontal="center"/>
    </xf>
  </cellXfs>
  <cellStyles count="7">
    <cellStyle name="60% - Accent1" xfId="6" builtinId="32"/>
    <cellStyle name="Accent4" xfId="4" builtinId="41"/>
    <cellStyle name="Bad" xfId="2" builtinId="27"/>
    <cellStyle name="Currency" xfId="5" builtinId="4"/>
    <cellStyle name="Good" xfId="1" builtinId="26"/>
    <cellStyle name="Input" xfId="3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Books Sold /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Revenue!$A$6</c:f>
              <c:strCache>
                <c:ptCount val="1"/>
                <c:pt idx="0">
                  <c:v>Formulas Book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Revenue!$B$2:$M$2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Revenue!$B$6:$M$6</c:f>
              <c:numCache>
                <c:formatCode>General</c:formatCode>
                <c:ptCount val="12"/>
                <c:pt idx="0">
                  <c:v>108.5</c:v>
                </c:pt>
                <c:pt idx="1">
                  <c:v>98</c:v>
                </c:pt>
                <c:pt idx="2">
                  <c:v>108.5</c:v>
                </c:pt>
                <c:pt idx="3">
                  <c:v>105</c:v>
                </c:pt>
                <c:pt idx="4">
                  <c:v>108.5</c:v>
                </c:pt>
                <c:pt idx="5">
                  <c:v>94.5</c:v>
                </c:pt>
                <c:pt idx="6">
                  <c:v>108.5</c:v>
                </c:pt>
                <c:pt idx="7">
                  <c:v>97.649999999999991</c:v>
                </c:pt>
                <c:pt idx="8">
                  <c:v>125.99999999999999</c:v>
                </c:pt>
                <c:pt idx="9">
                  <c:v>108.5</c:v>
                </c:pt>
                <c:pt idx="10">
                  <c:v>125.99999999999999</c:v>
                </c:pt>
                <c:pt idx="11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F-4798-A363-DAA2B8AD54CB}"/>
            </c:ext>
          </c:extLst>
        </c:ser>
        <c:ser>
          <c:idx val="1"/>
          <c:order val="1"/>
          <c:tx>
            <c:strRef>
              <c:f>Revenue!$A$7</c:f>
              <c:strCache>
                <c:ptCount val="1"/>
                <c:pt idx="0">
                  <c:v>Macros 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Revenue!$B$2:$M$2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Revenue!$B$7:$M$7</c:f>
              <c:numCache>
                <c:formatCode>General</c:formatCode>
                <c:ptCount val="12"/>
                <c:pt idx="0">
                  <c:v>46.5</c:v>
                </c:pt>
                <c:pt idx="1">
                  <c:v>42</c:v>
                </c:pt>
                <c:pt idx="2">
                  <c:v>46.5</c:v>
                </c:pt>
                <c:pt idx="3">
                  <c:v>45</c:v>
                </c:pt>
                <c:pt idx="4">
                  <c:v>46.5</c:v>
                </c:pt>
                <c:pt idx="5">
                  <c:v>40.5</c:v>
                </c:pt>
                <c:pt idx="6">
                  <c:v>46.5</c:v>
                </c:pt>
                <c:pt idx="7">
                  <c:v>41.85</c:v>
                </c:pt>
                <c:pt idx="8">
                  <c:v>54</c:v>
                </c:pt>
                <c:pt idx="9">
                  <c:v>46.5</c:v>
                </c:pt>
                <c:pt idx="10">
                  <c:v>54</c:v>
                </c:pt>
                <c:pt idx="11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F-4798-A363-DAA2B8AD54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651744"/>
        <c:axId val="480657320"/>
      </c:barChart>
      <c:catAx>
        <c:axId val="4806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7320"/>
        <c:crosses val="autoZero"/>
        <c:auto val="1"/>
        <c:lblAlgn val="ctr"/>
        <c:lblOffset val="100"/>
        <c:noMultiLvlLbl val="0"/>
      </c:catAx>
      <c:valAx>
        <c:axId val="480657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6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vs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Summary!$B$3:$M$3</c:f>
              <c:numCache>
                <c:formatCode>_("$"* #,##0.00_);_("$"* \(#,##0.00\);_("$"* "-"??_);_(@_)</c:formatCode>
                <c:ptCount val="12"/>
                <c:pt idx="0">
                  <c:v>3565</c:v>
                </c:pt>
                <c:pt idx="1">
                  <c:v>3220</c:v>
                </c:pt>
                <c:pt idx="2">
                  <c:v>3565</c:v>
                </c:pt>
                <c:pt idx="3">
                  <c:v>3450</c:v>
                </c:pt>
                <c:pt idx="4">
                  <c:v>3565</c:v>
                </c:pt>
                <c:pt idx="5">
                  <c:v>3105</c:v>
                </c:pt>
                <c:pt idx="6">
                  <c:v>3565</c:v>
                </c:pt>
                <c:pt idx="7">
                  <c:v>3208.5</c:v>
                </c:pt>
                <c:pt idx="8">
                  <c:v>4140</c:v>
                </c:pt>
                <c:pt idx="9">
                  <c:v>3565</c:v>
                </c:pt>
                <c:pt idx="10">
                  <c:v>4140</c:v>
                </c:pt>
                <c:pt idx="11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2-4A0E-A75B-9D35E1CF7F2D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Summary!$B$7:$M$7</c:f>
              <c:numCache>
                <c:formatCode>"$"#,##0.00_);[Red]\("$"#,##0.00\)</c:formatCode>
                <c:ptCount val="12"/>
                <c:pt idx="0">
                  <c:v>3579.166666666667</c:v>
                </c:pt>
                <c:pt idx="1">
                  <c:v>3436.666666666667</c:v>
                </c:pt>
                <c:pt idx="2">
                  <c:v>3579.166666666667</c:v>
                </c:pt>
                <c:pt idx="3">
                  <c:v>3531.666666666667</c:v>
                </c:pt>
                <c:pt idx="4">
                  <c:v>3579.166666666667</c:v>
                </c:pt>
                <c:pt idx="5">
                  <c:v>3389.166666666667</c:v>
                </c:pt>
                <c:pt idx="6">
                  <c:v>3579.166666666667</c:v>
                </c:pt>
                <c:pt idx="7">
                  <c:v>3431.916666666667</c:v>
                </c:pt>
                <c:pt idx="8">
                  <c:v>3816.666666666667</c:v>
                </c:pt>
                <c:pt idx="9">
                  <c:v>3579.166666666667</c:v>
                </c:pt>
                <c:pt idx="10">
                  <c:v>3816.666666666667</c:v>
                </c:pt>
                <c:pt idx="11">
                  <c:v>3579.166666666667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2-4A0E-A75B-9D35E1C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98024"/>
        <c:axId val="482995400"/>
      </c:lineChart>
      <c:catAx>
        <c:axId val="48299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5400"/>
        <c:crosses val="autoZero"/>
        <c:auto val="1"/>
        <c:lblAlgn val="ctr"/>
        <c:lblOffset val="100"/>
        <c:noMultiLvlLbl val="0"/>
      </c:catAx>
      <c:valAx>
        <c:axId val="4829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52387</xdr:rowOff>
    </xdr:from>
    <xdr:to>
      <xdr:col>8</xdr:col>
      <xdr:colOff>571500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A690D-4748-4EC2-95AA-18192A94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12</xdr:row>
      <xdr:rowOff>71437</xdr:rowOff>
    </xdr:from>
    <xdr:to>
      <xdr:col>7</xdr:col>
      <xdr:colOff>523875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C1E9C-D456-42F2-94A8-92F835A2A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2" sqref="B12"/>
    </sheetView>
  </sheetViews>
  <sheetFormatPr defaultRowHeight="15" x14ac:dyDescent="0.25"/>
  <cols>
    <col min="1" max="1" width="25.42578125" customWidth="1"/>
    <col min="2" max="2" width="11.85546875" customWidth="1"/>
    <col min="3" max="3" width="12.140625" bestFit="1" customWidth="1"/>
    <col min="8" max="8" width="9.28515625" customWidth="1"/>
    <col min="13" max="13" width="9.140625" customWidth="1"/>
  </cols>
  <sheetData>
    <row r="1" spans="1:13" x14ac:dyDescent="0.25">
      <c r="A1" s="29" t="s">
        <v>60</v>
      </c>
      <c r="B1" s="32" t="s">
        <v>26</v>
      </c>
    </row>
    <row r="3" spans="1:13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4" t="s">
        <v>11</v>
      </c>
    </row>
    <row r="4" spans="1:13" x14ac:dyDescent="0.25">
      <c r="A4" s="5" t="s">
        <v>29</v>
      </c>
      <c r="B4" s="30">
        <v>31</v>
      </c>
      <c r="C4" s="30">
        <v>28</v>
      </c>
      <c r="D4" s="30">
        <v>31</v>
      </c>
      <c r="E4" s="30">
        <v>30</v>
      </c>
      <c r="F4" s="30">
        <v>31</v>
      </c>
      <c r="G4" s="30">
        <v>30</v>
      </c>
      <c r="H4" s="30">
        <v>31</v>
      </c>
      <c r="I4" s="30">
        <v>31</v>
      </c>
      <c r="J4" s="30">
        <v>30</v>
      </c>
      <c r="K4" s="30">
        <v>31</v>
      </c>
      <c r="L4" s="30">
        <v>30</v>
      </c>
      <c r="M4" s="30">
        <v>31</v>
      </c>
    </row>
    <row r="5" spans="1:13" x14ac:dyDescent="0.25">
      <c r="A5" s="1" t="s">
        <v>12</v>
      </c>
      <c r="B5" s="31">
        <v>1</v>
      </c>
      <c r="C5" s="31">
        <v>1</v>
      </c>
      <c r="D5" s="31">
        <v>1</v>
      </c>
      <c r="E5" s="31">
        <v>1</v>
      </c>
      <c r="F5" s="31">
        <v>1</v>
      </c>
      <c r="G5" s="31">
        <v>0.9</v>
      </c>
      <c r="H5" s="31">
        <v>1</v>
      </c>
      <c r="I5" s="31">
        <v>0.9</v>
      </c>
      <c r="J5" s="31">
        <v>1.2</v>
      </c>
      <c r="K5" s="31">
        <v>1</v>
      </c>
      <c r="L5" s="31">
        <v>1.2</v>
      </c>
      <c r="M5" s="31">
        <v>1</v>
      </c>
    </row>
    <row r="7" spans="1:13" x14ac:dyDescent="0.25">
      <c r="A7" s="41" t="s">
        <v>13</v>
      </c>
      <c r="B7" s="41"/>
      <c r="C7" s="41"/>
      <c r="D7" s="41"/>
      <c r="E7" s="41"/>
      <c r="F7" s="41"/>
      <c r="G7" s="6"/>
      <c r="H7" s="42" t="s">
        <v>18</v>
      </c>
      <c r="I7" s="42"/>
      <c r="J7" s="42"/>
      <c r="K7" s="42"/>
      <c r="L7" s="42"/>
      <c r="M7" s="42"/>
    </row>
    <row r="8" spans="1:13" x14ac:dyDescent="0.25">
      <c r="A8" s="26"/>
      <c r="B8" s="26" t="s">
        <v>17</v>
      </c>
      <c r="C8" s="26" t="s">
        <v>16</v>
      </c>
      <c r="D8" s="7"/>
      <c r="E8" s="7"/>
      <c r="F8" s="7"/>
      <c r="H8" s="44"/>
      <c r="I8" s="44"/>
      <c r="J8" s="38" t="s">
        <v>19</v>
      </c>
      <c r="K8" s="38"/>
      <c r="L8" s="7"/>
      <c r="M8" s="7"/>
    </row>
    <row r="9" spans="1:13" x14ac:dyDescent="0.25">
      <c r="A9" s="27" t="s">
        <v>14</v>
      </c>
      <c r="B9" s="33">
        <v>20</v>
      </c>
      <c r="C9" s="34">
        <v>0.7</v>
      </c>
      <c r="D9" s="7"/>
      <c r="E9" s="7"/>
      <c r="F9" s="7"/>
      <c r="H9" s="37" t="s">
        <v>14</v>
      </c>
      <c r="I9" s="37"/>
      <c r="J9" s="39">
        <v>5</v>
      </c>
      <c r="K9" s="39"/>
      <c r="L9" s="7"/>
      <c r="M9" s="7"/>
    </row>
    <row r="10" spans="1:13" x14ac:dyDescent="0.25">
      <c r="A10" s="28" t="s">
        <v>15</v>
      </c>
      <c r="B10" s="33">
        <v>30</v>
      </c>
      <c r="C10" s="34">
        <v>0.3</v>
      </c>
      <c r="D10" s="7"/>
      <c r="E10" s="7"/>
      <c r="F10" s="7"/>
      <c r="H10" s="45" t="s">
        <v>15</v>
      </c>
      <c r="I10" s="45"/>
      <c r="J10" s="39">
        <v>20</v>
      </c>
      <c r="K10" s="39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H11" s="8"/>
      <c r="I11" s="8"/>
      <c r="J11" s="7"/>
      <c r="K11" s="7"/>
      <c r="L11" s="7"/>
      <c r="M11" s="7"/>
    </row>
    <row r="12" spans="1:13" x14ac:dyDescent="0.25">
      <c r="A12" s="29" t="s">
        <v>30</v>
      </c>
      <c r="B12">
        <f>IF(B1=B16, B17, IF(B1=C16, C17, D17))</f>
        <v>5</v>
      </c>
      <c r="C12" s="7"/>
      <c r="D12" s="7"/>
      <c r="E12" s="7"/>
      <c r="F12" s="7"/>
      <c r="H12" s="46"/>
      <c r="I12" s="46"/>
      <c r="J12" s="38" t="s">
        <v>38</v>
      </c>
      <c r="K12" s="38"/>
      <c r="L12" s="7"/>
      <c r="M12" s="7"/>
    </row>
    <row r="13" spans="1:13" x14ac:dyDescent="0.25">
      <c r="A13" s="7"/>
      <c r="B13" s="7"/>
      <c r="C13" s="7"/>
      <c r="D13" s="7"/>
      <c r="E13" s="7"/>
      <c r="F13" s="7"/>
      <c r="H13" s="45" t="s">
        <v>22</v>
      </c>
      <c r="I13" s="45"/>
      <c r="J13" s="39">
        <v>20000</v>
      </c>
      <c r="K13" s="39"/>
      <c r="L13" s="7"/>
      <c r="M13" s="7"/>
    </row>
    <row r="14" spans="1:13" x14ac:dyDescent="0.25">
      <c r="H14" s="46"/>
      <c r="I14" s="46"/>
      <c r="J14" s="38" t="s">
        <v>21</v>
      </c>
      <c r="K14" s="38"/>
      <c r="L14" s="7"/>
      <c r="M14" s="7"/>
    </row>
    <row r="15" spans="1:13" x14ac:dyDescent="0.25">
      <c r="A15" s="43" t="s">
        <v>25</v>
      </c>
      <c r="B15" s="43"/>
      <c r="C15" s="43"/>
      <c r="D15" s="43"/>
      <c r="E15" s="43"/>
      <c r="F15" s="43"/>
      <c r="H15" s="37" t="s">
        <v>20</v>
      </c>
      <c r="I15" s="37"/>
      <c r="J15" s="39">
        <v>40</v>
      </c>
      <c r="K15" s="39"/>
      <c r="L15" s="7" t="s">
        <v>56</v>
      </c>
      <c r="M15" s="7"/>
    </row>
    <row r="16" spans="1:13" x14ac:dyDescent="0.25">
      <c r="A16" s="26"/>
      <c r="B16" s="26" t="s">
        <v>26</v>
      </c>
      <c r="C16" s="26" t="s">
        <v>27</v>
      </c>
      <c r="D16" s="26" t="s">
        <v>28</v>
      </c>
      <c r="E16" s="7"/>
      <c r="F16" s="7"/>
      <c r="H16" s="37" t="s">
        <v>23</v>
      </c>
      <c r="I16" s="37"/>
      <c r="J16" s="40">
        <f>IF(B1=B16,B18,IF(B1=C16,C18,IF(B1=D16,D18)))</f>
        <v>400</v>
      </c>
      <c r="K16" s="40"/>
      <c r="L16" s="7" t="s">
        <v>56</v>
      </c>
      <c r="M16" s="7"/>
    </row>
    <row r="17" spans="1:13" x14ac:dyDescent="0.25">
      <c r="A17" s="27" t="s">
        <v>30</v>
      </c>
      <c r="B17" s="32">
        <v>5</v>
      </c>
      <c r="C17" s="32">
        <v>10</v>
      </c>
      <c r="D17" s="32">
        <v>15</v>
      </c>
      <c r="E17" s="7"/>
      <c r="F17" s="7"/>
      <c r="L17" s="7"/>
      <c r="M17" s="7"/>
    </row>
    <row r="18" spans="1:13" x14ac:dyDescent="0.25">
      <c r="A18" s="28" t="s">
        <v>39</v>
      </c>
      <c r="B18" s="35">
        <v>400</v>
      </c>
      <c r="C18" s="35">
        <v>300</v>
      </c>
      <c r="D18" s="35">
        <v>200</v>
      </c>
      <c r="E18" s="7"/>
      <c r="F18" s="7"/>
      <c r="H18" s="37" t="s">
        <v>24</v>
      </c>
      <c r="I18" s="37"/>
      <c r="J18" s="36">
        <v>0.2</v>
      </c>
      <c r="K18" s="36"/>
      <c r="L18" s="7" t="s">
        <v>59</v>
      </c>
      <c r="M18" s="7"/>
    </row>
    <row r="19" spans="1:13" x14ac:dyDescent="0.25">
      <c r="L19" s="7"/>
      <c r="M19" s="7"/>
    </row>
  </sheetData>
  <sheetProtection selectLockedCells="1"/>
  <mergeCells count="21">
    <mergeCell ref="A7:F7"/>
    <mergeCell ref="H7:M7"/>
    <mergeCell ref="A15:F15"/>
    <mergeCell ref="H8:I8"/>
    <mergeCell ref="H9:I9"/>
    <mergeCell ref="H10:I10"/>
    <mergeCell ref="H12:I12"/>
    <mergeCell ref="H15:I15"/>
    <mergeCell ref="H13:I13"/>
    <mergeCell ref="H14:I14"/>
    <mergeCell ref="J14:K14"/>
    <mergeCell ref="J8:K8"/>
    <mergeCell ref="J9:K9"/>
    <mergeCell ref="J10:K10"/>
    <mergeCell ref="J18:K18"/>
    <mergeCell ref="H18:I18"/>
    <mergeCell ref="H16:I16"/>
    <mergeCell ref="J12:K12"/>
    <mergeCell ref="J15:K15"/>
    <mergeCell ref="J13:K13"/>
    <mergeCell ref="J16:K16"/>
  </mergeCells>
  <phoneticPr fontId="7" type="noConversion"/>
  <dataValidations count="3">
    <dataValidation allowBlank="1" showInputMessage="1" showErrorMessage="1" prompt="Counts all days in the month" sqref="A4"/>
    <dataValidation allowBlank="1" showInputMessage="1" showErrorMessage="1" prompt="Based on industry data" sqref="A5"/>
    <dataValidation type="list" allowBlank="1" showInputMessage="1" showErrorMessage="1" sqref="B1">
      <formula1>$B$16:$D$16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4" zoomScale="115" zoomScaleNormal="115" workbookViewId="0">
      <selection activeCell="M22" sqref="M22"/>
    </sheetView>
  </sheetViews>
  <sheetFormatPr defaultRowHeight="15" x14ac:dyDescent="0.25"/>
  <cols>
    <col min="1" max="1" width="27.140625" bestFit="1" customWidth="1"/>
    <col min="2" max="2" width="10.5703125" bestFit="1" customWidth="1"/>
    <col min="4" max="6" width="9.5703125" bestFit="1" customWidth="1"/>
    <col min="8" max="8" width="9.5703125" bestFit="1" customWidth="1"/>
    <col min="10" max="13" width="9.5703125" bestFit="1" customWidth="1"/>
  </cols>
  <sheetData>
    <row r="1" spans="1:13" x14ac:dyDescent="0.25">
      <c r="A1" s="47" t="s">
        <v>45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3" x14ac:dyDescent="0.25">
      <c r="A3" t="s">
        <v>32</v>
      </c>
      <c r="B3">
        <f>Inputs!B5*Inputs!$B$12*Inputs!B4</f>
        <v>155</v>
      </c>
      <c r="C3">
        <f>Inputs!C5*Inputs!$B$12*Inputs!C4</f>
        <v>140</v>
      </c>
      <c r="D3">
        <f>Inputs!D5*Inputs!$B$12*Inputs!D4</f>
        <v>155</v>
      </c>
      <c r="E3">
        <f>Inputs!E5*Inputs!$B$12*Inputs!E4</f>
        <v>150</v>
      </c>
      <c r="F3">
        <f>Inputs!F5*Inputs!$B$12*Inputs!F4</f>
        <v>155</v>
      </c>
      <c r="G3">
        <f>Inputs!G5*Inputs!$B$12*Inputs!G4</f>
        <v>135</v>
      </c>
      <c r="H3">
        <f>Inputs!H5*Inputs!$B$12*Inputs!H4</f>
        <v>155</v>
      </c>
      <c r="I3">
        <f>Inputs!I5*Inputs!$B$12*Inputs!I4</f>
        <v>139.5</v>
      </c>
      <c r="J3">
        <f>Inputs!J5*Inputs!$B$12*Inputs!J4</f>
        <v>180</v>
      </c>
      <c r="K3">
        <f>Inputs!K5*Inputs!$B$12*Inputs!K4</f>
        <v>155</v>
      </c>
      <c r="L3">
        <f>Inputs!L5*Inputs!$B$12*Inputs!L4</f>
        <v>180</v>
      </c>
      <c r="M3">
        <f>Inputs!M5*Inputs!$B$12*Inputs!M4</f>
        <v>155</v>
      </c>
    </row>
    <row r="5" spans="1:13" x14ac:dyDescent="0.25">
      <c r="A5" s="9" t="s">
        <v>31</v>
      </c>
    </row>
    <row r="6" spans="1:13" x14ac:dyDescent="0.25">
      <c r="A6" t="s">
        <v>14</v>
      </c>
      <c r="B6">
        <f>B3*Inputs!$C$9</f>
        <v>108.5</v>
      </c>
      <c r="C6">
        <f>C3*Inputs!$C$9</f>
        <v>98</v>
      </c>
      <c r="D6">
        <f>D3*Inputs!$C$9</f>
        <v>108.5</v>
      </c>
      <c r="E6">
        <f>E3*Inputs!$C$9</f>
        <v>105</v>
      </c>
      <c r="F6">
        <f>F3*Inputs!$C$9</f>
        <v>108.5</v>
      </c>
      <c r="G6">
        <f>G3*Inputs!$C$9</f>
        <v>94.5</v>
      </c>
      <c r="H6">
        <f>H3*Inputs!$C$9</f>
        <v>108.5</v>
      </c>
      <c r="I6">
        <f>I3*Inputs!$C$9</f>
        <v>97.649999999999991</v>
      </c>
      <c r="J6">
        <f>J3*Inputs!$C$9</f>
        <v>125.99999999999999</v>
      </c>
      <c r="K6">
        <f>K3*Inputs!$C$9</f>
        <v>108.5</v>
      </c>
      <c r="L6">
        <f>L3*Inputs!$C$9</f>
        <v>125.99999999999999</v>
      </c>
      <c r="M6">
        <f>M3*Inputs!$C$9</f>
        <v>108.5</v>
      </c>
    </row>
    <row r="7" spans="1:13" x14ac:dyDescent="0.25">
      <c r="A7" t="s">
        <v>15</v>
      </c>
      <c r="B7">
        <f>B3*Inputs!$C$10</f>
        <v>46.5</v>
      </c>
      <c r="C7">
        <f>C3*Inputs!$C$10</f>
        <v>42</v>
      </c>
      <c r="D7">
        <f>D3*Inputs!$C$10</f>
        <v>46.5</v>
      </c>
      <c r="E7">
        <f>E3*Inputs!$C$10</f>
        <v>45</v>
      </c>
      <c r="F7">
        <f>F3*Inputs!$C$10</f>
        <v>46.5</v>
      </c>
      <c r="G7">
        <f>G3*Inputs!$C$10</f>
        <v>40.5</v>
      </c>
      <c r="H7">
        <f>H3*Inputs!$C$10</f>
        <v>46.5</v>
      </c>
      <c r="I7">
        <f>I3*Inputs!$C$10</f>
        <v>41.85</v>
      </c>
      <c r="J7">
        <f>J3*Inputs!$C$10</f>
        <v>54</v>
      </c>
      <c r="K7">
        <f>K3*Inputs!$C$10</f>
        <v>46.5</v>
      </c>
      <c r="L7">
        <f>L3*Inputs!$C$10</f>
        <v>54</v>
      </c>
      <c r="M7">
        <f>M3*Inputs!$C$10</f>
        <v>46.5</v>
      </c>
    </row>
    <row r="8" spans="1:13" x14ac:dyDescent="0.25">
      <c r="A8" s="11" t="s">
        <v>35</v>
      </c>
      <c r="B8" s="10">
        <f>B6+B7</f>
        <v>155</v>
      </c>
      <c r="C8" s="10">
        <f t="shared" ref="C8:M8" si="0">C6+C7</f>
        <v>140</v>
      </c>
      <c r="D8" s="10">
        <f t="shared" si="0"/>
        <v>155</v>
      </c>
      <c r="E8" s="10">
        <f t="shared" si="0"/>
        <v>150</v>
      </c>
      <c r="F8" s="10">
        <f t="shared" si="0"/>
        <v>155</v>
      </c>
      <c r="G8" s="10">
        <f t="shared" si="0"/>
        <v>135</v>
      </c>
      <c r="H8" s="10">
        <f t="shared" si="0"/>
        <v>155</v>
      </c>
      <c r="I8" s="10">
        <f t="shared" si="0"/>
        <v>139.5</v>
      </c>
      <c r="J8" s="10">
        <f t="shared" si="0"/>
        <v>180</v>
      </c>
      <c r="K8" s="10">
        <f t="shared" si="0"/>
        <v>155</v>
      </c>
      <c r="L8" s="10">
        <f t="shared" si="0"/>
        <v>180</v>
      </c>
      <c r="M8" s="10">
        <f t="shared" si="0"/>
        <v>155</v>
      </c>
    </row>
    <row r="9" spans="1:13" x14ac:dyDescent="0.25">
      <c r="A9" t="s">
        <v>36</v>
      </c>
      <c r="B9" t="str">
        <f>IF(B8=B3, "Good", "Error")</f>
        <v>Good</v>
      </c>
      <c r="C9" t="str">
        <f t="shared" ref="C9:M9" si="1">IF(C8=C3, "Good", "Error")</f>
        <v>Good</v>
      </c>
      <c r="D9" t="str">
        <f t="shared" si="1"/>
        <v>Good</v>
      </c>
      <c r="E9" t="str">
        <f t="shared" si="1"/>
        <v>Good</v>
      </c>
      <c r="F9" t="str">
        <f t="shared" si="1"/>
        <v>Good</v>
      </c>
      <c r="G9" t="str">
        <f t="shared" si="1"/>
        <v>Good</v>
      </c>
      <c r="H9" t="str">
        <f t="shared" si="1"/>
        <v>Good</v>
      </c>
      <c r="I9" t="str">
        <f t="shared" si="1"/>
        <v>Good</v>
      </c>
      <c r="J9" t="str">
        <f t="shared" si="1"/>
        <v>Good</v>
      </c>
      <c r="K9" t="str">
        <f t="shared" si="1"/>
        <v>Good</v>
      </c>
      <c r="L9" t="str">
        <f t="shared" si="1"/>
        <v>Good</v>
      </c>
      <c r="M9" t="str">
        <f t="shared" si="1"/>
        <v>Good</v>
      </c>
    </row>
    <row r="11" spans="1:13" x14ac:dyDescent="0.25">
      <c r="A11" t="s">
        <v>33</v>
      </c>
      <c r="B11" s="12">
        <f>B6*Inputs!$B$9</f>
        <v>2170</v>
      </c>
      <c r="C11" s="12">
        <f>C6*Inputs!$B$9</f>
        <v>1960</v>
      </c>
      <c r="D11" s="12">
        <f>D6*Inputs!$B$9</f>
        <v>2170</v>
      </c>
      <c r="E11" s="12">
        <f>E6*Inputs!$B$9</f>
        <v>2100</v>
      </c>
      <c r="F11" s="12">
        <f>F6*Inputs!$B$9</f>
        <v>2170</v>
      </c>
      <c r="G11" s="12">
        <f>G6*Inputs!$B$9</f>
        <v>1890</v>
      </c>
      <c r="H11" s="12">
        <f>H6*Inputs!$B$9</f>
        <v>2170</v>
      </c>
      <c r="I11" s="12">
        <f>I6*Inputs!$B$9</f>
        <v>1952.9999999999998</v>
      </c>
      <c r="J11" s="12">
        <f>J6*Inputs!$B$9</f>
        <v>2519.9999999999995</v>
      </c>
      <c r="K11" s="12">
        <f>K6*Inputs!$B$9</f>
        <v>2170</v>
      </c>
      <c r="L11" s="12">
        <f>L6*Inputs!$B$9</f>
        <v>2519.9999999999995</v>
      </c>
      <c r="M11" s="12">
        <f>M6*Inputs!$B$9</f>
        <v>2170</v>
      </c>
    </row>
    <row r="12" spans="1:13" x14ac:dyDescent="0.25">
      <c r="A12" t="s">
        <v>34</v>
      </c>
      <c r="B12" s="12">
        <f>B7*Inputs!$B$10</f>
        <v>1395</v>
      </c>
      <c r="C12" s="12">
        <f>C7*Inputs!$B$10</f>
        <v>1260</v>
      </c>
      <c r="D12" s="12">
        <f>D7*Inputs!$B$10</f>
        <v>1395</v>
      </c>
      <c r="E12" s="12">
        <f>E7*Inputs!$B$10</f>
        <v>1350</v>
      </c>
      <c r="F12" s="12">
        <f>F7*Inputs!$B$10</f>
        <v>1395</v>
      </c>
      <c r="G12" s="12">
        <f>G7*Inputs!$B$10</f>
        <v>1215</v>
      </c>
      <c r="H12" s="12">
        <f>H7*Inputs!$B$10</f>
        <v>1395</v>
      </c>
      <c r="I12" s="12">
        <f>I7*Inputs!$B$10</f>
        <v>1255.5</v>
      </c>
      <c r="J12" s="12">
        <f>J7*Inputs!$B$10</f>
        <v>1620</v>
      </c>
      <c r="K12" s="12">
        <f>K7*Inputs!$B$10</f>
        <v>1395</v>
      </c>
      <c r="L12" s="12">
        <f>L7*Inputs!$B$10</f>
        <v>1620</v>
      </c>
      <c r="M12" s="12">
        <f>M7*Inputs!$B$10</f>
        <v>1395</v>
      </c>
    </row>
    <row r="13" spans="1:13" x14ac:dyDescent="0.25">
      <c r="A13" s="2" t="s">
        <v>37</v>
      </c>
      <c r="B13" s="14">
        <f>B11+B12</f>
        <v>3565</v>
      </c>
      <c r="C13" s="14">
        <f t="shared" ref="C13:M13" si="2">C11+C12</f>
        <v>3220</v>
      </c>
      <c r="D13" s="14">
        <f t="shared" si="2"/>
        <v>3565</v>
      </c>
      <c r="E13" s="14">
        <f t="shared" si="2"/>
        <v>3450</v>
      </c>
      <c r="F13" s="14">
        <f t="shared" si="2"/>
        <v>3565</v>
      </c>
      <c r="G13" s="14">
        <f t="shared" si="2"/>
        <v>3105</v>
      </c>
      <c r="H13" s="14">
        <f t="shared" si="2"/>
        <v>3565</v>
      </c>
      <c r="I13" s="14">
        <f t="shared" si="2"/>
        <v>3208.5</v>
      </c>
      <c r="J13" s="14">
        <f t="shared" si="2"/>
        <v>4140</v>
      </c>
      <c r="K13" s="14">
        <f t="shared" si="2"/>
        <v>3565</v>
      </c>
      <c r="L13" s="14">
        <f t="shared" si="2"/>
        <v>4140</v>
      </c>
      <c r="M13" s="14">
        <f t="shared" si="2"/>
        <v>3565</v>
      </c>
    </row>
  </sheetData>
  <mergeCells count="1">
    <mergeCell ref="A1:M1"/>
  </mergeCells>
  <dataValidations count="1">
    <dataValidation allowBlank="1" showInputMessage="1" showErrorMessage="1" prompt="Include Seasonality" sqref="A3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0" sqref="B10"/>
    </sheetView>
  </sheetViews>
  <sheetFormatPr defaultRowHeight="15" x14ac:dyDescent="0.25"/>
  <cols>
    <col min="1" max="1" width="24.28515625" bestFit="1" customWidth="1"/>
    <col min="2" max="13" width="9.85546875" bestFit="1" customWidth="1"/>
  </cols>
  <sheetData>
    <row r="1" spans="1:13" x14ac:dyDescent="0.25">
      <c r="A1" s="48" t="s">
        <v>55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3" x14ac:dyDescent="0.25">
      <c r="A3" t="s">
        <v>22</v>
      </c>
      <c r="B3" s="15">
        <f>Inputs!$J$13/12</f>
        <v>1666.6666666666667</v>
      </c>
      <c r="C3" s="15">
        <f>Inputs!$J$13/12</f>
        <v>1666.6666666666667</v>
      </c>
      <c r="D3" s="15">
        <f>Inputs!$J$13/12</f>
        <v>1666.6666666666667</v>
      </c>
      <c r="E3" s="15">
        <f>Inputs!$J$13/12</f>
        <v>1666.6666666666667</v>
      </c>
      <c r="F3" s="15">
        <f>Inputs!$J$13/12</f>
        <v>1666.6666666666667</v>
      </c>
      <c r="G3" s="15">
        <f>Inputs!$J$13/12</f>
        <v>1666.6666666666667</v>
      </c>
      <c r="H3" s="15">
        <f>Inputs!$J$13/12</f>
        <v>1666.6666666666667</v>
      </c>
      <c r="I3" s="15">
        <f>Inputs!$J$13/12</f>
        <v>1666.6666666666667</v>
      </c>
      <c r="J3" s="15">
        <f>Inputs!$J$13/12</f>
        <v>1666.6666666666667</v>
      </c>
      <c r="K3" s="15">
        <f>Inputs!$J$13/12</f>
        <v>1666.6666666666667</v>
      </c>
      <c r="L3" s="15">
        <f>Inputs!$J$13/12</f>
        <v>1666.6666666666667</v>
      </c>
      <c r="M3" s="15">
        <f>Inputs!$J$13/12</f>
        <v>1666.6666666666667</v>
      </c>
    </row>
    <row r="4" spans="1:13" x14ac:dyDescent="0.25">
      <c r="A4" t="s">
        <v>20</v>
      </c>
      <c r="B4" s="12">
        <f>Inputs!$J$15</f>
        <v>40</v>
      </c>
      <c r="C4" s="12">
        <f>Inputs!$J$15</f>
        <v>40</v>
      </c>
      <c r="D4" s="12">
        <f>Inputs!$J$15</f>
        <v>40</v>
      </c>
      <c r="E4" s="12">
        <f>Inputs!$J$15</f>
        <v>40</v>
      </c>
      <c r="F4" s="12">
        <f>Inputs!$J$15</f>
        <v>40</v>
      </c>
      <c r="G4" s="12">
        <f>Inputs!$J$15</f>
        <v>40</v>
      </c>
      <c r="H4" s="12">
        <f>Inputs!$J$15</f>
        <v>40</v>
      </c>
      <c r="I4" s="12">
        <f>Inputs!$J$15</f>
        <v>40</v>
      </c>
      <c r="J4" s="12">
        <f>Inputs!$J$15</f>
        <v>40</v>
      </c>
      <c r="K4" s="12">
        <f>Inputs!$J$15</f>
        <v>40</v>
      </c>
      <c r="L4" s="12">
        <f>Inputs!$J$15</f>
        <v>40</v>
      </c>
      <c r="M4" s="12">
        <f>Inputs!$J$15</f>
        <v>40</v>
      </c>
    </row>
    <row r="5" spans="1:13" x14ac:dyDescent="0.25">
      <c r="A5" t="s">
        <v>23</v>
      </c>
      <c r="B5" s="12">
        <f>Inputs!$J$16</f>
        <v>400</v>
      </c>
      <c r="C5" s="12">
        <f>Inputs!$J$16</f>
        <v>400</v>
      </c>
      <c r="D5" s="12">
        <f>Inputs!$J$16</f>
        <v>400</v>
      </c>
      <c r="E5" s="12">
        <f>Inputs!$J$16</f>
        <v>400</v>
      </c>
      <c r="F5" s="12">
        <f>Inputs!$J$16</f>
        <v>400</v>
      </c>
      <c r="G5" s="12">
        <f>Inputs!$J$16</f>
        <v>400</v>
      </c>
      <c r="H5" s="12">
        <f>Inputs!$J$16</f>
        <v>400</v>
      </c>
      <c r="I5" s="12">
        <f>Inputs!$J$16</f>
        <v>400</v>
      </c>
      <c r="J5" s="12">
        <f>Inputs!$J$16</f>
        <v>400</v>
      </c>
      <c r="K5" s="12">
        <f>Inputs!$J$16</f>
        <v>400</v>
      </c>
      <c r="L5" s="12">
        <f>Inputs!$J$16</f>
        <v>400</v>
      </c>
      <c r="M5" s="12">
        <f>Inputs!$J$16</f>
        <v>400</v>
      </c>
    </row>
    <row r="6" spans="1:13" x14ac:dyDescent="0.25">
      <c r="A6" s="10" t="s">
        <v>44</v>
      </c>
      <c r="B6" s="17">
        <f>B3+B4+B5</f>
        <v>2106.666666666667</v>
      </c>
      <c r="C6" s="17">
        <f t="shared" ref="C6:M6" si="0">C3+C4+C5</f>
        <v>2106.666666666667</v>
      </c>
      <c r="D6" s="17">
        <f t="shared" si="0"/>
        <v>2106.666666666667</v>
      </c>
      <c r="E6" s="17">
        <f t="shared" si="0"/>
        <v>2106.666666666667</v>
      </c>
      <c r="F6" s="17">
        <f t="shared" si="0"/>
        <v>2106.666666666667</v>
      </c>
      <c r="G6" s="17">
        <f t="shared" si="0"/>
        <v>2106.666666666667</v>
      </c>
      <c r="H6" s="17">
        <f t="shared" si="0"/>
        <v>2106.666666666667</v>
      </c>
      <c r="I6" s="17">
        <f t="shared" si="0"/>
        <v>2106.666666666667</v>
      </c>
      <c r="J6" s="17">
        <f t="shared" si="0"/>
        <v>2106.666666666667</v>
      </c>
      <c r="K6" s="17">
        <f t="shared" si="0"/>
        <v>2106.666666666667</v>
      </c>
      <c r="L6" s="17">
        <f t="shared" si="0"/>
        <v>2106.666666666667</v>
      </c>
      <c r="M6" s="17">
        <f t="shared" si="0"/>
        <v>2106.666666666667</v>
      </c>
    </row>
    <row r="8" spans="1:13" x14ac:dyDescent="0.25">
      <c r="A8" t="s">
        <v>40</v>
      </c>
      <c r="B8" s="12">
        <f>Inputs!$J$9*Revenue!B6</f>
        <v>542.5</v>
      </c>
      <c r="C8" s="12">
        <f>Inputs!$J$9*Revenue!C6</f>
        <v>490</v>
      </c>
      <c r="D8" s="12">
        <f>Inputs!$J$9*Revenue!D6</f>
        <v>542.5</v>
      </c>
      <c r="E8" s="12">
        <f>Inputs!$J$9*Revenue!E6</f>
        <v>525</v>
      </c>
      <c r="F8" s="12">
        <f>Inputs!$J$9*Revenue!F6</f>
        <v>542.5</v>
      </c>
      <c r="G8" s="12">
        <f>Inputs!$J$9*Revenue!G6</f>
        <v>472.5</v>
      </c>
      <c r="H8" s="12">
        <f>Inputs!$J$9*Revenue!H6</f>
        <v>542.5</v>
      </c>
      <c r="I8" s="12">
        <f>Inputs!$J$9*Revenue!I6</f>
        <v>488.24999999999994</v>
      </c>
      <c r="J8" s="12">
        <f>Inputs!$J$9*Revenue!J6</f>
        <v>629.99999999999989</v>
      </c>
      <c r="K8" s="12">
        <f>Inputs!$J$9*Revenue!K6</f>
        <v>542.5</v>
      </c>
      <c r="L8" s="12">
        <f>Inputs!$J$9*Revenue!L6</f>
        <v>629.99999999999989</v>
      </c>
      <c r="M8" s="12">
        <f>Inputs!$J$9*Revenue!M6</f>
        <v>542.5</v>
      </c>
    </row>
    <row r="9" spans="1:13" x14ac:dyDescent="0.25">
      <c r="A9" t="s">
        <v>41</v>
      </c>
      <c r="B9" s="12">
        <f>Inputs!$J$10*Revenue!B7</f>
        <v>930</v>
      </c>
      <c r="C9" s="12">
        <f>Inputs!$J$10*Revenue!C7</f>
        <v>840</v>
      </c>
      <c r="D9" s="12">
        <f>Inputs!$J$10*Revenue!D7</f>
        <v>930</v>
      </c>
      <c r="E9" s="12">
        <f>Inputs!$J$10*Revenue!E7</f>
        <v>900</v>
      </c>
      <c r="F9" s="12">
        <f>Inputs!$J$10*Revenue!F7</f>
        <v>930</v>
      </c>
      <c r="G9" s="12">
        <f>Inputs!$J$10*Revenue!G7</f>
        <v>810</v>
      </c>
      <c r="H9" s="12">
        <f>Inputs!$J$10*Revenue!H7</f>
        <v>930</v>
      </c>
      <c r="I9" s="12">
        <f>Inputs!$J$10*Revenue!I7</f>
        <v>837</v>
      </c>
      <c r="J9" s="12">
        <f>Inputs!$J$10*Revenue!J7</f>
        <v>1080</v>
      </c>
      <c r="K9" s="12">
        <f>Inputs!$J$10*Revenue!K7</f>
        <v>930</v>
      </c>
      <c r="L9" s="12">
        <f>Inputs!$J$10*Revenue!L7</f>
        <v>1080</v>
      </c>
      <c r="M9" s="12">
        <f>Inputs!$J$10*Revenue!M7</f>
        <v>930</v>
      </c>
    </row>
    <row r="10" spans="1:13" x14ac:dyDescent="0.25">
      <c r="A10" s="10" t="s">
        <v>43</v>
      </c>
      <c r="B10" s="13">
        <f>B8+B9</f>
        <v>1472.5</v>
      </c>
      <c r="C10" s="13">
        <f t="shared" ref="C10:M10" si="1">C8+C9</f>
        <v>1330</v>
      </c>
      <c r="D10" s="13">
        <f t="shared" si="1"/>
        <v>1472.5</v>
      </c>
      <c r="E10" s="13">
        <f t="shared" si="1"/>
        <v>1425</v>
      </c>
      <c r="F10" s="13">
        <f t="shared" si="1"/>
        <v>1472.5</v>
      </c>
      <c r="G10" s="13">
        <f t="shared" si="1"/>
        <v>1282.5</v>
      </c>
      <c r="H10" s="13">
        <f t="shared" si="1"/>
        <v>1472.5</v>
      </c>
      <c r="I10" s="13">
        <f t="shared" si="1"/>
        <v>1325.25</v>
      </c>
      <c r="J10" s="13">
        <f t="shared" si="1"/>
        <v>1710</v>
      </c>
      <c r="K10" s="13">
        <f t="shared" si="1"/>
        <v>1472.5</v>
      </c>
      <c r="L10" s="13">
        <f t="shared" si="1"/>
        <v>1710</v>
      </c>
      <c r="M10" s="13">
        <f t="shared" si="1"/>
        <v>1472.5</v>
      </c>
    </row>
    <row r="12" spans="1:13" x14ac:dyDescent="0.25">
      <c r="A12" s="2" t="s">
        <v>42</v>
      </c>
      <c r="B12" s="16">
        <f t="shared" ref="B12:M12" si="2">B6+B10</f>
        <v>3579.166666666667</v>
      </c>
      <c r="C12" s="16">
        <f t="shared" si="2"/>
        <v>3436.666666666667</v>
      </c>
      <c r="D12" s="16">
        <f t="shared" si="2"/>
        <v>3579.166666666667</v>
      </c>
      <c r="E12" s="16">
        <f t="shared" si="2"/>
        <v>3531.666666666667</v>
      </c>
      <c r="F12" s="16">
        <f t="shared" si="2"/>
        <v>3579.166666666667</v>
      </c>
      <c r="G12" s="16">
        <f t="shared" si="2"/>
        <v>3389.166666666667</v>
      </c>
      <c r="H12" s="16">
        <f t="shared" si="2"/>
        <v>3579.166666666667</v>
      </c>
      <c r="I12" s="16">
        <f t="shared" si="2"/>
        <v>3431.916666666667</v>
      </c>
      <c r="J12" s="16">
        <f t="shared" si="2"/>
        <v>3816.666666666667</v>
      </c>
      <c r="K12" s="16">
        <f t="shared" si="2"/>
        <v>3579.166666666667</v>
      </c>
      <c r="L12" s="16">
        <f t="shared" si="2"/>
        <v>3816.666666666667</v>
      </c>
      <c r="M12" s="16">
        <f t="shared" si="2"/>
        <v>3579.166666666667</v>
      </c>
    </row>
  </sheetData>
  <mergeCells count="1">
    <mergeCell ref="A1:M1"/>
  </mergeCells>
  <conditionalFormatting sqref="B10:M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{444BFFDF-E742-475C-A71C-A1DE199ECD7C}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4BFFDF-E742-475C-A71C-A1DE199ECD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B10:M10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4" sqref="B4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0.5703125" bestFit="1" customWidth="1"/>
    <col min="4" max="14" width="11.5703125" bestFit="1" customWidth="1"/>
  </cols>
  <sheetData>
    <row r="1" spans="1:14" x14ac:dyDescent="0.25">
      <c r="A1" s="41" t="s">
        <v>54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4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1:14" x14ac:dyDescent="0.25">
      <c r="A3" t="s">
        <v>57</v>
      </c>
      <c r="B3" s="25">
        <v>0</v>
      </c>
      <c r="C3" s="20">
        <f>B13</f>
        <v>425.83333333333303</v>
      </c>
      <c r="D3" s="20">
        <f t="shared" ref="D3:M3" si="0">C13</f>
        <v>649.16666666666606</v>
      </c>
      <c r="E3" s="20">
        <f t="shared" si="0"/>
        <v>1123.9999999999993</v>
      </c>
      <c r="F3" s="20">
        <f t="shared" si="0"/>
        <v>1482.3333333333321</v>
      </c>
      <c r="G3" s="20">
        <f t="shared" si="0"/>
        <v>1908.1666666666652</v>
      </c>
      <c r="H3" s="20">
        <f t="shared" si="0"/>
        <v>2139.9999999999982</v>
      </c>
      <c r="I3" s="20">
        <f t="shared" si="0"/>
        <v>2565.8333333333312</v>
      </c>
      <c r="J3" s="20">
        <f t="shared" si="0"/>
        <v>2782.4166666666642</v>
      </c>
      <c r="K3" s="20">
        <f t="shared" si="0"/>
        <v>3528.5999999999976</v>
      </c>
      <c r="L3" s="20">
        <f t="shared" si="0"/>
        <v>3954.4333333333307</v>
      </c>
      <c r="M3" s="20">
        <f t="shared" si="0"/>
        <v>4717.7666666666637</v>
      </c>
      <c r="N3" s="20"/>
    </row>
    <row r="4" spans="1:14" x14ac:dyDescent="0.25">
      <c r="A4" s="10" t="s">
        <v>45</v>
      </c>
      <c r="B4" s="19">
        <f>Revenue!B13</f>
        <v>3565</v>
      </c>
      <c r="C4" s="19">
        <f>Revenue!C13</f>
        <v>3220</v>
      </c>
      <c r="D4" s="19">
        <f>Revenue!D13</f>
        <v>3565</v>
      </c>
      <c r="E4" s="19">
        <f>Revenue!E13</f>
        <v>3450</v>
      </c>
      <c r="F4" s="19">
        <f>Revenue!F13</f>
        <v>3565</v>
      </c>
      <c r="G4" s="19">
        <f>Revenue!G13</f>
        <v>3105</v>
      </c>
      <c r="H4" s="19">
        <f>Revenue!H13</f>
        <v>3565</v>
      </c>
      <c r="I4" s="19">
        <f>Revenue!I13</f>
        <v>3208.5</v>
      </c>
      <c r="J4" s="19">
        <f>Revenue!J13</f>
        <v>4140</v>
      </c>
      <c r="K4" s="19">
        <f>Revenue!K13</f>
        <v>3565</v>
      </c>
      <c r="L4" s="19">
        <f>Revenue!L13</f>
        <v>4140</v>
      </c>
      <c r="M4" s="19">
        <f>Revenue!M13</f>
        <v>3565</v>
      </c>
      <c r="N4" s="20"/>
    </row>
    <row r="6" spans="1:14" x14ac:dyDescent="0.25">
      <c r="A6" t="s">
        <v>22</v>
      </c>
      <c r="B6" s="15">
        <f>Expenses!B3</f>
        <v>1666.6666666666667</v>
      </c>
      <c r="C6" s="15">
        <f>Expenses!C3</f>
        <v>1666.6666666666667</v>
      </c>
      <c r="D6" s="15">
        <f>Expenses!D3</f>
        <v>1666.6666666666667</v>
      </c>
      <c r="E6" s="15">
        <f>Expenses!E3</f>
        <v>1666.6666666666667</v>
      </c>
      <c r="F6" s="15">
        <f>Expenses!F3</f>
        <v>1666.6666666666667</v>
      </c>
      <c r="G6" s="15">
        <f>Expenses!G3</f>
        <v>1666.6666666666667</v>
      </c>
      <c r="H6" s="15">
        <f>Expenses!H3</f>
        <v>1666.6666666666667</v>
      </c>
      <c r="I6" s="15">
        <f>Expenses!I3</f>
        <v>1666.6666666666667</v>
      </c>
      <c r="J6" s="15">
        <f>Expenses!J3</f>
        <v>1666.6666666666667</v>
      </c>
      <c r="K6" s="15">
        <f>Expenses!K3</f>
        <v>1666.6666666666667</v>
      </c>
      <c r="L6" s="15">
        <f>Expenses!L3</f>
        <v>1666.6666666666667</v>
      </c>
      <c r="M6" s="15">
        <f>Expenses!M3</f>
        <v>1666.6666666666667</v>
      </c>
    </row>
    <row r="7" spans="1:14" x14ac:dyDescent="0.25">
      <c r="A7" t="s">
        <v>20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>
        <f>SUM(Expenses!B4:M4)</f>
        <v>480</v>
      </c>
    </row>
    <row r="8" spans="1:14" x14ac:dyDescent="0.25">
      <c r="A8" t="s">
        <v>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f>SUM(Expenses!B5:M5)</f>
        <v>4800</v>
      </c>
    </row>
    <row r="9" spans="1:14" x14ac:dyDescent="0.25">
      <c r="A9" t="s">
        <v>47</v>
      </c>
      <c r="B9" s="12">
        <f>Expenses!B10</f>
        <v>1472.5</v>
      </c>
      <c r="C9" s="12">
        <f>Expenses!C10</f>
        <v>1330</v>
      </c>
      <c r="D9" s="12">
        <f>Expenses!D10</f>
        <v>1472.5</v>
      </c>
      <c r="E9" s="12">
        <f>Expenses!E10</f>
        <v>1425</v>
      </c>
      <c r="F9" s="12">
        <f>Expenses!F10</f>
        <v>1472.5</v>
      </c>
      <c r="G9" s="12">
        <f>Expenses!G10</f>
        <v>1282.5</v>
      </c>
      <c r="H9" s="12">
        <f>Expenses!H10</f>
        <v>1472.5</v>
      </c>
      <c r="I9" s="12">
        <f>Expenses!I10</f>
        <v>1325.25</v>
      </c>
      <c r="J9" s="12">
        <f>Expenses!J10</f>
        <v>1710</v>
      </c>
      <c r="K9" s="12">
        <f>Expenses!K10</f>
        <v>1472.5</v>
      </c>
      <c r="L9" s="12">
        <f>Expenses!L10</f>
        <v>1710</v>
      </c>
      <c r="M9" s="12">
        <f>Expenses!M10</f>
        <v>1472.5</v>
      </c>
    </row>
    <row r="10" spans="1:14" x14ac:dyDescent="0.25">
      <c r="A10" s="10" t="s">
        <v>48</v>
      </c>
      <c r="B10" s="17">
        <f>SUM(B6:B9)</f>
        <v>3139.166666666667</v>
      </c>
      <c r="C10" s="17">
        <f t="shared" ref="C10:L10" si="1">SUM(C6:C9)</f>
        <v>2996.666666666667</v>
      </c>
      <c r="D10" s="17">
        <f t="shared" si="1"/>
        <v>3139.166666666667</v>
      </c>
      <c r="E10" s="17">
        <f t="shared" si="1"/>
        <v>3091.666666666667</v>
      </c>
      <c r="F10" s="17">
        <f t="shared" si="1"/>
        <v>3139.166666666667</v>
      </c>
      <c r="G10" s="17">
        <f t="shared" si="1"/>
        <v>2949.166666666667</v>
      </c>
      <c r="H10" s="17">
        <f t="shared" si="1"/>
        <v>3139.166666666667</v>
      </c>
      <c r="I10" s="17">
        <f t="shared" si="1"/>
        <v>2991.916666666667</v>
      </c>
      <c r="J10" s="17">
        <f t="shared" si="1"/>
        <v>3376.666666666667</v>
      </c>
      <c r="K10" s="17">
        <f t="shared" si="1"/>
        <v>3139.166666666667</v>
      </c>
      <c r="L10" s="17">
        <f t="shared" si="1"/>
        <v>3376.666666666667</v>
      </c>
      <c r="M10" s="17">
        <f>SUM(M6:M9)</f>
        <v>8419.1666666666679</v>
      </c>
    </row>
    <row r="12" spans="1:14" x14ac:dyDescent="0.25">
      <c r="A12" s="10" t="s">
        <v>50</v>
      </c>
      <c r="B12" s="21"/>
      <c r="C12" s="21"/>
      <c r="D12" s="21">
        <f>SUM(Summary!B10:D10)</f>
        <v>-49.000000000000185</v>
      </c>
      <c r="E12" s="21"/>
      <c r="F12" s="21"/>
      <c r="G12" s="21">
        <f>SUM(Summary!E10:G10)</f>
        <v>-76.000000000000199</v>
      </c>
      <c r="H12" s="21"/>
      <c r="I12" s="21"/>
      <c r="J12" s="21">
        <f>SUM(Summary!H10:J10)</f>
        <v>17.149999999999828</v>
      </c>
      <c r="K12" s="21"/>
      <c r="L12" s="21"/>
      <c r="M12" s="21">
        <f>SUM(Summary!K10:M10)</f>
        <v>58.999999999999829</v>
      </c>
    </row>
    <row r="13" spans="1:14" x14ac:dyDescent="0.25">
      <c r="A13" s="2" t="s">
        <v>58</v>
      </c>
      <c r="B13" s="23">
        <f>B3+B4-B10-B12</f>
        <v>425.83333333333303</v>
      </c>
      <c r="C13" s="23">
        <f t="shared" ref="C13:M13" si="2">C3+C4-C10-C12</f>
        <v>649.16666666666606</v>
      </c>
      <c r="D13" s="23">
        <f t="shared" si="2"/>
        <v>1123.9999999999993</v>
      </c>
      <c r="E13" s="23">
        <f t="shared" si="2"/>
        <v>1482.3333333333321</v>
      </c>
      <c r="F13" s="23">
        <f t="shared" si="2"/>
        <v>1908.1666666666652</v>
      </c>
      <c r="G13" s="23">
        <f t="shared" si="2"/>
        <v>2139.9999999999982</v>
      </c>
      <c r="H13" s="23">
        <f t="shared" si="2"/>
        <v>2565.8333333333312</v>
      </c>
      <c r="I13" s="23">
        <f t="shared" si="2"/>
        <v>2782.4166666666642</v>
      </c>
      <c r="J13" s="23">
        <f t="shared" si="2"/>
        <v>3528.5999999999976</v>
      </c>
      <c r="K13" s="23">
        <f t="shared" si="2"/>
        <v>3954.4333333333307</v>
      </c>
      <c r="L13" s="23">
        <f t="shared" si="2"/>
        <v>4717.7666666666637</v>
      </c>
      <c r="M13" s="23">
        <f t="shared" si="2"/>
        <v>-195.40000000000492</v>
      </c>
    </row>
    <row r="14" spans="1:14" x14ac:dyDescent="0.25">
      <c r="B14" s="20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K20" sqref="K20"/>
    </sheetView>
  </sheetViews>
  <sheetFormatPr defaultRowHeight="15" x14ac:dyDescent="0.25"/>
  <cols>
    <col min="1" max="1" width="14.5703125" bestFit="1" customWidth="1"/>
    <col min="2" max="2" width="11.5703125" bestFit="1" customWidth="1"/>
    <col min="3" max="3" width="10.5703125" bestFit="1" customWidth="1"/>
    <col min="4" max="6" width="11.5703125" bestFit="1" customWidth="1"/>
    <col min="7" max="7" width="10.5703125" bestFit="1" customWidth="1"/>
    <col min="8" max="8" width="11.5703125" bestFit="1" customWidth="1"/>
    <col min="9" max="9" width="10.5703125" bestFit="1" customWidth="1"/>
    <col min="10" max="13" width="11.5703125" bestFit="1" customWidth="1"/>
    <col min="14" max="14" width="12.5703125" bestFit="1" customWidth="1"/>
    <col min="15" max="15" width="11.5703125" bestFit="1" customWidth="1"/>
  </cols>
  <sheetData>
    <row r="1" spans="1:15" x14ac:dyDescent="0.25">
      <c r="A1" s="41" t="s">
        <v>53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5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18" t="s">
        <v>52</v>
      </c>
    </row>
    <row r="3" spans="1:15" x14ac:dyDescent="0.25">
      <c r="A3" s="10" t="s">
        <v>45</v>
      </c>
      <c r="B3" s="19">
        <f>Revenue!B13</f>
        <v>3565</v>
      </c>
      <c r="C3" s="19">
        <f>Revenue!C13</f>
        <v>3220</v>
      </c>
      <c r="D3" s="19">
        <f>Revenue!D13</f>
        <v>3565</v>
      </c>
      <c r="E3" s="19">
        <f>Revenue!E13</f>
        <v>3450</v>
      </c>
      <c r="F3" s="19">
        <f>Revenue!F13</f>
        <v>3565</v>
      </c>
      <c r="G3" s="19">
        <f>Revenue!G13</f>
        <v>3105</v>
      </c>
      <c r="H3" s="19">
        <f>Revenue!H13</f>
        <v>3565</v>
      </c>
      <c r="I3" s="19">
        <f>Revenue!I13</f>
        <v>3208.5</v>
      </c>
      <c r="J3" s="19">
        <f>Revenue!J13</f>
        <v>4140</v>
      </c>
      <c r="K3" s="19">
        <f>Revenue!K13</f>
        <v>3565</v>
      </c>
      <c r="L3" s="19">
        <f>Revenue!L13</f>
        <v>4140</v>
      </c>
      <c r="M3" s="19">
        <f>Revenue!M13</f>
        <v>3565</v>
      </c>
      <c r="N3" s="21">
        <f>SUM(B3:M3)</f>
        <v>42653.5</v>
      </c>
      <c r="O3" s="20"/>
    </row>
    <row r="5" spans="1:15" x14ac:dyDescent="0.25">
      <c r="A5" t="s">
        <v>46</v>
      </c>
      <c r="B5" s="15">
        <f>Expenses!B6</f>
        <v>2106.666666666667</v>
      </c>
      <c r="C5" s="15">
        <f>Expenses!C6</f>
        <v>2106.666666666667</v>
      </c>
      <c r="D5" s="15">
        <f>Expenses!D6</f>
        <v>2106.666666666667</v>
      </c>
      <c r="E5" s="15">
        <f>Expenses!E6</f>
        <v>2106.666666666667</v>
      </c>
      <c r="F5" s="15">
        <f>Expenses!F6</f>
        <v>2106.666666666667</v>
      </c>
      <c r="G5" s="15">
        <f>Expenses!G6</f>
        <v>2106.666666666667</v>
      </c>
      <c r="H5" s="15">
        <f>Expenses!H6</f>
        <v>2106.666666666667</v>
      </c>
      <c r="I5" s="15">
        <f>Expenses!I6</f>
        <v>2106.666666666667</v>
      </c>
      <c r="J5" s="15">
        <f>Expenses!J6</f>
        <v>2106.666666666667</v>
      </c>
      <c r="K5" s="15">
        <f>Expenses!K6</f>
        <v>2106.666666666667</v>
      </c>
      <c r="L5" s="15">
        <f>Expenses!L6</f>
        <v>2106.666666666667</v>
      </c>
      <c r="M5" s="15">
        <f>Expenses!M6</f>
        <v>2106.666666666667</v>
      </c>
      <c r="N5" s="15">
        <f>SUM(B5:M5)</f>
        <v>25280.000000000011</v>
      </c>
    </row>
    <row r="6" spans="1:15" x14ac:dyDescent="0.25">
      <c r="A6" t="s">
        <v>47</v>
      </c>
      <c r="B6" s="12">
        <f>Expenses!B10</f>
        <v>1472.5</v>
      </c>
      <c r="C6" s="12">
        <f>Expenses!C10</f>
        <v>1330</v>
      </c>
      <c r="D6" s="12">
        <f>Expenses!D10</f>
        <v>1472.5</v>
      </c>
      <c r="E6" s="12">
        <f>Expenses!E10</f>
        <v>1425</v>
      </c>
      <c r="F6" s="12">
        <f>Expenses!F10</f>
        <v>1472.5</v>
      </c>
      <c r="G6" s="12">
        <f>Expenses!G10</f>
        <v>1282.5</v>
      </c>
      <c r="H6" s="12">
        <f>Expenses!H10</f>
        <v>1472.5</v>
      </c>
      <c r="I6" s="12">
        <f>Expenses!I10</f>
        <v>1325.25</v>
      </c>
      <c r="J6" s="12">
        <f>Expenses!J10</f>
        <v>1710</v>
      </c>
      <c r="K6" s="12">
        <f>Expenses!K10</f>
        <v>1472.5</v>
      </c>
      <c r="L6" s="12">
        <f>Expenses!L10</f>
        <v>1710</v>
      </c>
      <c r="M6" s="12">
        <f>Expenses!M10</f>
        <v>1472.5</v>
      </c>
      <c r="N6" s="12">
        <f>SUM(B6:M6)</f>
        <v>17617.75</v>
      </c>
    </row>
    <row r="7" spans="1:15" x14ac:dyDescent="0.25">
      <c r="A7" s="10" t="s">
        <v>48</v>
      </c>
      <c r="B7" s="17">
        <f>B5+B6</f>
        <v>3579.166666666667</v>
      </c>
      <c r="C7" s="17">
        <f t="shared" ref="C7:M7" si="0">C5+C6</f>
        <v>3436.666666666667</v>
      </c>
      <c r="D7" s="17">
        <f t="shared" si="0"/>
        <v>3579.166666666667</v>
      </c>
      <c r="E7" s="17">
        <f t="shared" si="0"/>
        <v>3531.666666666667</v>
      </c>
      <c r="F7" s="17">
        <f t="shared" si="0"/>
        <v>3579.166666666667</v>
      </c>
      <c r="G7" s="17">
        <f t="shared" si="0"/>
        <v>3389.166666666667</v>
      </c>
      <c r="H7" s="17">
        <f t="shared" si="0"/>
        <v>3579.166666666667</v>
      </c>
      <c r="I7" s="17">
        <f t="shared" si="0"/>
        <v>3431.916666666667</v>
      </c>
      <c r="J7" s="17">
        <f t="shared" si="0"/>
        <v>3816.666666666667</v>
      </c>
      <c r="K7" s="17">
        <f t="shared" si="0"/>
        <v>3579.166666666667</v>
      </c>
      <c r="L7" s="17">
        <f t="shared" si="0"/>
        <v>3816.666666666667</v>
      </c>
      <c r="M7" s="17">
        <f t="shared" si="0"/>
        <v>3579.166666666667</v>
      </c>
      <c r="N7" s="17">
        <f>SUM(B7:M7)</f>
        <v>42897.75</v>
      </c>
    </row>
    <row r="9" spans="1:15" x14ac:dyDescent="0.25">
      <c r="A9" t="s">
        <v>49</v>
      </c>
      <c r="B9" s="22">
        <f>B3-B7</f>
        <v>-14.16666666666697</v>
      </c>
      <c r="C9" s="22">
        <f t="shared" ref="C9:M9" si="1">C3-C7</f>
        <v>-216.66666666666697</v>
      </c>
      <c r="D9" s="22">
        <f t="shared" si="1"/>
        <v>-14.16666666666697</v>
      </c>
      <c r="E9" s="22">
        <f t="shared" si="1"/>
        <v>-81.66666666666697</v>
      </c>
      <c r="F9" s="22">
        <f t="shared" si="1"/>
        <v>-14.16666666666697</v>
      </c>
      <c r="G9" s="22">
        <f t="shared" si="1"/>
        <v>-284.16666666666697</v>
      </c>
      <c r="H9" s="22">
        <f t="shared" si="1"/>
        <v>-14.16666666666697</v>
      </c>
      <c r="I9" s="22">
        <f t="shared" si="1"/>
        <v>-223.41666666666697</v>
      </c>
      <c r="J9" s="22">
        <f t="shared" si="1"/>
        <v>323.33333333333303</v>
      </c>
      <c r="K9" s="22">
        <f t="shared" si="1"/>
        <v>-14.16666666666697</v>
      </c>
      <c r="L9" s="22">
        <f t="shared" si="1"/>
        <v>323.33333333333303</v>
      </c>
      <c r="M9" s="22">
        <f t="shared" si="1"/>
        <v>-14.16666666666697</v>
      </c>
      <c r="N9" s="20">
        <f>SUM(B9:M9)</f>
        <v>-244.25000000000364</v>
      </c>
    </row>
    <row r="10" spans="1:15" x14ac:dyDescent="0.25">
      <c r="A10" t="s">
        <v>50</v>
      </c>
      <c r="B10" s="20">
        <f>B9*Inputs!$J$18</f>
        <v>-2.8333333333333943</v>
      </c>
      <c r="C10" s="20">
        <f>C9*Inputs!$J$18</f>
        <v>-43.3333333333334</v>
      </c>
      <c r="D10" s="20">
        <f>D9*Inputs!$J$18</f>
        <v>-2.8333333333333943</v>
      </c>
      <c r="E10" s="20">
        <f>E9*Inputs!$J$18</f>
        <v>-16.333333333333396</v>
      </c>
      <c r="F10" s="20">
        <f>F9*Inputs!$J$18</f>
        <v>-2.8333333333333943</v>
      </c>
      <c r="G10" s="20">
        <f>G9*Inputs!$J$18</f>
        <v>-56.8333333333334</v>
      </c>
      <c r="H10" s="20">
        <f>H9*Inputs!$J$18</f>
        <v>-2.8333333333333943</v>
      </c>
      <c r="I10" s="20">
        <f>I9*Inputs!$J$18</f>
        <v>-44.683333333333394</v>
      </c>
      <c r="J10" s="20">
        <f>J9*Inputs!$J$18</f>
        <v>64.666666666666615</v>
      </c>
      <c r="K10" s="20">
        <f>K9*Inputs!$J$18</f>
        <v>-2.8333333333333943</v>
      </c>
      <c r="L10" s="20">
        <f>L9*Inputs!$J$18</f>
        <v>64.666666666666615</v>
      </c>
      <c r="M10" s="20">
        <f>M9*Inputs!$J$18</f>
        <v>-2.8333333333333943</v>
      </c>
      <c r="N10" s="20">
        <f>SUM(B10:M10)</f>
        <v>-48.850000000000726</v>
      </c>
    </row>
    <row r="11" spans="1:15" x14ac:dyDescent="0.25">
      <c r="A11" s="2" t="s">
        <v>51</v>
      </c>
      <c r="B11" s="23">
        <f>B9-B10</f>
        <v>-11.333333333333576</v>
      </c>
      <c r="C11" s="23">
        <f t="shared" ref="C11:M11" si="2">C9-C10</f>
        <v>-173.33333333333357</v>
      </c>
      <c r="D11" s="23">
        <f t="shared" si="2"/>
        <v>-11.333333333333576</v>
      </c>
      <c r="E11" s="23">
        <f t="shared" si="2"/>
        <v>-65.33333333333357</v>
      </c>
      <c r="F11" s="23">
        <f t="shared" si="2"/>
        <v>-11.333333333333576</v>
      </c>
      <c r="G11" s="23">
        <f t="shared" si="2"/>
        <v>-227.33333333333357</v>
      </c>
      <c r="H11" s="23">
        <f t="shared" si="2"/>
        <v>-11.333333333333576</v>
      </c>
      <c r="I11" s="23">
        <f t="shared" si="2"/>
        <v>-178.73333333333358</v>
      </c>
      <c r="J11" s="23">
        <f t="shared" si="2"/>
        <v>258.6666666666664</v>
      </c>
      <c r="K11" s="23">
        <f t="shared" si="2"/>
        <v>-11.333333333333576</v>
      </c>
      <c r="L11" s="23">
        <f t="shared" si="2"/>
        <v>258.6666666666664</v>
      </c>
      <c r="M11" s="23">
        <f t="shared" si="2"/>
        <v>-11.333333333333576</v>
      </c>
      <c r="N11" s="24">
        <f>SUM(B11:M11)</f>
        <v>-195.40000000000302</v>
      </c>
    </row>
  </sheetData>
  <mergeCells count="1">
    <mergeCell ref="A1:N1"/>
  </mergeCells>
  <conditionalFormatting sqref="B11:M11">
    <cfRule type="cellIs" dxfId="1" priority="1" operator="lessThan">
      <formula>1500</formula>
    </cfRule>
    <cfRule type="cellIs" dxfId="0" priority="2" operator="greaterThanOrEqual">
      <formula>1500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Z R s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F Z R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U b F E o i k e 4 D g A A A B E A A A A T A B w A R m 9 y b X V s Y X M v U 2 V j d G l v b j E u b S C i G A A o o B Q A A A A A A A A A A A A A A A A A A A A A A A A A A A A r T k 0 u y c z P U w i G 0 I b W A F B L A Q I t A B Q A A g A I A B W U b F F z A D E i p A A A A P U A A A A S A A A A A A A A A A A A A A A A A A A A A A B D b 2 5 m a W c v U G F j a 2 F n Z S 5 4 b W x Q S w E C L Q A U A A I A C A A V l G x R D 8 r p q 6 Q A A A D p A A A A E w A A A A A A A A A A A A A A A A D w A A A A W 0 N v b n R l b n R f V H l w Z X N d L n h t b F B L A Q I t A B Q A A g A I A B W U b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X / 7 1 X x z q Q b K c I / H g X s N v A A A A A A I A A A A A A B B m A A A A A Q A A I A A A A K D 5 Q 0 z y u j l S p C D b R z y 9 7 J m x Y I L k L X e H N h O P a i y t I K I b A A A A A A 6 A A A A A A g A A I A A A A J a 3 6 Y 3 F F S g u i T E H Y G 9 R H J v S 5 A + 2 y O o G o q f p A 2 1 q y Z S c U A A A A B / A k S E k e k Z K A s U k o o P E Y d M 0 w p I b S 1 p + V B U 4 P q X 5 j F a h Y d r k y T n e Y I C K P Y N 3 7 E r F D B 7 a 3 R 4 k p y Q A D w P c I N Y H V H 3 u p T o 0 d J u 8 / J Y u P 4 C 7 d D F S Q A A A A M 7 f d M w d g m Q J c W + x o l G z r 3 L Q w 2 b v 5 s d B 6 J C r / 2 G c c O c f x Q C d b c u T x h J C l F d G h R U e n s L d h e S 6 Z i 6 U D 3 l k O 6 6 T s w o = < / D a t a M a s h u p > 
</file>

<file path=customXml/itemProps1.xml><?xml version="1.0" encoding="utf-8"?>
<ds:datastoreItem xmlns:ds="http://schemas.openxmlformats.org/officeDocument/2006/customXml" ds:itemID="{BA23AC4B-E478-42C8-B64E-411673831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Revenue</vt:lpstr>
      <vt:lpstr>Expenses</vt:lpstr>
      <vt:lpstr>Cashflow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</dc:creator>
  <cp:lastModifiedBy>DELL</cp:lastModifiedBy>
  <dcterms:created xsi:type="dcterms:W3CDTF">2015-06-05T18:17:20Z</dcterms:created>
  <dcterms:modified xsi:type="dcterms:W3CDTF">2020-11-29T06:41:11Z</dcterms:modified>
</cp:coreProperties>
</file>