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https://unisalerno-my.sharepoint.com/personal/r_iuliano13_studenti_unisa_it/Documents/GPS_Documents/ProjectManagerDocuments/CostManagement/"/>
    </mc:Choice>
  </mc:AlternateContent>
  <xr:revisionPtr revIDLastSave="463" documentId="13_ncr:1_{F5A9B3EE-0CD4-40BD-99A1-23ED69457482}" xr6:coauthVersionLast="47" xr6:coauthVersionMax="47" xr10:uidLastSave="{B9B27A6E-9983-45F5-9372-BDEB05B4EE0E}"/>
  <bookViews>
    <workbookView xWindow="-108" yWindow="-108" windowWidth="23256" windowHeight="12456" xr2:uid="{00000000-000D-0000-FFFF-FFFF00000000}"/>
  </bookViews>
  <sheets>
    <sheet name="EV data" sheetId="1" r:id="rId1"/>
    <sheet name="EV cha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" i="1" l="1"/>
  <c r="N12" i="1"/>
  <c r="N11" i="1"/>
  <c r="B22" i="1"/>
  <c r="N10" i="1"/>
  <c r="D15" i="1"/>
  <c r="Q11" i="1"/>
  <c r="Q12" i="1"/>
  <c r="R12" i="1" s="1"/>
  <c r="Q13" i="1"/>
  <c r="R11" i="1" l="1"/>
  <c r="Q7" i="1"/>
  <c r="Q8" i="1"/>
  <c r="Q9" i="1"/>
  <c r="Q10" i="1"/>
  <c r="N13" i="1"/>
  <c r="R13" i="1" s="1"/>
  <c r="B14" i="1"/>
  <c r="B19" i="1" s="1"/>
  <c r="C19" i="1" s="1"/>
  <c r="D19" i="1" s="1"/>
  <c r="E19" i="1" s="1"/>
  <c r="B17" i="1"/>
  <c r="C17" i="1" s="1"/>
  <c r="D17" i="1" s="1"/>
  <c r="C14" i="1"/>
  <c r="D14" i="1"/>
  <c r="E14" i="1"/>
  <c r="N7" i="1"/>
  <c r="N8" i="1"/>
  <c r="N9" i="1"/>
  <c r="R10" i="1" l="1"/>
  <c r="E17" i="1"/>
  <c r="B23" i="1" s="1"/>
  <c r="R9" i="1"/>
  <c r="B15" i="1"/>
  <c r="C15" i="1" s="1"/>
  <c r="R8" i="1"/>
  <c r="E15" i="1" l="1"/>
  <c r="R14" i="1"/>
  <c r="B21" i="1" s="1"/>
  <c r="B24" i="1" l="1"/>
  <c r="B26" i="1"/>
  <c r="B28" i="1" s="1"/>
  <c r="B27" i="1"/>
  <c r="B29" i="1" s="1"/>
  <c r="B25" i="1"/>
</calcChain>
</file>

<file path=xl/sharedStrings.xml><?xml version="1.0" encoding="utf-8"?>
<sst xmlns="http://schemas.openxmlformats.org/spreadsheetml/2006/main" count="51" uniqueCount="47">
  <si>
    <t>Activity</t>
  </si>
  <si>
    <t>Jan</t>
  </si>
  <si>
    <t>Oct</t>
  </si>
  <si>
    <t>Nov</t>
  </si>
  <si>
    <t>Dec</t>
  </si>
  <si>
    <t>% Complete</t>
  </si>
  <si>
    <t>EV</t>
  </si>
  <si>
    <t>Estimated time to complete</t>
  </si>
  <si>
    <t>CV=EV-AC</t>
  </si>
  <si>
    <t>SV=EV-PV</t>
  </si>
  <si>
    <t>CPI=EV/AC</t>
  </si>
  <si>
    <t>SPI=EV/PV</t>
  </si>
  <si>
    <t xml:space="preserve">   Cumulative Planned Value (PV)</t>
  </si>
  <si>
    <t xml:space="preserve">   Monthly Planned Value (PV)</t>
  </si>
  <si>
    <t xml:space="preserve">   Monthly Actual Cost (AC)</t>
  </si>
  <si>
    <t xml:space="preserve">   Cumulative Actual Cost (AC)</t>
  </si>
  <si>
    <t xml:space="preserve">   Monthly Earned Value (EV)</t>
  </si>
  <si>
    <t xml:space="preserve">   Cumulative Earned Value (EV)</t>
  </si>
  <si>
    <t>PV</t>
  </si>
  <si>
    <t>Estimate at Completion (EAC)</t>
  </si>
  <si>
    <t>Planned</t>
  </si>
  <si>
    <t>Actual</t>
  </si>
  <si>
    <t>RV</t>
  </si>
  <si>
    <t>To Date</t>
  </si>
  <si>
    <t>Project graphics</t>
  </si>
  <si>
    <t>RAD</t>
  </si>
  <si>
    <t>SDD</t>
  </si>
  <si>
    <t>ODD</t>
  </si>
  <si>
    <t>Testing</t>
  </si>
  <si>
    <t>Implementation</t>
  </si>
  <si>
    <t>Manual</t>
  </si>
  <si>
    <t>Earned Value Calculations for UniRentHub</t>
  </si>
  <si>
    <t>Prepared by: Rocco Iuliano,
Simone Della Porta</t>
  </si>
  <si>
    <t>AC</t>
  </si>
  <si>
    <t>BAC</t>
  </si>
  <si>
    <t>Status report date</t>
  </si>
  <si>
    <t>Finish date</t>
  </si>
  <si>
    <t>CPI</t>
  </si>
  <si>
    <t>SPI</t>
  </si>
  <si>
    <t>CV</t>
  </si>
  <si>
    <t>SV</t>
  </si>
  <si>
    <t>(original plan of 3 months divided by SPI)</t>
  </si>
  <si>
    <t>(original plan of 3900 divided by CPI)</t>
  </si>
  <si>
    <t>Date: 22/01/2024</t>
  </si>
  <si>
    <r>
      <t xml:space="preserve">Project EV as of </t>
    </r>
    <r>
      <rPr>
        <b/>
        <sz val="10"/>
        <rFont val="Arial"/>
        <family val="2"/>
      </rPr>
      <t>January 21</t>
    </r>
  </si>
  <si>
    <r>
      <t xml:space="preserve">Project PV as of </t>
    </r>
    <r>
      <rPr>
        <b/>
        <sz val="10"/>
        <rFont val="Arial"/>
        <family val="2"/>
      </rPr>
      <t>January 21</t>
    </r>
  </si>
  <si>
    <r>
      <t xml:space="preserve">Project AC as of </t>
    </r>
    <r>
      <rPr>
        <b/>
        <sz val="10"/>
        <rFont val="Arial"/>
        <family val="2"/>
      </rPr>
      <t>January 21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</si>
</sst>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&quot;$&quot;* #,##0_);_(&quot;$&quot;* \(#,##0\);_(&quot;$&quot;* &quot;-&quot;??_);_(@_)"/>
    <numFmt numFmtId="167" formatCode="_(* #,##0_);_(* \(#,##0\);_(* &quot;-&quot;??_);_(@_)"/>
    <numFmt numFmtId="168" formatCode="0.000%"/>
    <numFmt numFmtId="169" formatCode="#,##0\ &quot;€&quot;"/>
  </numFmts>
  <fonts count="1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Times New Roman"/>
      <family val="1"/>
    </font>
    <font>
      <sz val="10"/>
      <color rgb="FF00B05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167" fontId="2" fillId="0" borderId="0" xfId="1" applyNumberFormat="1" applyFont="1"/>
    <xf numFmtId="167" fontId="3" fillId="0" borderId="0" xfId="1" applyNumberFormat="1" applyFont="1"/>
    <xf numFmtId="2" fontId="2" fillId="0" borderId="0" xfId="0" applyNumberFormat="1" applyFont="1"/>
    <xf numFmtId="1" fontId="2" fillId="0" borderId="0" xfId="0" applyNumberFormat="1" applyFont="1"/>
    <xf numFmtId="1" fontId="3" fillId="0" borderId="0" xfId="0" applyNumberFormat="1" applyFont="1"/>
    <xf numFmtId="1" fontId="3" fillId="0" borderId="0" xfId="1" applyNumberFormat="1" applyFont="1"/>
    <xf numFmtId="166" fontId="3" fillId="0" borderId="0" xfId="2" applyNumberFormat="1" applyFont="1"/>
    <xf numFmtId="1" fontId="2" fillId="0" borderId="0" xfId="0" applyNumberFormat="1" applyFont="1" applyAlignment="1">
      <alignment horizontal="center"/>
    </xf>
    <xf numFmtId="9" fontId="3" fillId="0" borderId="0" xfId="3" applyFont="1"/>
    <xf numFmtId="168" fontId="2" fillId="0" borderId="0" xfId="3" applyNumberFormat="1" applyFont="1"/>
    <xf numFmtId="2" fontId="3" fillId="0" borderId="0" xfId="0" applyNumberFormat="1" applyFont="1"/>
    <xf numFmtId="1" fontId="6" fillId="0" borderId="0" xfId="0" applyNumberFormat="1" applyFont="1"/>
    <xf numFmtId="0" fontId="7" fillId="0" borderId="0" xfId="0" applyFont="1"/>
    <xf numFmtId="1" fontId="6" fillId="0" borderId="0" xfId="0" applyNumberFormat="1" applyFont="1" applyAlignment="1">
      <alignment wrapText="1"/>
    </xf>
    <xf numFmtId="167" fontId="8" fillId="0" borderId="0" xfId="1" applyNumberFormat="1" applyFont="1"/>
    <xf numFmtId="1" fontId="9" fillId="0" borderId="0" xfId="0" applyNumberFormat="1" applyFont="1"/>
    <xf numFmtId="0" fontId="3" fillId="0" borderId="0" xfId="1" applyNumberFormat="1" applyFont="1"/>
    <xf numFmtId="167" fontId="10" fillId="0" borderId="0" xfId="1" applyNumberFormat="1" applyFont="1"/>
    <xf numFmtId="169" fontId="3" fillId="0" borderId="0" xfId="2" applyNumberFormat="1" applyFont="1"/>
    <xf numFmtId="169" fontId="2" fillId="0" borderId="0" xfId="2" applyNumberFormat="1" applyFont="1"/>
    <xf numFmtId="14" fontId="3" fillId="0" borderId="0" xfId="0" applyNumberFormat="1" applyFont="1"/>
    <xf numFmtId="14" fontId="3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2" applyNumberFormat="1" applyFont="1"/>
    <xf numFmtId="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7" fontId="3" fillId="0" borderId="0" xfId="1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1" fontId="1" fillId="0" borderId="0" xfId="0" applyNumberFormat="1" applyFont="1"/>
  </cellXfs>
  <cellStyles count="4">
    <cellStyle name="Migliaia" xfId="1" builtinId="3"/>
    <cellStyle name="Normale" xfId="0" builtinId="0"/>
    <cellStyle name="Percentuale" xfId="3" builtinId="5"/>
    <cellStyle name="Valuta" xfId="2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Trend KPI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CPI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'EV data'!$B$31:$E$31</c:f>
              <c:numCache>
                <c:formatCode>m/d/yyyy</c:formatCode>
                <c:ptCount val="4"/>
                <c:pt idx="0">
                  <c:v>45265</c:v>
                </c:pt>
                <c:pt idx="1">
                  <c:v>45279</c:v>
                </c:pt>
                <c:pt idx="2">
                  <c:v>45294</c:v>
                </c:pt>
                <c:pt idx="3">
                  <c:v>45313</c:v>
                </c:pt>
              </c:numCache>
            </c:numRef>
          </c:cat>
          <c:val>
            <c:numRef>
              <c:f>'EV data'!$B$36:$E$36</c:f>
              <c:numCache>
                <c:formatCode>General</c:formatCode>
                <c:ptCount val="4"/>
                <c:pt idx="0">
                  <c:v>1.32</c:v>
                </c:pt>
                <c:pt idx="1">
                  <c:v>1.29</c:v>
                </c:pt>
                <c:pt idx="2">
                  <c:v>1.0900000000000001</c:v>
                </c:pt>
                <c:pt idx="3">
                  <c:v>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D7-416E-B773-A92578A2542F}"/>
            </c:ext>
          </c:extLst>
        </c:ser>
        <c:ser>
          <c:idx val="1"/>
          <c:order val="1"/>
          <c:tx>
            <c:v>SPI</c:v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'EV data'!$B$31:$E$31</c:f>
              <c:numCache>
                <c:formatCode>m/d/yyyy</c:formatCode>
                <c:ptCount val="4"/>
                <c:pt idx="0">
                  <c:v>45265</c:v>
                </c:pt>
                <c:pt idx="1">
                  <c:v>45279</c:v>
                </c:pt>
                <c:pt idx="2">
                  <c:v>45294</c:v>
                </c:pt>
                <c:pt idx="3">
                  <c:v>45313</c:v>
                </c:pt>
              </c:numCache>
            </c:numRef>
          </c:cat>
          <c:val>
            <c:numRef>
              <c:f>'EV data'!$B$37:$E$37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D7-416E-B773-A92578A254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02234528"/>
        <c:axId val="754910032"/>
      </c:lineChart>
      <c:catAx>
        <c:axId val="5022345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4910032"/>
        <c:crosses val="autoZero"/>
        <c:auto val="0"/>
        <c:lblAlgn val="ctr"/>
        <c:lblOffset val="100"/>
        <c:noMultiLvlLbl val="0"/>
      </c:catAx>
      <c:valAx>
        <c:axId val="75491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223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Earned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PV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'EV data'!$B$31:$E$31</c:f>
              <c:numCache>
                <c:formatCode>m/d/yyyy</c:formatCode>
                <c:ptCount val="4"/>
                <c:pt idx="0">
                  <c:v>45265</c:v>
                </c:pt>
                <c:pt idx="1">
                  <c:v>45279</c:v>
                </c:pt>
                <c:pt idx="2">
                  <c:v>45294</c:v>
                </c:pt>
                <c:pt idx="3">
                  <c:v>45313</c:v>
                </c:pt>
              </c:numCache>
            </c:numRef>
          </c:cat>
          <c:val>
            <c:numRef>
              <c:f>'EV data'!$B$15:$E$15</c:f>
              <c:numCache>
                <c:formatCode>General</c:formatCode>
                <c:ptCount val="4"/>
                <c:pt idx="0">
                  <c:v>104</c:v>
                </c:pt>
                <c:pt idx="1">
                  <c:v>1092</c:v>
                </c:pt>
                <c:pt idx="2" formatCode="_(* #,##0_);_(* \(#,##0\);_(* &quot;-&quot;??_);_(@_)">
                  <c:v>3367</c:v>
                </c:pt>
                <c:pt idx="3">
                  <c:v>3900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2E-4C62-BABB-DFE45A62F147}"/>
            </c:ext>
          </c:extLst>
        </c:ser>
        <c:ser>
          <c:idx val="1"/>
          <c:order val="1"/>
          <c:tx>
            <c:v>EV</c:v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'EV data'!$B$31:$E$31</c:f>
              <c:numCache>
                <c:formatCode>m/d/yyyy</c:formatCode>
                <c:ptCount val="4"/>
                <c:pt idx="0">
                  <c:v>45265</c:v>
                </c:pt>
                <c:pt idx="1">
                  <c:v>45279</c:v>
                </c:pt>
                <c:pt idx="2">
                  <c:v>45294</c:v>
                </c:pt>
                <c:pt idx="3">
                  <c:v>45313</c:v>
                </c:pt>
              </c:numCache>
            </c:numRef>
          </c:cat>
          <c:val>
            <c:numRef>
              <c:f>'EV data'!$B$19:$E$19</c:f>
              <c:numCache>
                <c:formatCode>General</c:formatCode>
                <c:ptCount val="4"/>
                <c:pt idx="0">
                  <c:v>104</c:v>
                </c:pt>
                <c:pt idx="1">
                  <c:v>1092</c:v>
                </c:pt>
                <c:pt idx="2">
                  <c:v>3367</c:v>
                </c:pt>
                <c:pt idx="3">
                  <c:v>3900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2E-4C62-BABB-DFE45A62F147}"/>
            </c:ext>
          </c:extLst>
        </c:ser>
        <c:ser>
          <c:idx val="2"/>
          <c:order val="2"/>
          <c:tx>
            <c:v>AC</c:v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'EV data'!$B$31:$E$31</c:f>
              <c:numCache>
                <c:formatCode>m/d/yyyy</c:formatCode>
                <c:ptCount val="4"/>
                <c:pt idx="0">
                  <c:v>45265</c:v>
                </c:pt>
                <c:pt idx="1">
                  <c:v>45279</c:v>
                </c:pt>
                <c:pt idx="2">
                  <c:v>45294</c:v>
                </c:pt>
                <c:pt idx="3">
                  <c:v>45313</c:v>
                </c:pt>
              </c:numCache>
            </c:numRef>
          </c:cat>
          <c:val>
            <c:numRef>
              <c:f>'EV data'!$B$17:$E$17</c:f>
              <c:numCache>
                <c:formatCode>General</c:formatCode>
                <c:ptCount val="4"/>
                <c:pt idx="0">
                  <c:v>97.5</c:v>
                </c:pt>
                <c:pt idx="1">
                  <c:v>822.33</c:v>
                </c:pt>
                <c:pt idx="2">
                  <c:v>2867.35</c:v>
                </c:pt>
                <c:pt idx="3">
                  <c:v>3344.06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2E-4C62-BABB-DFE45A62F147}"/>
            </c:ext>
          </c:extLst>
        </c:ser>
        <c:ser>
          <c:idx val="3"/>
          <c:order val="3"/>
          <c:tx>
            <c:v>BAC</c:v>
          </c:tx>
          <c:spPr>
            <a:ln w="3175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'EV data'!$B$31:$E$31</c:f>
              <c:numCache>
                <c:formatCode>m/d/yyyy</c:formatCode>
                <c:ptCount val="4"/>
                <c:pt idx="0">
                  <c:v>45265</c:v>
                </c:pt>
                <c:pt idx="1">
                  <c:v>45279</c:v>
                </c:pt>
                <c:pt idx="2">
                  <c:v>45294</c:v>
                </c:pt>
                <c:pt idx="3">
                  <c:v>45313</c:v>
                </c:pt>
              </c:numCache>
            </c:numRef>
          </c:cat>
          <c:val>
            <c:numRef>
              <c:f>'EV data'!$B$20:$E$20</c:f>
              <c:numCache>
                <c:formatCode>General</c:formatCode>
                <c:ptCount val="4"/>
                <c:pt idx="0">
                  <c:v>104</c:v>
                </c:pt>
                <c:pt idx="1">
                  <c:v>1092</c:v>
                </c:pt>
                <c:pt idx="2">
                  <c:v>3367</c:v>
                </c:pt>
                <c:pt idx="3">
                  <c:v>3900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63-4E45-953B-FA76AA8AF4A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7193408"/>
        <c:axId val="763063392"/>
      </c:lineChart>
      <c:catAx>
        <c:axId val="6571934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3063392"/>
        <c:crosses val="autoZero"/>
        <c:auto val="0"/>
        <c:lblAlgn val="ctr"/>
        <c:lblOffset val="100"/>
        <c:noMultiLvlLbl val="0"/>
      </c:catAx>
      <c:valAx>
        <c:axId val="7630633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719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Variance</a:t>
            </a:r>
            <a:r>
              <a:rPr lang="en-GB" baseline="0"/>
              <a:t> Analysis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CV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'EV data'!$B$31:$E$31</c:f>
              <c:numCache>
                <c:formatCode>m/d/yyyy</c:formatCode>
                <c:ptCount val="4"/>
                <c:pt idx="0">
                  <c:v>45265</c:v>
                </c:pt>
                <c:pt idx="1">
                  <c:v>45279</c:v>
                </c:pt>
                <c:pt idx="2">
                  <c:v>45294</c:v>
                </c:pt>
                <c:pt idx="3">
                  <c:v>45313</c:v>
                </c:pt>
              </c:numCache>
            </c:numRef>
          </c:cat>
          <c:val>
            <c:numRef>
              <c:f>'EV data'!$B$38:$E$38</c:f>
              <c:numCache>
                <c:formatCode>General</c:formatCode>
                <c:ptCount val="4"/>
                <c:pt idx="0">
                  <c:v>270.38</c:v>
                </c:pt>
                <c:pt idx="1">
                  <c:v>276</c:v>
                </c:pt>
                <c:pt idx="2">
                  <c:v>227</c:v>
                </c:pt>
                <c:pt idx="3">
                  <c:v>555.94000000000005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74-4AE1-A50E-BF99D8F829A7}"/>
            </c:ext>
          </c:extLst>
        </c:ser>
        <c:ser>
          <c:idx val="1"/>
          <c:order val="1"/>
          <c:tx>
            <c:v>SV</c:v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'EV data'!$B$31:$E$31</c:f>
              <c:numCache>
                <c:formatCode>m/d/yyyy</c:formatCode>
                <c:ptCount val="4"/>
                <c:pt idx="0">
                  <c:v>45265</c:v>
                </c:pt>
                <c:pt idx="1">
                  <c:v>45279</c:v>
                </c:pt>
                <c:pt idx="2">
                  <c:v>45294</c:v>
                </c:pt>
                <c:pt idx="3">
                  <c:v>45313</c:v>
                </c:pt>
              </c:numCache>
            </c:numRef>
          </c:cat>
          <c:val>
            <c:numRef>
              <c:f>'EV data'!$B$39:$E$39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74-4AE1-A50E-BF99D8F829A7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02234528"/>
        <c:axId val="754910032"/>
      </c:lineChart>
      <c:catAx>
        <c:axId val="5022345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4910032"/>
        <c:crosses val="autoZero"/>
        <c:auto val="0"/>
        <c:lblAlgn val="ctr"/>
        <c:lblOffset val="100"/>
        <c:noMultiLvlLbl val="0"/>
      </c:catAx>
      <c:valAx>
        <c:axId val="75491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223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142874</xdr:colOff>
      <xdr:row>28</xdr:row>
      <xdr:rowOff>66674</xdr:rowOff>
    </xdr:from>
    <xdr:to>
      <xdr:col>11</xdr:col>
      <xdr:colOff>581025</xdr:colOff>
      <xdr:row>48</xdr:row>
      <xdr:rowOff>28575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49439FF-F8F5-C239-37E1-CF25D553E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200024</xdr:colOff>
      <xdr:row>2</xdr:row>
      <xdr:rowOff>19049</xdr:rowOff>
    </xdr:from>
    <xdr:to>
      <xdr:col>12</xdr:col>
      <xdr:colOff>581025</xdr:colOff>
      <xdr:row>27</xdr:row>
      <xdr:rowOff>19050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9E096870-2584-F3EE-CCE9-0BB21412A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152400</xdr:colOff>
      <xdr:row>50</xdr:row>
      <xdr:rowOff>19050</xdr:rowOff>
    </xdr:from>
    <xdr:to>
      <xdr:col>11</xdr:col>
      <xdr:colOff>590551</xdr:colOff>
      <xdr:row>69</xdr:row>
      <xdr:rowOff>142876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485B1C0-259D-4AB1-BC6C-1EE4A27B6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E39"/>
  <sheetViews>
    <sheetView tabSelected="1" topLeftCell="A15" workbookViewId="0">
      <selection activeCell="A23" sqref="A23"/>
    </sheetView>
  </sheetViews>
  <sheetFormatPr defaultColWidth="11" defaultRowHeight="13.2" x14ac:dyDescent="0.25"/>
  <cols>
    <col min="1" max="1" width="31.5546875" style="5" customWidth="1"/>
    <col min="2" max="2" width="11.88671875" style="5" customWidth="1"/>
    <col min="3" max="3" width="11.33203125" style="5" customWidth="1"/>
    <col min="4" max="4" width="11.44140625" style="5" customWidth="1"/>
    <col min="5" max="5" width="11.33203125" style="5" customWidth="1"/>
    <col min="6" max="6" width="11.44140625" style="5" customWidth="1"/>
    <col min="7" max="12" width="7.6640625" style="5" bestFit="1" customWidth="1"/>
    <col min="13" max="13" width="8.6640625" style="5" bestFit="1" customWidth="1"/>
    <col min="14" max="14" width="9.6640625" style="5" bestFit="1" customWidth="1"/>
    <col min="15" max="15" width="11.6640625" style="5" bestFit="1" customWidth="1"/>
    <col min="16" max="16" width="11.6640625" style="5" customWidth="1"/>
    <col min="17" max="17" width="8.88671875" style="5" customWidth="1"/>
    <col min="18" max="18" width="7.6640625" style="5" bestFit="1" customWidth="1"/>
    <col min="19" max="20" width="11.44140625" style="5" customWidth="1"/>
    <col min="21" max="16384" width="11" style="5"/>
  </cols>
  <sheetData>
    <row r="1" spans="1:31" ht="21" x14ac:dyDescent="0.4">
      <c r="A1" s="28" t="s">
        <v>31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</row>
    <row r="2" spans="1:31" ht="31.2" x14ac:dyDescent="0.3">
      <c r="A2" s="14" t="s">
        <v>32</v>
      </c>
      <c r="B2" s="12"/>
      <c r="C2" s="12"/>
      <c r="D2" s="29" t="s">
        <v>43</v>
      </c>
      <c r="E2" s="29"/>
    </row>
    <row r="3" spans="1:31" ht="15.6" x14ac:dyDescent="0.3">
      <c r="A3" s="13"/>
      <c r="B3" s="12"/>
      <c r="C3" s="12"/>
      <c r="D3" s="12"/>
    </row>
    <row r="4" spans="1:31" ht="15.6" x14ac:dyDescent="0.3">
      <c r="A4" s="13"/>
      <c r="B4" s="12"/>
      <c r="C4" s="12"/>
      <c r="D4" s="12"/>
    </row>
    <row r="5" spans="1:31" x14ac:dyDescent="0.25">
      <c r="N5" s="8" t="s">
        <v>23</v>
      </c>
      <c r="O5" s="4" t="s">
        <v>20</v>
      </c>
      <c r="P5" s="4" t="s">
        <v>21</v>
      </c>
    </row>
    <row r="6" spans="1:31" x14ac:dyDescent="0.25">
      <c r="A6" s="4" t="s">
        <v>0</v>
      </c>
      <c r="B6" s="8" t="s">
        <v>2</v>
      </c>
      <c r="C6" s="8" t="s">
        <v>3</v>
      </c>
      <c r="D6" s="8" t="s">
        <v>4</v>
      </c>
      <c r="E6" s="8" t="s">
        <v>1</v>
      </c>
      <c r="F6" s="4"/>
      <c r="G6" s="16"/>
      <c r="H6" s="16"/>
      <c r="I6" s="16"/>
      <c r="J6" s="16"/>
      <c r="K6" s="16"/>
      <c r="L6" s="16"/>
      <c r="M6" s="16"/>
      <c r="N6" s="8" t="s">
        <v>18</v>
      </c>
      <c r="O6" s="4" t="s">
        <v>5</v>
      </c>
      <c r="P6" s="4" t="s">
        <v>5</v>
      </c>
      <c r="Q6" s="8" t="s">
        <v>22</v>
      </c>
      <c r="R6" s="8" t="s">
        <v>6</v>
      </c>
      <c r="S6" s="8" t="s">
        <v>33</v>
      </c>
      <c r="T6" s="4" t="s">
        <v>36</v>
      </c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x14ac:dyDescent="0.25">
      <c r="A7" s="5" t="s">
        <v>24</v>
      </c>
      <c r="B7" s="2">
        <v>65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3">
        <f>SUM(B7:M7)</f>
        <v>65</v>
      </c>
      <c r="O7" s="2">
        <v>100</v>
      </c>
      <c r="P7" s="2">
        <v>100</v>
      </c>
      <c r="Q7" s="9">
        <f t="shared" ref="Q7:Q9" si="0">IF(P7,P7/O7,0)</f>
        <v>1</v>
      </c>
      <c r="R7" s="17">
        <f>N7*Q7</f>
        <v>65</v>
      </c>
      <c r="S7" s="17">
        <v>58.5</v>
      </c>
      <c r="T7" s="22">
        <v>45221</v>
      </c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1" x14ac:dyDescent="0.25">
      <c r="A8" s="5" t="s">
        <v>25</v>
      </c>
      <c r="B8" s="2">
        <v>39</v>
      </c>
      <c r="C8" s="2">
        <v>650</v>
      </c>
      <c r="D8" s="2"/>
      <c r="E8" s="2"/>
      <c r="F8" s="2"/>
      <c r="G8" s="2"/>
      <c r="H8" s="2"/>
      <c r="I8" s="2"/>
      <c r="J8" s="2"/>
      <c r="K8" s="2"/>
      <c r="L8" s="2"/>
      <c r="M8" s="2"/>
      <c r="N8" s="23">
        <f>SUM(B8:M8)</f>
        <v>689</v>
      </c>
      <c r="O8" s="2">
        <v>100</v>
      </c>
      <c r="P8" s="2">
        <v>100</v>
      </c>
      <c r="Q8" s="9">
        <f t="shared" si="0"/>
        <v>1</v>
      </c>
      <c r="R8" s="17">
        <f>N8*Q8</f>
        <v>689</v>
      </c>
      <c r="S8" s="17">
        <v>499.52</v>
      </c>
      <c r="T8" s="22">
        <v>45259</v>
      </c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1" x14ac:dyDescent="0.25">
      <c r="A9" s="5" t="s">
        <v>26</v>
      </c>
      <c r="B9" s="2"/>
      <c r="C9" s="2">
        <v>338</v>
      </c>
      <c r="D9" s="2">
        <v>13</v>
      </c>
      <c r="E9" s="2"/>
      <c r="F9" s="2"/>
      <c r="G9" s="2"/>
      <c r="H9" s="2"/>
      <c r="I9" s="2"/>
      <c r="J9" s="2"/>
      <c r="K9" s="2"/>
      <c r="L9" s="2"/>
      <c r="M9" s="2"/>
      <c r="N9" s="23">
        <f>SUM(B9:M9)</f>
        <v>351</v>
      </c>
      <c r="O9" s="2">
        <v>100</v>
      </c>
      <c r="P9" s="2">
        <v>100</v>
      </c>
      <c r="Q9" s="9">
        <f t="shared" si="0"/>
        <v>1</v>
      </c>
      <c r="R9" s="17">
        <f>N9*Q9</f>
        <v>351</v>
      </c>
      <c r="S9" s="17">
        <v>277.31</v>
      </c>
      <c r="T9" s="22">
        <v>45265</v>
      </c>
      <c r="U9" s="6"/>
      <c r="V9" s="6"/>
      <c r="W9" s="6"/>
      <c r="X9" s="6"/>
      <c r="Y9" s="6"/>
      <c r="Z9" s="6"/>
      <c r="AA9" s="6"/>
      <c r="AB9" s="6"/>
      <c r="AC9" s="6"/>
      <c r="AD9" s="6"/>
    </row>
    <row r="10" spans="1:31" x14ac:dyDescent="0.25">
      <c r="A10" s="5" t="s">
        <v>27</v>
      </c>
      <c r="B10" s="2"/>
      <c r="C10" s="2"/>
      <c r="D10" s="2">
        <v>325</v>
      </c>
      <c r="E10" s="2"/>
      <c r="F10" s="15"/>
      <c r="G10" s="2"/>
      <c r="H10" s="2"/>
      <c r="I10" s="2"/>
      <c r="J10" s="2"/>
      <c r="K10" s="2"/>
      <c r="L10" s="2"/>
      <c r="M10" s="2"/>
      <c r="N10" s="27">
        <f>SUM(B10:M10)</f>
        <v>325</v>
      </c>
      <c r="O10" s="2">
        <v>100</v>
      </c>
      <c r="P10" s="2">
        <v>100</v>
      </c>
      <c r="Q10" s="9">
        <f>IF(P10,P10/O10,0)</f>
        <v>1</v>
      </c>
      <c r="R10" s="17">
        <f t="shared" ref="R10:R13" si="1">N10*Q10</f>
        <v>325</v>
      </c>
      <c r="S10" s="17">
        <v>264.29000000000002</v>
      </c>
      <c r="T10" s="22">
        <v>45288</v>
      </c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spans="1:31" x14ac:dyDescent="0.25">
      <c r="A11" s="5" t="s">
        <v>29</v>
      </c>
      <c r="B11" s="2"/>
      <c r="C11" s="2"/>
      <c r="D11" s="2">
        <v>1820</v>
      </c>
      <c r="E11" s="2">
        <v>130</v>
      </c>
      <c r="F11" s="2"/>
      <c r="G11" s="15"/>
      <c r="H11" s="2"/>
      <c r="I11" s="2"/>
      <c r="J11" s="2"/>
      <c r="K11" s="2"/>
      <c r="L11" s="2"/>
      <c r="M11" s="2"/>
      <c r="N11" s="27">
        <f>SUM(D11:E11)</f>
        <v>1950</v>
      </c>
      <c r="O11" s="2">
        <v>100</v>
      </c>
      <c r="P11" s="2">
        <v>100</v>
      </c>
      <c r="Q11" s="9">
        <f t="shared" ref="Q11:Q13" si="2">IF(P11,P11/O11,0)</f>
        <v>1</v>
      </c>
      <c r="R11" s="17">
        <f>N11*Q11</f>
        <v>1950</v>
      </c>
      <c r="S11" s="17">
        <v>1745.89</v>
      </c>
      <c r="T11" s="22">
        <v>45304</v>
      </c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 spans="1:31" x14ac:dyDescent="0.25">
      <c r="A12" s="5" t="s">
        <v>28</v>
      </c>
      <c r="B12" s="2"/>
      <c r="C12" s="2"/>
      <c r="D12" s="2">
        <v>117</v>
      </c>
      <c r="E12" s="2">
        <v>273</v>
      </c>
      <c r="F12" s="2"/>
      <c r="G12" s="15"/>
      <c r="H12" s="2"/>
      <c r="I12" s="2"/>
      <c r="J12" s="2"/>
      <c r="K12" s="2"/>
      <c r="L12" s="2"/>
      <c r="M12" s="2"/>
      <c r="N12" s="27">
        <f>SUM(D12:E12)</f>
        <v>390</v>
      </c>
      <c r="O12" s="2">
        <v>100</v>
      </c>
      <c r="P12" s="2">
        <v>100</v>
      </c>
      <c r="Q12" s="9">
        <f t="shared" si="2"/>
        <v>1</v>
      </c>
      <c r="R12" s="17">
        <f t="shared" si="1"/>
        <v>390</v>
      </c>
      <c r="S12" s="17">
        <v>368.55</v>
      </c>
      <c r="T12" s="22">
        <v>45309</v>
      </c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1:31" x14ac:dyDescent="0.25">
      <c r="A13" s="5" t="s">
        <v>30</v>
      </c>
      <c r="B13" s="2"/>
      <c r="C13" s="2"/>
      <c r="D13" s="2"/>
      <c r="E13" s="2">
        <v>130</v>
      </c>
      <c r="F13" s="17"/>
      <c r="G13" s="17"/>
      <c r="H13" s="17"/>
      <c r="I13" s="17"/>
      <c r="J13" s="17"/>
      <c r="K13" s="17"/>
      <c r="L13" s="17"/>
      <c r="M13" s="17"/>
      <c r="N13" s="23">
        <f t="shared" ref="N13" si="3">SUM(B13:M13)</f>
        <v>130</v>
      </c>
      <c r="O13" s="2">
        <v>100</v>
      </c>
      <c r="P13" s="2">
        <v>100</v>
      </c>
      <c r="Q13" s="9">
        <f t="shared" si="2"/>
        <v>1</v>
      </c>
      <c r="R13" s="17">
        <f t="shared" si="1"/>
        <v>130</v>
      </c>
      <c r="S13" s="17">
        <v>130</v>
      </c>
      <c r="T13" s="22">
        <v>45309</v>
      </c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spans="1:31" x14ac:dyDescent="0.25">
      <c r="A14" s="5" t="s">
        <v>13</v>
      </c>
      <c r="B14" s="2">
        <f t="shared" ref="B14:E14" si="4">SUM(B7:B13)</f>
        <v>104</v>
      </c>
      <c r="C14" s="2">
        <f t="shared" si="4"/>
        <v>988</v>
      </c>
      <c r="D14" s="2">
        <f t="shared" si="4"/>
        <v>2275</v>
      </c>
      <c r="E14" s="2">
        <f t="shared" si="4"/>
        <v>533</v>
      </c>
      <c r="F14" s="17"/>
      <c r="G14" s="17"/>
      <c r="H14" s="17"/>
      <c r="I14" s="17"/>
      <c r="J14" s="17"/>
      <c r="K14" s="17"/>
      <c r="L14" s="17"/>
      <c r="M14" s="17"/>
      <c r="N14" s="2"/>
      <c r="O14" s="2"/>
      <c r="P14" s="2"/>
      <c r="Q14" s="2"/>
      <c r="R14" s="1">
        <f>SUM(R7:R13)</f>
        <v>3900</v>
      </c>
      <c r="S14" s="1"/>
    </row>
    <row r="15" spans="1:31" x14ac:dyDescent="0.25">
      <c r="A15" s="5" t="s">
        <v>12</v>
      </c>
      <c r="B15" s="17">
        <f>B14</f>
        <v>104</v>
      </c>
      <c r="C15" s="17">
        <f>B15+C14</f>
        <v>1092</v>
      </c>
      <c r="D15" s="2">
        <f>C15+D14</f>
        <v>3367</v>
      </c>
      <c r="E15" s="17">
        <f t="shared" ref="E15" si="5">D15+E14</f>
        <v>3900</v>
      </c>
      <c r="F15" s="17"/>
      <c r="G15" s="17"/>
      <c r="H15" s="17"/>
      <c r="I15" s="17"/>
      <c r="J15" s="17"/>
      <c r="K15" s="17"/>
      <c r="L15" s="17"/>
      <c r="M15" s="17"/>
      <c r="N15" s="2"/>
      <c r="O15" s="2"/>
      <c r="P15" s="2"/>
      <c r="Q15" s="2"/>
      <c r="R15" s="2"/>
      <c r="S15" s="2"/>
    </row>
    <row r="16" spans="1:31" x14ac:dyDescent="0.25">
      <c r="A16" s="5" t="s">
        <v>14</v>
      </c>
      <c r="B16" s="17">
        <v>97.5</v>
      </c>
      <c r="C16" s="17">
        <v>724.83</v>
      </c>
      <c r="D16" s="17">
        <v>2045.02</v>
      </c>
      <c r="E16" s="17">
        <v>476.71</v>
      </c>
      <c r="F16" s="17"/>
      <c r="G16" s="17"/>
      <c r="H16" s="17"/>
      <c r="I16" s="17"/>
      <c r="J16" s="17"/>
      <c r="K16" s="17"/>
      <c r="L16" s="17"/>
      <c r="M16" s="17"/>
      <c r="N16" s="2"/>
      <c r="O16" s="2"/>
      <c r="P16" s="2"/>
      <c r="Q16" s="2"/>
      <c r="R16" s="2"/>
      <c r="S16" s="2"/>
    </row>
    <row r="17" spans="1:19" x14ac:dyDescent="0.25">
      <c r="A17" s="5" t="s">
        <v>15</v>
      </c>
      <c r="B17" s="17">
        <f>B16</f>
        <v>97.5</v>
      </c>
      <c r="C17" s="17">
        <f>B17+C16</f>
        <v>822.33</v>
      </c>
      <c r="D17" s="17">
        <f>C17+D16</f>
        <v>2867.35</v>
      </c>
      <c r="E17" s="17">
        <f>D17+E16</f>
        <v>3344.06</v>
      </c>
      <c r="F17" s="17"/>
      <c r="G17" s="17"/>
      <c r="H17" s="17"/>
      <c r="I17" s="17"/>
      <c r="J17" s="17"/>
      <c r="K17" s="17"/>
      <c r="L17" s="17"/>
      <c r="M17" s="17"/>
      <c r="N17" s="2"/>
      <c r="O17" s="2"/>
      <c r="P17" s="2"/>
      <c r="Q17" s="2"/>
      <c r="R17" s="2"/>
      <c r="S17" s="2"/>
    </row>
    <row r="18" spans="1:19" x14ac:dyDescent="0.25">
      <c r="A18" s="5" t="s">
        <v>16</v>
      </c>
      <c r="B18" s="2">
        <v>104</v>
      </c>
      <c r="C18" s="2">
        <v>988</v>
      </c>
      <c r="D18" s="17">
        <v>2275</v>
      </c>
      <c r="E18" s="2">
        <v>533</v>
      </c>
      <c r="F18" s="2"/>
      <c r="G18" s="2"/>
      <c r="H18" s="2"/>
      <c r="I18" s="18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25">
      <c r="A19" s="5" t="s">
        <v>17</v>
      </c>
      <c r="B19" s="17">
        <f>B14</f>
        <v>104</v>
      </c>
      <c r="C19" s="17">
        <f>B19+C18</f>
        <v>1092</v>
      </c>
      <c r="D19" s="17">
        <f>C19+D18</f>
        <v>3367</v>
      </c>
      <c r="E19" s="17">
        <f>D19+E18</f>
        <v>3900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x14ac:dyDescent="0.25">
      <c r="A20" s="25" t="s">
        <v>34</v>
      </c>
      <c r="B20" s="17">
        <v>104</v>
      </c>
      <c r="C20" s="17">
        <v>1092</v>
      </c>
      <c r="D20" s="17">
        <v>3367</v>
      </c>
      <c r="E20" s="17">
        <v>3900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x14ac:dyDescent="0.25">
      <c r="A21" s="30" t="s">
        <v>44</v>
      </c>
      <c r="B21" s="17">
        <f>R14</f>
        <v>3900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x14ac:dyDescent="0.25">
      <c r="A22" s="30" t="s">
        <v>45</v>
      </c>
      <c r="B22" s="17">
        <f>E15</f>
        <v>3900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25">
      <c r="A23" s="30" t="s">
        <v>46</v>
      </c>
      <c r="B23" s="24">
        <f>E17</f>
        <v>3344.06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6"/>
      <c r="P23" s="6"/>
      <c r="Q23" s="6"/>
    </row>
    <row r="24" spans="1:19" x14ac:dyDescent="0.25">
      <c r="A24" s="4" t="s">
        <v>8</v>
      </c>
      <c r="B24" s="20">
        <f>B21-B23</f>
        <v>555.94000000000005</v>
      </c>
      <c r="C24" s="20"/>
      <c r="D24" s="19"/>
      <c r="E24" s="19"/>
      <c r="F24" s="7"/>
      <c r="G24" s="7"/>
      <c r="H24" s="7"/>
      <c r="I24" s="7"/>
      <c r="J24" s="7"/>
      <c r="K24" s="7"/>
      <c r="L24" s="7"/>
      <c r="M24" s="7"/>
      <c r="N24" s="7"/>
      <c r="O24" s="6"/>
      <c r="P24" s="6"/>
      <c r="Q24" s="6"/>
    </row>
    <row r="25" spans="1:19" x14ac:dyDescent="0.25">
      <c r="A25" s="4" t="s">
        <v>9</v>
      </c>
      <c r="B25" s="20">
        <f>B21-B22</f>
        <v>0</v>
      </c>
      <c r="C25" s="19"/>
      <c r="D25" s="19"/>
      <c r="E25" s="19"/>
      <c r="F25" s="7"/>
      <c r="G25" s="7"/>
      <c r="H25" s="7"/>
      <c r="I25" s="7"/>
      <c r="J25" s="7"/>
      <c r="K25" s="7"/>
      <c r="L25" s="7"/>
      <c r="M25" s="7"/>
      <c r="N25" s="7"/>
      <c r="O25" s="6"/>
      <c r="P25" s="6"/>
      <c r="Q25" s="6"/>
    </row>
    <row r="26" spans="1:19" x14ac:dyDescent="0.25">
      <c r="A26" s="4" t="s">
        <v>10</v>
      </c>
      <c r="B26" s="10">
        <f>B21/B23</f>
        <v>1.1662470170989756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</row>
    <row r="27" spans="1:19" x14ac:dyDescent="0.25">
      <c r="A27" s="4" t="s">
        <v>11</v>
      </c>
      <c r="B27" s="10">
        <f>B21/B22</f>
        <v>1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</row>
    <row r="28" spans="1:19" x14ac:dyDescent="0.25">
      <c r="A28" s="4" t="s">
        <v>19</v>
      </c>
      <c r="B28" s="20">
        <f>E20/B26</f>
        <v>3344.0599999999995</v>
      </c>
      <c r="C28" s="5" t="s">
        <v>42</v>
      </c>
      <c r="H28" s="6"/>
      <c r="I28" s="6"/>
      <c r="J28" s="6"/>
      <c r="K28" s="6"/>
      <c r="L28" s="6"/>
      <c r="M28" s="6"/>
      <c r="N28" s="6"/>
      <c r="O28" s="6"/>
      <c r="P28" s="6"/>
      <c r="Q28" s="6"/>
    </row>
    <row r="29" spans="1:19" x14ac:dyDescent="0.25">
      <c r="A29" s="4" t="s">
        <v>7</v>
      </c>
      <c r="B29" s="3">
        <f>3/B27</f>
        <v>3</v>
      </c>
      <c r="C29" s="5" t="s">
        <v>41</v>
      </c>
      <c r="H29" s="11"/>
    </row>
    <row r="31" spans="1:19" x14ac:dyDescent="0.25">
      <c r="A31" s="4" t="s">
        <v>35</v>
      </c>
      <c r="B31" s="21">
        <v>45265</v>
      </c>
      <c r="C31" s="21">
        <v>45279</v>
      </c>
      <c r="D31" s="21">
        <v>45294</v>
      </c>
      <c r="E31" s="21">
        <v>45313</v>
      </c>
    </row>
    <row r="32" spans="1:19" x14ac:dyDescent="0.25">
      <c r="D32" s="11"/>
    </row>
    <row r="33" spans="1:5" x14ac:dyDescent="0.25">
      <c r="A33" s="25" t="s">
        <v>6</v>
      </c>
      <c r="B33" s="26">
        <v>1105</v>
      </c>
      <c r="C33" s="26">
        <v>1222</v>
      </c>
      <c r="D33" s="26">
        <v>2730</v>
      </c>
      <c r="E33" s="26">
        <v>3900</v>
      </c>
    </row>
    <row r="34" spans="1:5" x14ac:dyDescent="0.25">
      <c r="A34" s="25" t="s">
        <v>18</v>
      </c>
      <c r="B34" s="26">
        <v>1105</v>
      </c>
      <c r="C34" s="26">
        <v>1222</v>
      </c>
      <c r="D34" s="26">
        <v>2730</v>
      </c>
      <c r="E34" s="26">
        <v>3900</v>
      </c>
    </row>
    <row r="35" spans="1:5" x14ac:dyDescent="0.25">
      <c r="A35" s="25" t="s">
        <v>33</v>
      </c>
      <c r="B35" s="26">
        <v>834.62</v>
      </c>
      <c r="C35" s="26">
        <v>945.57</v>
      </c>
      <c r="D35" s="26">
        <v>2502.58</v>
      </c>
      <c r="E35" s="26">
        <v>3344.06</v>
      </c>
    </row>
    <row r="36" spans="1:5" x14ac:dyDescent="0.25">
      <c r="A36" s="25" t="s">
        <v>37</v>
      </c>
      <c r="B36" s="26">
        <v>1.32</v>
      </c>
      <c r="C36" s="26">
        <v>1.29</v>
      </c>
      <c r="D36" s="26">
        <v>1.0900000000000001</v>
      </c>
      <c r="E36" s="26">
        <v>1.17</v>
      </c>
    </row>
    <row r="37" spans="1:5" x14ac:dyDescent="0.25">
      <c r="A37" s="25" t="s">
        <v>38</v>
      </c>
      <c r="B37" s="26">
        <v>1</v>
      </c>
      <c r="C37" s="26">
        <v>1</v>
      </c>
      <c r="D37" s="26">
        <v>1</v>
      </c>
      <c r="E37" s="26">
        <v>1</v>
      </c>
    </row>
    <row r="38" spans="1:5" x14ac:dyDescent="0.25">
      <c r="A38" s="25" t="s">
        <v>39</v>
      </c>
      <c r="B38" s="26">
        <v>270.38</v>
      </c>
      <c r="C38" s="26">
        <v>276</v>
      </c>
      <c r="D38" s="26">
        <v>227</v>
      </c>
      <c r="E38" s="26">
        <v>555.94000000000005</v>
      </c>
    </row>
    <row r="39" spans="1:5" x14ac:dyDescent="0.25">
      <c r="A39" s="25" t="s">
        <v>40</v>
      </c>
      <c r="B39" s="26">
        <v>0</v>
      </c>
      <c r="C39" s="26">
        <v>0</v>
      </c>
      <c r="D39" s="26">
        <v>0</v>
      </c>
      <c r="E39" s="26">
        <v>0</v>
      </c>
    </row>
  </sheetData>
  <mergeCells count="2">
    <mergeCell ref="A1:N1"/>
    <mergeCell ref="D2:E2"/>
  </mergeCells>
  <phoneticPr fontId="0" type="noConversion"/>
  <printOptions gridLines="1"/>
  <pageMargins left="0.75" right="0.75" top="1" bottom="1" header="0.5" footer="0.5"/>
  <pageSetup scale="59" orientation="landscape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P16" sqref="P16"/>
    </sheetView>
  </sheetViews>
  <sheetFormatPr defaultRowHeight="13.2" x14ac:dyDescent="0.25"/>
  <sheetData/>
  <phoneticPr fontId="4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EV data</vt:lpstr>
      <vt:lpstr>EV chart</vt:lpstr>
    </vt:vector>
  </TitlesOfParts>
  <Company>Schwalbe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Schwalbe</dc:creator>
  <cp:lastModifiedBy>SIMONE DELLA PORTA</cp:lastModifiedBy>
  <cp:lastPrinted>2001-02-21T16:27:39Z</cp:lastPrinted>
  <dcterms:created xsi:type="dcterms:W3CDTF">1998-08-26T16:21:34Z</dcterms:created>
  <dcterms:modified xsi:type="dcterms:W3CDTF">2024-01-23T16:00:15Z</dcterms:modified>
</cp:coreProperties>
</file>