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heet1" sheetId="1" r:id="rId3"/>
    <sheet state="visible" name="Sheet2" sheetId="2" r:id="rId4"/>
    <sheet state="hidden" name="Sheet3" sheetId="3" r:id="rId5"/>
  </sheets>
  <definedNames/>
  <calcPr/>
</workbook>
</file>

<file path=xl/sharedStrings.xml><?xml version="1.0" encoding="utf-8"?>
<sst xmlns="http://schemas.openxmlformats.org/spreadsheetml/2006/main" count="1003" uniqueCount="319">
  <si>
    <t>DSDSID</t>
  </si>
  <si>
    <t>medicaid Code</t>
  </si>
  <si>
    <t>1615343</t>
  </si>
  <si>
    <t>certification Status</t>
  </si>
  <si>
    <t>Provider Name</t>
  </si>
  <si>
    <t>medicaid Code Start Date</t>
  </si>
  <si>
    <t>medicaid Code End Date</t>
  </si>
  <si>
    <t>Active</t>
  </si>
  <si>
    <t>Kathy Kim</t>
  </si>
  <si>
    <t>1596201</t>
  </si>
  <si>
    <t>Precious Care Assisted Living Facility, LLC</t>
  </si>
  <si>
    <t>1615841</t>
  </si>
  <si>
    <t>Melissa's Assisted Living Home, LLC</t>
  </si>
  <si>
    <t>1604681</t>
  </si>
  <si>
    <t>Timberberry ALH</t>
  </si>
  <si>
    <t>BCU Sheet</t>
  </si>
  <si>
    <t>BCU Printout</t>
  </si>
  <si>
    <t>Checklist</t>
  </si>
  <si>
    <t>1601465</t>
  </si>
  <si>
    <t>1596253</t>
  </si>
  <si>
    <t>Bloom Alaska Healthcare Services, LLC</t>
  </si>
  <si>
    <t>1595861</t>
  </si>
  <si>
    <t>Riverside Assisted Living Soldotna Inc</t>
  </si>
  <si>
    <t>1597811</t>
  </si>
  <si>
    <t>Val Cummins</t>
  </si>
  <si>
    <t>1612515</t>
  </si>
  <si>
    <t>3707 Oregon ALH</t>
  </si>
  <si>
    <t>1606191</t>
  </si>
  <si>
    <t>New Haven Home, Inc.</t>
  </si>
  <si>
    <t>1584118</t>
  </si>
  <si>
    <t>Andrea Thomas</t>
  </si>
  <si>
    <t>1600651</t>
  </si>
  <si>
    <t>Jennifer Swanberg</t>
  </si>
  <si>
    <t>Y</t>
  </si>
  <si>
    <t>1601461</t>
  </si>
  <si>
    <t>Jewel Lake Assisted Living Home. LLC</t>
  </si>
  <si>
    <t>1600351</t>
  </si>
  <si>
    <t>Mains'l Alaska, LLC</t>
  </si>
  <si>
    <t>1582771</t>
  </si>
  <si>
    <t>Parkside Assisted Living/Rosewood</t>
  </si>
  <si>
    <t>1585376</t>
  </si>
  <si>
    <t>1599581</t>
  </si>
  <si>
    <t>Quality Care Center of Delta</t>
  </si>
  <si>
    <t>1610203</t>
  </si>
  <si>
    <t>Stephanie Wheeler</t>
  </si>
  <si>
    <t>About You Care Coordination</t>
  </si>
  <si>
    <t>1611015</t>
  </si>
  <si>
    <t>Assisted Living Transitions LLC</t>
  </si>
  <si>
    <t>1602351</t>
  </si>
  <si>
    <t>Greenwood Care Services, LLC</t>
  </si>
  <si>
    <t>1600961</t>
  </si>
  <si>
    <t>Heart of Alaska Homecare LLC</t>
  </si>
  <si>
    <t>NO INITIALS</t>
  </si>
  <si>
    <t>1583462</t>
  </si>
  <si>
    <t>Hearts and Hands Adult Day Svcs, Inc.</t>
  </si>
  <si>
    <t>1608541</t>
  </si>
  <si>
    <t>1601431</t>
  </si>
  <si>
    <t>Above Care ALH LLC</t>
  </si>
  <si>
    <t>The Hickok ALH</t>
  </si>
  <si>
    <t>1611013</t>
  </si>
  <si>
    <t>Tricia West</t>
  </si>
  <si>
    <t>1608772</t>
  </si>
  <si>
    <t>Access Alaska* Inc - Bethel</t>
  </si>
  <si>
    <t>1601451</t>
  </si>
  <si>
    <t>Absolute Care of Alaska</t>
  </si>
  <si>
    <t>1030203</t>
  </si>
  <si>
    <t>Aiding Angels Assisted Living Home</t>
  </si>
  <si>
    <t>MISSING</t>
  </si>
  <si>
    <t>1608231</t>
  </si>
  <si>
    <t>Aldergrove Assisted Living</t>
  </si>
  <si>
    <t>1030284</t>
  </si>
  <si>
    <t>AK Care, Comfort, and Company, Inc.</t>
  </si>
  <si>
    <t>1605573</t>
  </si>
  <si>
    <t>RECERT</t>
  </si>
  <si>
    <t>Charis Place Assisted Living (JAC Enterprises)</t>
  </si>
  <si>
    <t>1614661</t>
  </si>
  <si>
    <t>1605561</t>
  </si>
  <si>
    <t>Alaska Community Care</t>
  </si>
  <si>
    <t>1609011</t>
  </si>
  <si>
    <t>1603481</t>
  </si>
  <si>
    <t>Alaska Premium Care - Cormorant Cove</t>
  </si>
  <si>
    <t>Fancy Moose Anchorage Assisted Living Home</t>
  </si>
  <si>
    <t>1604461</t>
  </si>
  <si>
    <t>1578224</t>
  </si>
  <si>
    <t>Granny Nannies</t>
  </si>
  <si>
    <t>Alaska Premium Care, Inc/Wesleyan House</t>
  </si>
  <si>
    <t>OUT</t>
  </si>
  <si>
    <t>1608742</t>
  </si>
  <si>
    <t>Immaculate Concepcion Home, LLC II</t>
  </si>
  <si>
    <t>1598151</t>
  </si>
  <si>
    <t>Alaskan's Caring For Alaskan's Care Coordination S</t>
  </si>
  <si>
    <t>1608809</t>
  </si>
  <si>
    <t>Luann Strickland</t>
  </si>
  <si>
    <t>1615367</t>
  </si>
  <si>
    <t>Allison Assisted Living Home</t>
  </si>
  <si>
    <t>1606301</t>
  </si>
  <si>
    <t>Nicole Hooser</t>
  </si>
  <si>
    <t>1614294</t>
  </si>
  <si>
    <t>Anchor' Care Assisted Living, LLC</t>
  </si>
  <si>
    <t>1615591</t>
  </si>
  <si>
    <t>Borealis Assisted Living, LLC</t>
  </si>
  <si>
    <t>1608163</t>
  </si>
  <si>
    <t>Demeluz Assisted Living Home LLC</t>
  </si>
  <si>
    <t>1004063</t>
  </si>
  <si>
    <t>Brothers and Sons</t>
  </si>
  <si>
    <t>1579266</t>
  </si>
  <si>
    <t>1581412</t>
  </si>
  <si>
    <t>Carmelite Home</t>
  </si>
  <si>
    <t>1611021</t>
  </si>
  <si>
    <t>Abdulkarim Isa</t>
  </si>
  <si>
    <t>Carel II Assisted Living Home</t>
  </si>
  <si>
    <t>1609991</t>
  </si>
  <si>
    <t>1610411</t>
  </si>
  <si>
    <t>Caring Hands Assisted Living</t>
  </si>
  <si>
    <t>Comfort of Home CC</t>
  </si>
  <si>
    <t>1607403</t>
  </si>
  <si>
    <t>Christine Inc.</t>
  </si>
  <si>
    <t>1578001</t>
  </si>
  <si>
    <t>Golden Agers Home Care, LLC</t>
  </si>
  <si>
    <t>1570479</t>
  </si>
  <si>
    <t>Marie Langley Assisted Living Home</t>
  </si>
  <si>
    <t>1002143</t>
  </si>
  <si>
    <t>Andrea Miller</t>
  </si>
  <si>
    <t>1614675</t>
  </si>
  <si>
    <t>Cubita FM LLC</t>
  </si>
  <si>
    <t>NOT FOUND</t>
  </si>
  <si>
    <t>1607031</t>
  </si>
  <si>
    <t>Angela Nieto</t>
  </si>
  <si>
    <t>1580367</t>
  </si>
  <si>
    <t>Eagle's Wings, LLC.</t>
  </si>
  <si>
    <t>1611432</t>
  </si>
  <si>
    <t>Angelina Taylor</t>
  </si>
  <si>
    <t>1030317</t>
  </si>
  <si>
    <t>1616051</t>
  </si>
  <si>
    <t>Little Genie Assisted Living Home</t>
  </si>
  <si>
    <t>Driftwood Construction</t>
  </si>
  <si>
    <t>1608471</t>
  </si>
  <si>
    <t>Anna Jolley</t>
  </si>
  <si>
    <t>1030330</t>
  </si>
  <si>
    <t>Jamiezon Assisted Living Home</t>
  </si>
  <si>
    <t>RECERT OLD FORMS</t>
  </si>
  <si>
    <t>1611430</t>
  </si>
  <si>
    <t>April Ricks</t>
  </si>
  <si>
    <t>1597171</t>
  </si>
  <si>
    <t>Families 1st Choice Care Coordination</t>
  </si>
  <si>
    <t xml:space="preserve">1609623 </t>
  </si>
  <si>
    <t>Majestic View Assisted Living</t>
  </si>
  <si>
    <t>1605493</t>
  </si>
  <si>
    <t>Ashley Brundage</t>
  </si>
  <si>
    <t>1582710</t>
  </si>
  <si>
    <t>Willow Personal Care Assistants, LLC</t>
  </si>
  <si>
    <t>1613952</t>
  </si>
  <si>
    <t>Golden Hearts Assisted Living Home, LLC.</t>
  </si>
  <si>
    <t>HC0069</t>
  </si>
  <si>
    <t>1606131</t>
  </si>
  <si>
    <t>Christine Schultz</t>
  </si>
  <si>
    <t>1597173</t>
  </si>
  <si>
    <t>1597177</t>
  </si>
  <si>
    <t>Harmonized Care LLC</t>
  </si>
  <si>
    <t>Cristina Johnson</t>
  </si>
  <si>
    <t>1612041</t>
  </si>
  <si>
    <t>Cynthia Barrand</t>
  </si>
  <si>
    <t>1608071</t>
  </si>
  <si>
    <t>Cynthia Norman</t>
  </si>
  <si>
    <t>1585080</t>
  </si>
  <si>
    <t>Cynthia Thomas</t>
  </si>
  <si>
    <t>1598355</t>
  </si>
  <si>
    <t>Darryl Akins</t>
  </si>
  <si>
    <t>1580381</t>
  </si>
  <si>
    <t>Debra Hunt</t>
  </si>
  <si>
    <t>1609751</t>
  </si>
  <si>
    <t>Emily Admire</t>
  </si>
  <si>
    <t>1605723</t>
  </si>
  <si>
    <t>Grant Varvil</t>
  </si>
  <si>
    <t>1612873</t>
  </si>
  <si>
    <t>Heather Marver</t>
  </si>
  <si>
    <t>1603621</t>
  </si>
  <si>
    <t>Jamie Worthington</t>
  </si>
  <si>
    <t>1584755</t>
  </si>
  <si>
    <t xml:space="preserve">Health Court Foods, Inc. </t>
  </si>
  <si>
    <t>NEW EIN OLD APP</t>
  </si>
  <si>
    <t>1608361</t>
  </si>
  <si>
    <t>1612881</t>
  </si>
  <si>
    <t>Heart and Harmony ALH</t>
  </si>
  <si>
    <t>Jennifer Axmann</t>
  </si>
  <si>
    <t>1608807</t>
  </si>
  <si>
    <t>1584304</t>
  </si>
  <si>
    <t>Jennifer Gogol</t>
  </si>
  <si>
    <t>Hearts and Hands of Care, Inc.</t>
  </si>
  <si>
    <t>1577662</t>
  </si>
  <si>
    <t>Aspire Birch Lane - Sunset Oaks</t>
  </si>
  <si>
    <t>1611631</t>
  </si>
  <si>
    <t>Jonathan Strong</t>
  </si>
  <si>
    <t>1585113</t>
  </si>
  <si>
    <t>Helping Hand Health Care, LLC</t>
  </si>
  <si>
    <t>1612627</t>
  </si>
  <si>
    <t>Joseph Morgan</t>
  </si>
  <si>
    <t>1596081</t>
  </si>
  <si>
    <t xml:space="preserve">Home of Love Assisted Living Home </t>
  </si>
  <si>
    <t>N</t>
  </si>
  <si>
    <t xml:space="preserve">N </t>
  </si>
  <si>
    <t>1001439</t>
  </si>
  <si>
    <t>Kathy Marley</t>
  </si>
  <si>
    <t>1608263</t>
  </si>
  <si>
    <t>Homestead Assisted Living Home</t>
  </si>
  <si>
    <t>1029979</t>
  </si>
  <si>
    <t>1614551</t>
  </si>
  <si>
    <t>Hope Community Resources/Kodiak/Viewcrest</t>
  </si>
  <si>
    <t>Kelsey Youngs</t>
  </si>
  <si>
    <t>OLD FORMS</t>
  </si>
  <si>
    <t>1605491</t>
  </si>
  <si>
    <t>1598905</t>
  </si>
  <si>
    <t>Horizon Assisted Living of Fairbanks</t>
  </si>
  <si>
    <t>Kiana Hiler</t>
  </si>
  <si>
    <t>1611121</t>
  </si>
  <si>
    <t>House of Gold Assisted Living Home</t>
  </si>
  <si>
    <t>1585131</t>
  </si>
  <si>
    <t>Lara Maddox</t>
  </si>
  <si>
    <t>Iluminada's ALH II</t>
  </si>
  <si>
    <t>1002016</t>
  </si>
  <si>
    <t>Lisa Noland</t>
  </si>
  <si>
    <t>1608735</t>
  </si>
  <si>
    <t>1611426</t>
  </si>
  <si>
    <t>Immaculate Concepcion Home, LLC</t>
  </si>
  <si>
    <t>Mai Xiong</t>
  </si>
  <si>
    <t>1610160</t>
  </si>
  <si>
    <t>Island Care Services</t>
  </si>
  <si>
    <t>1611607</t>
  </si>
  <si>
    <t>Mateo Dominguez</t>
  </si>
  <si>
    <t>1607203</t>
  </si>
  <si>
    <t>Melvin Nobles</t>
  </si>
  <si>
    <t>1611053</t>
  </si>
  <si>
    <t>Merri Croan</t>
  </si>
  <si>
    <t>1596293</t>
  </si>
  <si>
    <t>JC Faith Open Arms I ALH</t>
  </si>
  <si>
    <t>CHANGES</t>
  </si>
  <si>
    <t>1610281</t>
  </si>
  <si>
    <t>Michael Zechman</t>
  </si>
  <si>
    <t>1029957</t>
  </si>
  <si>
    <t>JC Faith Open Arms III</t>
  </si>
  <si>
    <t>1585235</t>
  </si>
  <si>
    <t>Michelle Hosford</t>
  </si>
  <si>
    <t>1029948</t>
  </si>
  <si>
    <t xml:space="preserve">Kamalani II Assisted Living Home </t>
  </si>
  <si>
    <t>1001739</t>
  </si>
  <si>
    <t>Mikki Stazel</t>
  </si>
  <si>
    <t>1584381</t>
  </si>
  <si>
    <t>Keiki Home II Assisted Living Home</t>
  </si>
  <si>
    <t>1605181</t>
  </si>
  <si>
    <t>Monika Burzynska-Mason</t>
  </si>
  <si>
    <t>1611428</t>
  </si>
  <si>
    <t>Natasha Fromm</t>
  </si>
  <si>
    <t>1030144</t>
  </si>
  <si>
    <t>Living Stone Home Care, LLC-Skipper</t>
  </si>
  <si>
    <t>1605221</t>
  </si>
  <si>
    <t>Oscina Wright</t>
  </si>
  <si>
    <t>1580021</t>
  </si>
  <si>
    <t>Loving Kindness; A Helping Hand</t>
  </si>
  <si>
    <t>1611461</t>
  </si>
  <si>
    <t>Raeshawndra Jett</t>
  </si>
  <si>
    <t>1616247</t>
  </si>
  <si>
    <t>Raquel Callahan</t>
  </si>
  <si>
    <t>1598501</t>
  </si>
  <si>
    <t>Roberta Hovermale</t>
  </si>
  <si>
    <t>1610291</t>
  </si>
  <si>
    <t>Mat-Su Senior Services* (Big Lake)</t>
  </si>
  <si>
    <t>1607771</t>
  </si>
  <si>
    <t>Roseann Kononen</t>
  </si>
  <si>
    <t>1585057</t>
  </si>
  <si>
    <t>Ryan Carroll</t>
  </si>
  <si>
    <t>1584243</t>
  </si>
  <si>
    <t>McKinley Services</t>
  </si>
  <si>
    <t>1584240</t>
  </si>
  <si>
    <t>1605081</t>
  </si>
  <si>
    <t>Ryan Stattner</t>
  </si>
  <si>
    <t>1584220</t>
  </si>
  <si>
    <t>1612173</t>
  </si>
  <si>
    <t>Shady DeMoss</t>
  </si>
  <si>
    <t>1608721</t>
  </si>
  <si>
    <t>1608811</t>
  </si>
  <si>
    <t>Mountainside Assisted Living Home</t>
  </si>
  <si>
    <t>Stacey Messerschmidt</t>
  </si>
  <si>
    <t>1030039</t>
  </si>
  <si>
    <t>1578777</t>
  </si>
  <si>
    <t>My Father's House Assisted Living Home, LLC</t>
  </si>
  <si>
    <t>Tessa Drais</t>
  </si>
  <si>
    <t>1611609</t>
  </si>
  <si>
    <t>1582755</t>
  </si>
  <si>
    <t>Tiffany Taylor</t>
  </si>
  <si>
    <t>Nicholson's Assisted Living Home</t>
  </si>
  <si>
    <t>1600335</t>
  </si>
  <si>
    <t>Victoria Canul Dunne</t>
  </si>
  <si>
    <t>1584539</t>
  </si>
  <si>
    <t>Peace &amp; Harmony ALH 2</t>
  </si>
  <si>
    <t>1583217</t>
  </si>
  <si>
    <t>RJP Home Care Services</t>
  </si>
  <si>
    <t>1608241</t>
  </si>
  <si>
    <t>Sunrise House</t>
  </si>
  <si>
    <t>1584894</t>
  </si>
  <si>
    <t>1608251</t>
  </si>
  <si>
    <t>Sunrise House II</t>
  </si>
  <si>
    <t>1600941</t>
  </si>
  <si>
    <t>Sunset Haven LLC</t>
  </si>
  <si>
    <t>Evette McDonald</t>
  </si>
  <si>
    <t>1603892</t>
  </si>
  <si>
    <t>Sunshine Care Services</t>
  </si>
  <si>
    <t>1614524</t>
  </si>
  <si>
    <t>Su-Valley Care Coordination, LLC</t>
  </si>
  <si>
    <t>1583526</t>
  </si>
  <si>
    <t>The Manor,LLC.</t>
  </si>
  <si>
    <t>1608671</t>
  </si>
  <si>
    <t>Treasured Hearts Assisted Living Home</t>
  </si>
  <si>
    <t>1607981</t>
  </si>
  <si>
    <t>Tree House View II</t>
  </si>
  <si>
    <t>1022051</t>
  </si>
  <si>
    <t>Petersburg Medical Center</t>
  </si>
  <si>
    <t>Total</t>
  </si>
  <si>
    <t>AK Care, Comfort &amp; Company was a recert, Eagle's Wings, LLC is a recert, Health Court was a change in EIN, Immaculate Concepcion Home, LLC was the change to an LLC, Jamiezon Assisted Living Home was a recert, Illuminada is a recert, JC Faith (both) was a change, Kamalani II was a recert, Little Genie is a recert, Majestic View is an owner change, Marie Langely is a recert, McKinley is changes, My Father's House is a recert, Nicholson's was a recert but it was noted that Sherry Mettler was on the org chart, Peace &amp; Harmony 2 is a recert, Sunrise house II and Sunset Haven are changes, Su-Valley Care coordination changed to an LLC</t>
  </si>
  <si>
    <t>House of Gold is missing the BCU Form, Home of Love is missing checklists and BCU Form, Harmonized Care ends the day before it started.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</si>
</sst>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409]mm/dd/yy"/>
  </numFmts>
  <fonts count="9">
    <font>
      <sz val="11.0"/>
      <color rgb="FF000000"/>
      <name val="Calibri"/>
    </font>
    <font>
      <b/>
      <sz val="11.0"/>
      <color rgb="FF0000FF"/>
      <name val="Tahoma"/>
    </font>
    <font>
      <strike/>
      <sz val="10.0"/>
      <color rgb="FFF0F0F0"/>
      <name val="Tahoma"/>
    </font>
    <font>
      <b/>
      <sz val="11.0"/>
      <color rgb="FFF0F0F0"/>
      <name val="Tahoma"/>
    </font>
    <font>
      <sz val="10.0"/>
      <color rgb="FF000000"/>
      <name val="Tahoma"/>
    </font>
    <font>
      <sz val="11.0"/>
      <color rgb="FFF0F0F0"/>
      <name val="Calibri"/>
    </font>
    <font>
      <strike/>
      <sz val="11.0"/>
      <color rgb="FF000000"/>
      <name val="Calibri"/>
    </font>
    <font>
      <b/>
      <sz val="10.0"/>
      <color rgb="FF000000"/>
      <name val="Tahoma"/>
    </font>
    <font>
      <strike/>
      <sz val="10.0"/>
      <color rgb="FF000000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0000"/>
        <bgColor rgb="FFFF000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CFCFC"/>
        <bgColor rgb="FFFCFCFC"/>
      </patternFill>
    </fill>
    <fill>
      <patternFill patternType="solid">
        <fgColor rgb="FF92D050"/>
        <bgColor rgb="FF92D050"/>
      </patternFill>
    </fill>
    <fill>
      <patternFill patternType="solid">
        <fgColor rgb="FFF0F0F0"/>
        <bgColor rgb="FFF0F0F0"/>
      </patternFill>
    </fill>
  </fills>
  <borders count="10">
    <border>
      <left/>
      <right/>
      <top/>
      <bottom/>
    </border>
    <border>
      <left/>
      <right style="thin">
        <color rgb="FF00FF00"/>
      </right>
      <top/>
      <bottom style="thin">
        <color rgb="FF00FF00"/>
      </bottom>
    </border>
    <border>
      <left/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/>
      <bottom style="thin">
        <color rgb="FF00FF00"/>
      </bottom>
    </border>
    <border>
      <left style="thin">
        <color rgb="FF00FF00"/>
      </left>
      <right/>
      <top/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/>
      <top style="thin">
        <color rgb="FF00FF00"/>
      </top>
      <bottom style="thin">
        <color rgb="FF00FF00"/>
      </bottom>
    </border>
    <border>
      <left/>
      <right style="thin">
        <color rgb="FF00FF00"/>
      </right>
      <top style="thin">
        <color rgb="FF00FF00"/>
      </top>
      <bottom/>
    </border>
    <border>
      <left style="thin">
        <color rgb="FF00FF00"/>
      </left>
      <right style="thin">
        <color rgb="FF00FF00"/>
      </right>
      <top style="thin">
        <color rgb="FF00FF00"/>
      </top>
      <bottom/>
    </border>
    <border>
      <left style="thin">
        <color rgb="FF00FF00"/>
      </left>
      <right/>
      <top style="thin">
        <color rgb="FF00FF00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 readingOrder="1" vertical="top" wrapText="1"/>
    </xf>
    <xf borderId="2" fillId="3" fontId="2" numFmtId="0" xfId="0" applyAlignment="1" applyBorder="1" applyFill="1" applyFont="1">
      <alignment horizontal="left" readingOrder="1" vertical="top" wrapText="1"/>
    </xf>
    <xf borderId="3" fillId="2" fontId="1" numFmtId="0" xfId="0" applyAlignment="1" applyBorder="1" applyFont="1">
      <alignment horizontal="center" readingOrder="1" vertical="top" wrapText="1"/>
    </xf>
    <xf borderId="1" fillId="2" fontId="3" numFmtId="0" xfId="0" applyAlignment="1" applyBorder="1" applyFont="1">
      <alignment horizontal="center" readingOrder="1" vertical="top" wrapText="1"/>
    </xf>
    <xf borderId="3" fillId="2" fontId="3" numFmtId="0" xfId="0" applyAlignment="1" applyBorder="1" applyFont="1">
      <alignment horizontal="center" readingOrder="1" vertical="top" wrapText="1"/>
    </xf>
    <xf borderId="4" fillId="2" fontId="1" numFmtId="0" xfId="0" applyAlignment="1" applyBorder="1" applyFont="1">
      <alignment horizontal="center" readingOrder="1" vertical="top" wrapText="1"/>
    </xf>
    <xf borderId="0" fillId="0" fontId="0" numFmtId="0" xfId="0" applyFont="1"/>
    <xf borderId="5" fillId="3" fontId="2" numFmtId="0" xfId="0" applyAlignment="1" applyBorder="1" applyFont="1">
      <alignment horizontal="left" readingOrder="1" vertical="top" wrapText="1"/>
    </xf>
    <xf borderId="2" fillId="4" fontId="4" numFmtId="0" xfId="0" applyAlignment="1" applyBorder="1" applyFill="1" applyFont="1">
      <alignment horizontal="left" readingOrder="1" vertical="top" wrapText="1"/>
    </xf>
    <xf borderId="5" fillId="4" fontId="4" numFmtId="0" xfId="0" applyAlignment="1" applyBorder="1" applyFont="1">
      <alignment horizontal="left" readingOrder="1" vertical="top" wrapText="1"/>
    </xf>
    <xf borderId="5" fillId="3" fontId="2" numFmtId="164" xfId="0" applyAlignment="1" applyBorder="1" applyFont="1" applyNumberFormat="1">
      <alignment horizontal="left" readingOrder="1" vertical="top" wrapText="1"/>
    </xf>
    <xf borderId="6" fillId="3" fontId="2" numFmtId="164" xfId="0" applyAlignment="1" applyBorder="1" applyFont="1" applyNumberFormat="1">
      <alignment horizontal="left" readingOrder="1" vertical="top" wrapText="1"/>
    </xf>
    <xf borderId="4" fillId="2" fontId="3" numFmtId="0" xfId="0" applyAlignment="1" applyBorder="1" applyFont="1">
      <alignment horizontal="center" readingOrder="1" vertical="top" wrapText="1"/>
    </xf>
    <xf borderId="5" fillId="4" fontId="4" numFmtId="164" xfId="0" applyAlignment="1" applyBorder="1" applyFont="1" applyNumberFormat="1">
      <alignment horizontal="left" readingOrder="1" vertical="top" wrapText="1"/>
    </xf>
    <xf borderId="0" fillId="0" fontId="5" numFmtId="0" xfId="0" applyFont="1"/>
    <xf borderId="6" fillId="5" fontId="4" numFmtId="164" xfId="0" applyAlignment="1" applyBorder="1" applyFill="1" applyFont="1" applyNumberFormat="1">
      <alignment horizontal="left" readingOrder="1" vertical="top" wrapText="1"/>
    </xf>
    <xf borderId="6" fillId="4" fontId="4" numFmtId="164" xfId="0" applyAlignment="1" applyBorder="1" applyFont="1" applyNumberFormat="1">
      <alignment horizontal="left" readingOrder="1" vertical="top" wrapText="1"/>
    </xf>
    <xf borderId="0" fillId="0" fontId="6" numFmtId="0" xfId="0" applyFont="1"/>
    <xf borderId="2" fillId="6" fontId="4" numFmtId="0" xfId="0" applyAlignment="1" applyBorder="1" applyFill="1" applyFont="1">
      <alignment horizontal="left" readingOrder="1" vertical="top" wrapText="1"/>
    </xf>
    <xf borderId="5" fillId="6" fontId="4" numFmtId="0" xfId="0" applyAlignment="1" applyBorder="1" applyFont="1">
      <alignment horizontal="left" readingOrder="1" vertical="top" wrapText="1"/>
    </xf>
    <xf borderId="5" fillId="6" fontId="4" numFmtId="164" xfId="0" applyAlignment="1" applyBorder="1" applyFont="1" applyNumberFormat="1">
      <alignment horizontal="left" readingOrder="1" vertical="top" wrapText="1"/>
    </xf>
    <xf borderId="6" fillId="6" fontId="4" numFmtId="164" xfId="0" applyAlignment="1" applyBorder="1" applyFont="1" applyNumberFormat="1">
      <alignment horizontal="left" readingOrder="1" vertical="top" wrapText="1"/>
    </xf>
    <xf borderId="5" fillId="3" fontId="4" numFmtId="0" xfId="0" applyAlignment="1" applyBorder="1" applyFont="1">
      <alignment horizontal="left" readingOrder="1" vertical="top" wrapText="1"/>
    </xf>
    <xf borderId="5" fillId="3" fontId="4" numFmtId="164" xfId="0" applyAlignment="1" applyBorder="1" applyFont="1" applyNumberFormat="1">
      <alignment horizontal="left" readingOrder="1" vertical="top" wrapText="1"/>
    </xf>
    <xf borderId="6" fillId="3" fontId="4" numFmtId="164" xfId="0" applyAlignment="1" applyBorder="1" applyFont="1" applyNumberFormat="1">
      <alignment horizontal="left" readingOrder="1" vertical="top" wrapText="1"/>
    </xf>
    <xf borderId="2" fillId="7" fontId="4" numFmtId="0" xfId="0" applyAlignment="1" applyBorder="1" applyFill="1" applyFont="1">
      <alignment horizontal="left" readingOrder="1" vertical="top" wrapText="1"/>
    </xf>
    <xf borderId="5" fillId="7" fontId="4" numFmtId="0" xfId="0" applyAlignment="1" applyBorder="1" applyFont="1">
      <alignment horizontal="left" readingOrder="1" vertical="top" wrapText="1"/>
    </xf>
    <xf borderId="5" fillId="7" fontId="4" numFmtId="164" xfId="0" applyAlignment="1" applyBorder="1" applyFont="1" applyNumberFormat="1">
      <alignment horizontal="left" readingOrder="1" vertical="top" wrapText="1"/>
    </xf>
    <xf borderId="6" fillId="7" fontId="4" numFmtId="164" xfId="0" applyAlignment="1" applyBorder="1" applyFont="1" applyNumberFormat="1">
      <alignment horizontal="left" readingOrder="1" vertical="top" wrapText="1"/>
    </xf>
    <xf borderId="2" fillId="0" fontId="4" numFmtId="0" xfId="0" applyAlignment="1" applyBorder="1" applyFont="1">
      <alignment horizontal="left" readingOrder="1" vertical="top" wrapText="1"/>
    </xf>
    <xf borderId="5" fillId="0" fontId="4" numFmtId="0" xfId="0" applyAlignment="1" applyBorder="1" applyFont="1">
      <alignment horizontal="left" readingOrder="1" vertical="top" wrapText="1"/>
    </xf>
    <xf borderId="5" fillId="0" fontId="4" numFmtId="164" xfId="0" applyAlignment="1" applyBorder="1" applyFont="1" applyNumberFormat="1">
      <alignment horizontal="left" readingOrder="1" vertical="top" wrapText="1"/>
    </xf>
    <xf borderId="6" fillId="0" fontId="4" numFmtId="164" xfId="0" applyAlignment="1" applyBorder="1" applyFont="1" applyNumberFormat="1">
      <alignment horizontal="left" readingOrder="1" vertical="top" wrapText="1"/>
    </xf>
    <xf borderId="7" fillId="6" fontId="4" numFmtId="0" xfId="0" applyAlignment="1" applyBorder="1" applyFont="1">
      <alignment horizontal="left" readingOrder="1" vertical="top" wrapText="1"/>
    </xf>
    <xf borderId="8" fillId="6" fontId="4" numFmtId="0" xfId="0" applyAlignment="1" applyBorder="1" applyFont="1">
      <alignment horizontal="left" readingOrder="1" vertical="top" wrapText="1"/>
    </xf>
    <xf borderId="8" fillId="6" fontId="4" numFmtId="164" xfId="0" applyAlignment="1" applyBorder="1" applyFont="1" applyNumberFormat="1">
      <alignment horizontal="left" readingOrder="1" vertical="top" wrapText="1"/>
    </xf>
    <xf borderId="9" fillId="6" fontId="4" numFmtId="164" xfId="0" applyAlignment="1" applyBorder="1" applyFont="1" applyNumberFormat="1">
      <alignment horizontal="left" readingOrder="1" vertical="top" wrapText="1"/>
    </xf>
    <xf borderId="7" fillId="8" fontId="7" numFmtId="0" xfId="0" applyAlignment="1" applyBorder="1" applyFill="1" applyFont="1">
      <alignment horizontal="left" readingOrder="1" vertical="top" wrapText="1"/>
    </xf>
    <xf borderId="8" fillId="8" fontId="7" numFmtId="0" xfId="0" applyAlignment="1" applyBorder="1" applyFont="1">
      <alignment horizontal="left" readingOrder="1" vertical="top" wrapText="1"/>
    </xf>
    <xf borderId="9" fillId="8" fontId="7" numFmtId="0" xfId="0" applyAlignment="1" applyBorder="1" applyFont="1">
      <alignment horizontal="left" readingOrder="1" vertical="top"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horizontal="center"/>
    </xf>
    <xf borderId="2" fillId="4" fontId="8" numFmtId="0" xfId="0" applyAlignment="1" applyBorder="1" applyFont="1">
      <alignment horizontal="left" readingOrder="1" vertical="top" wrapText="1"/>
    </xf>
    <xf borderId="5" fillId="4" fontId="8" numFmtId="0" xfId="0" applyAlignment="1" applyBorder="1" applyFont="1">
      <alignment horizontal="left" readingOrder="1" vertical="top" wrapText="1"/>
    </xf>
    <xf borderId="5" fillId="4" fontId="8" numFmtId="164" xfId="0" applyAlignment="1" applyBorder="1" applyFont="1" applyNumberFormat="1">
      <alignment horizontal="left" readingOrder="1" vertical="top" wrapText="1"/>
    </xf>
    <xf borderId="6" fillId="4" fontId="8" numFmtId="164" xfId="0" applyAlignment="1" applyBorder="1" applyFont="1" applyNumberFormat="1">
      <alignment horizontal="left" readingOrder="1" vertical="top" wrapText="1"/>
    </xf>
    <xf borderId="2" fillId="6" fontId="8" numFmtId="0" xfId="0" applyAlignment="1" applyBorder="1" applyFont="1">
      <alignment horizontal="left" readingOrder="1" vertical="top" wrapText="1"/>
    </xf>
    <xf borderId="5" fillId="6" fontId="8" numFmtId="0" xfId="0" applyAlignment="1" applyBorder="1" applyFont="1">
      <alignment horizontal="left" readingOrder="1" vertical="top" wrapText="1"/>
    </xf>
    <xf borderId="5" fillId="6" fontId="8" numFmtId="164" xfId="0" applyAlignment="1" applyBorder="1" applyFont="1" applyNumberFormat="1">
      <alignment horizontal="left" readingOrder="1" vertical="top" wrapText="1"/>
    </xf>
    <xf borderId="6" fillId="6" fontId="8" numFmtId="164" xfId="0" applyAlignment="1" applyBorder="1" applyFont="1" applyNumberFormat="1">
      <alignment horizontal="left" readingOrder="1" vertical="top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38"/>
    <col customWidth="1" min="2" max="2" width="13.38"/>
    <col customWidth="1" min="3" max="3" width="7.25"/>
    <col customWidth="1" min="4" max="4" width="33.5"/>
    <col customWidth="1" min="5" max="5" width="8.25"/>
    <col customWidth="1" min="6" max="6" width="7.63"/>
    <col customWidth="1" min="7" max="16" width="6.63"/>
    <col customWidth="1" min="17" max="26" width="13.25"/>
  </cols>
  <sheetData>
    <row r="1" ht="14.25" customHeight="1">
      <c r="A1" s="2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7" t="s">
        <v>6</v>
      </c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0" t="str">
        <f>HYPERLINK("javascript:void%20window.open('https://ds3.dhss.ak.local/dsds/ds3/index.cfm?fuseaction=pro.view&amp;entityId=de9bf269-5056-bc68-732b-f6f59d00280d')","153154")</f>
        <v>153154</v>
      </c>
      <c r="B2" s="11" t="s">
        <v>9</v>
      </c>
      <c r="C2" s="11" t="s">
        <v>7</v>
      </c>
      <c r="D2" s="11" t="s">
        <v>10</v>
      </c>
      <c r="E2" s="15">
        <v>41520.0</v>
      </c>
      <c r="F2" s="17">
        <v>41882.0</v>
      </c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0" t="str">
        <f>HYPERLINK("javascript:void%20window.open('https://ds3.dhss.ak.local/dsds/ds3/index.cfm?fuseaction=pro.view&amp;entityId=0c4b01a9-5056-bc68-733b-095a15464b6e')","152524")</f>
        <v>152524</v>
      </c>
      <c r="B3" s="21" t="s">
        <v>21</v>
      </c>
      <c r="C3" s="21" t="s">
        <v>7</v>
      </c>
      <c r="D3" s="21" t="s">
        <v>22</v>
      </c>
      <c r="E3" s="22">
        <v>41526.0</v>
      </c>
      <c r="F3" s="17">
        <v>41882.0</v>
      </c>
      <c r="G3" s="1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0" t="str">
        <f>HYPERLINK("javascript:void%20window.open('https://ds3.dhss.ak.local/dsds/ds3/index.cfm?fuseaction=pro.view&amp;entityId=ce54f64f-5056-bc68-73e6-386b5b48adc8')","149885")</f>
        <v>149885</v>
      </c>
      <c r="B4" s="11" t="s">
        <v>19</v>
      </c>
      <c r="C4" s="11" t="s">
        <v>7</v>
      </c>
      <c r="D4" s="11" t="s">
        <v>20</v>
      </c>
      <c r="E4" s="15">
        <v>41544.0</v>
      </c>
      <c r="F4" s="17">
        <v>41882.0</v>
      </c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0" t="str">
        <f>HYPERLINK("javascript:void%20window.open('https://ds3.dhss.ak.local/dsds/ds3/index.cfm?fuseaction=pro.view&amp;entityId=a46bed23-5056-bc68-7313-b22e2c90c692')","151256")</f>
        <v>151256</v>
      </c>
      <c r="B5" s="21" t="s">
        <v>36</v>
      </c>
      <c r="C5" s="21" t="s">
        <v>7</v>
      </c>
      <c r="D5" s="21" t="s">
        <v>37</v>
      </c>
      <c r="E5" s="22">
        <v>41557.0</v>
      </c>
      <c r="F5" s="17">
        <v>41912.0</v>
      </c>
      <c r="G5" s="1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0" t="str">
        <f>HYPERLINK("javascript:void%20window.open('https://ds3.dhss.ak.local/dsds/ds3/index.cfm?fuseaction=pro.view&amp;entityId=014ef575-5056-bc68-7358-dd1cc75feb67')","156570")</f>
        <v>156570</v>
      </c>
      <c r="B6" s="11" t="s">
        <v>34</v>
      </c>
      <c r="C6" s="11" t="s">
        <v>7</v>
      </c>
      <c r="D6" s="11" t="s">
        <v>35</v>
      </c>
      <c r="E6" s="15">
        <v>41558.0</v>
      </c>
      <c r="F6" s="17">
        <v>41912.0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0" t="str">
        <f>HYPERLINK("javascript:void%20window.open('https://ds3.dhss.ak.local/dsds/ds3/index.cfm?fuseaction=pro.view&amp;entityId=239cde75-0165-eb2c-6fb1-41a8a8cb5825')","97958")</f>
        <v>97958</v>
      </c>
      <c r="B7" s="21" t="s">
        <v>46</v>
      </c>
      <c r="C7" s="21" t="s">
        <v>7</v>
      </c>
      <c r="D7" s="21" t="s">
        <v>47</v>
      </c>
      <c r="E7" s="22">
        <v>41600.0</v>
      </c>
      <c r="F7" s="17">
        <v>41943.0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0" t="str">
        <f>HYPERLINK("javascript:void%20window.open('https://ds3.dhss.ak.local/dsds/ds3/index.cfm?fuseaction=pro.view&amp;entityId=f7849fb8-5056-bc68-738e-6bcd6429a71c')","149399")</f>
        <v>149399</v>
      </c>
      <c r="B8" s="11" t="s">
        <v>56</v>
      </c>
      <c r="C8" s="11" t="s">
        <v>7</v>
      </c>
      <c r="D8" s="11" t="s">
        <v>58</v>
      </c>
      <c r="E8" s="15">
        <v>41600.0</v>
      </c>
      <c r="F8" s="17">
        <v>41943.0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0" t="str">
        <f>HYPERLINK("javascript:void%20window.open('https://ds3.dhss.ak.local/dsds/ds3/index.cfm?fuseaction=pro.view&amp;entityId=c7bbf433-5056-bc68-736f-5059612f5cdd')","156135")</f>
        <v>156135</v>
      </c>
      <c r="B9" s="21" t="s">
        <v>48</v>
      </c>
      <c r="C9" s="21" t="s">
        <v>7</v>
      </c>
      <c r="D9" s="21" t="s">
        <v>49</v>
      </c>
      <c r="E9" s="22">
        <v>41605.0</v>
      </c>
      <c r="F9" s="17">
        <v>41943.0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" t="str">
        <f>HYPERLINK("javascript:void%20window.open('https://ds3.dhss.ak.local/dsds/ds3/index.cfm?fuseaction=pro.view&amp;entityId=03108994-5056-bc68-73c9-1663ce0a089b')","156573")</f>
        <v>156573</v>
      </c>
      <c r="B10" s="11" t="s">
        <v>82</v>
      </c>
      <c r="C10" s="11" t="s">
        <v>7</v>
      </c>
      <c r="D10" s="11" t="s">
        <v>84</v>
      </c>
      <c r="E10" s="15">
        <v>41624.0</v>
      </c>
      <c r="F10" s="17">
        <v>41973.0</v>
      </c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0" t="str">
        <f t="shared" ref="A11:A12" si="1">HYPERLINK("javascript:void%20window.open('https://ds3.dhss.ak.local/dsds/ds3/index.cfm?fuseaction=pro.view&amp;entityId=d1530fbc-5056-bc68-737d-ea021cd143b9')","157783")</f>
        <v>157783</v>
      </c>
      <c r="B11" s="21" t="s">
        <v>76</v>
      </c>
      <c r="C11" s="21" t="s">
        <v>7</v>
      </c>
      <c r="D11" s="21" t="s">
        <v>74</v>
      </c>
      <c r="E11" s="22">
        <v>41626.0</v>
      </c>
      <c r="F11" s="17">
        <v>41973.0</v>
      </c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" t="str">
        <f t="shared" si="1"/>
        <v>157783</v>
      </c>
      <c r="B12" s="11" t="s">
        <v>72</v>
      </c>
      <c r="C12" s="11" t="s">
        <v>7</v>
      </c>
      <c r="D12" s="11" t="s">
        <v>74</v>
      </c>
      <c r="E12" s="15">
        <v>41626.0</v>
      </c>
      <c r="F12" s="17">
        <v>41973.0</v>
      </c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0" t="str">
        <f>HYPERLINK("javascript:void%20window.open('https://ds3.dhss.ak.local/dsds/ds3/index.cfm?fuseaction=pro.view&amp;entityId=18a27d8a-5056-bc68-7309-2cd83d9c99fb')","154579")</f>
        <v>154579</v>
      </c>
      <c r="B13" s="21" t="s">
        <v>79</v>
      </c>
      <c r="C13" s="21" t="s">
        <v>7</v>
      </c>
      <c r="D13" s="21" t="s">
        <v>81</v>
      </c>
      <c r="E13" s="22">
        <v>41627.0</v>
      </c>
      <c r="F13" s="17">
        <v>41973.0</v>
      </c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" t="str">
        <f>HYPERLINK("javascript:void%20window.open('https://ds3.dhss.ak.local/dsds/ds3/index.cfm?fuseaction=pro.view&amp;entityId=8b3743e1-5056-bc68-7346-78526b27cb25')","156228")</f>
        <v>156228</v>
      </c>
      <c r="B14" s="11" t="s">
        <v>101</v>
      </c>
      <c r="C14" s="11" t="s">
        <v>7</v>
      </c>
      <c r="D14" s="11" t="s">
        <v>102</v>
      </c>
      <c r="E14" s="15">
        <v>41701.0</v>
      </c>
      <c r="F14" s="18">
        <v>42063.0</v>
      </c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0" t="str">
        <f>HYPERLINK("javascript:void%20window.open('https://ds3.dhss.ak.local/dsds/ds3/index.cfm?fuseaction=pro.view&amp;entityId=23a22d95-fb1a-9ef5-3cd8-ad76928715b1')","132125")</f>
        <v>132125</v>
      </c>
      <c r="B15" s="21" t="s">
        <v>105</v>
      </c>
      <c r="C15" s="21" t="s">
        <v>7</v>
      </c>
      <c r="D15" s="21" t="s">
        <v>107</v>
      </c>
      <c r="E15" s="22">
        <v>41548.0</v>
      </c>
      <c r="F15" s="23">
        <v>42094.0</v>
      </c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0" t="str">
        <f>HYPERLINK("javascript:void%20window.open('https://ds3.dhss.ak.local/dsds/ds3/index.cfm?fuseaction=pro.view&amp;entityId=67beb571-5056-bc68-73a8-d3c8d13590ee')","163028")</f>
        <v>163028</v>
      </c>
      <c r="B16" s="11" t="s">
        <v>112</v>
      </c>
      <c r="C16" s="11" t="s">
        <v>7</v>
      </c>
      <c r="D16" s="11" t="s">
        <v>114</v>
      </c>
      <c r="E16" s="15">
        <v>41745.0</v>
      </c>
      <c r="F16" s="18">
        <v>42094.0</v>
      </c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0" t="str">
        <f>HYPERLINK("javascript:void%20window.open('https://ds3.dhss.ak.local/dsds/ds3/index.cfm?fuseaction=pro.view&amp;entityId=8593159b-5056-bc68-735f-5a52ddbf5f6c')","160491")</f>
        <v>160491</v>
      </c>
      <c r="B17" s="21" t="s">
        <v>25</v>
      </c>
      <c r="C17" s="21" t="s">
        <v>7</v>
      </c>
      <c r="D17" s="21" t="s">
        <v>26</v>
      </c>
      <c r="E17" s="22">
        <v>41799.0</v>
      </c>
      <c r="F17" s="23">
        <v>42155.0</v>
      </c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0" t="str">
        <f>HYPERLINK("javascript:void%20window.open('https://ds3.dhss.ak.local/dsds/ds3/index.cfm?fuseaction=pro.view&amp;entityId=657b8d9b-a9d9-797d-b80b-6c3dc5993281')","116286")</f>
        <v>116286</v>
      </c>
      <c r="B18" s="11" t="s">
        <v>117</v>
      </c>
      <c r="C18" s="11" t="s">
        <v>7</v>
      </c>
      <c r="D18" s="11" t="s">
        <v>118</v>
      </c>
      <c r="E18" s="15">
        <v>41801.0</v>
      </c>
      <c r="F18" s="18">
        <v>42155.0</v>
      </c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0" t="str">
        <f>HYPERLINK("javascript:void%20window.open('https://ds3.dhss.ak.local/dsds/ds3/index.cfm?fuseaction=pro.view&amp;entityId=3d4e9be9-931b-268d-d898-1119d4f54b1d')","98121")</f>
        <v>98121</v>
      </c>
      <c r="B19" s="21" t="s">
        <v>119</v>
      </c>
      <c r="C19" s="21" t="s">
        <v>7</v>
      </c>
      <c r="D19" s="21" t="s">
        <v>120</v>
      </c>
      <c r="E19" s="22">
        <v>41456.0</v>
      </c>
      <c r="F19" s="23">
        <v>42185.0</v>
      </c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" t="str">
        <f>HYPERLINK("javascript:void%20window.open('https://ds3.dhss.ak.local/dsds/ds3/index.cfm?fuseaction=pro.view&amp;entityId=e09bc392-90c0-44b0-8a2d-56d7307db664')","32668")</f>
        <v>32668</v>
      </c>
      <c r="B20" s="11" t="s">
        <v>65</v>
      </c>
      <c r="C20" s="11" t="s">
        <v>7</v>
      </c>
      <c r="D20" s="11" t="s">
        <v>66</v>
      </c>
      <c r="E20" s="15">
        <v>41487.0</v>
      </c>
      <c r="F20" s="18">
        <v>42216.0</v>
      </c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0" t="str">
        <f>HYPERLINK("javascript:void%20window.open('https://ds3.dhss.ak.local/dsds/ds3/index.cfm?fuseaction=pro.view&amp;entityId=c1d36116-e0c5-921c-63f2-e2e9686c6991')","132844")</f>
        <v>132844</v>
      </c>
      <c r="B21" s="21" t="s">
        <v>128</v>
      </c>
      <c r="C21" s="21" t="s">
        <v>7</v>
      </c>
      <c r="D21" s="21" t="s">
        <v>129</v>
      </c>
      <c r="E21" s="22">
        <v>41487.0</v>
      </c>
      <c r="F21" s="23">
        <v>42216.0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" t="str">
        <f>HYPERLINK("javascript:void%20window.open('https://ds3.dhss.ak.local/dsds/ds3/index.cfm?fuseaction=pro.view&amp;entityId=c6d93c85-a846-4f13-8ae7-61d702d6fe18')","32382")</f>
        <v>32382</v>
      </c>
      <c r="B22" s="11" t="s">
        <v>132</v>
      </c>
      <c r="C22" s="11" t="s">
        <v>7</v>
      </c>
      <c r="D22" s="11" t="s">
        <v>134</v>
      </c>
      <c r="E22" s="15">
        <v>41487.0</v>
      </c>
      <c r="F22" s="18">
        <v>42216.0</v>
      </c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0" t="str">
        <f>HYPERLINK("javascript:void%20window.open('https://ds3.dhss.ak.local/dsds/ds3/index.cfm?fuseaction=pro.view&amp;entityId=7787e714-99f2-4b2c-96a2-4911eb9216ee')","32524")</f>
        <v>32524</v>
      </c>
      <c r="B23" s="21" t="s">
        <v>138</v>
      </c>
      <c r="C23" s="21" t="s">
        <v>7</v>
      </c>
      <c r="D23" s="21" t="s">
        <v>139</v>
      </c>
      <c r="E23" s="22">
        <v>41487.0</v>
      </c>
      <c r="F23" s="23">
        <v>42216.0</v>
      </c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0" t="str">
        <f>HYPERLINK("javascript:void%20window.open('https://ds3.dhss.ak.local/dsds/ds3/index.cfm?fuseaction=pro.view&amp;entityId=0380f504-b124-47c7-9c69-3b0eda816d37')","31360")</f>
        <v>31360</v>
      </c>
      <c r="B24" s="11" t="s">
        <v>145</v>
      </c>
      <c r="C24" s="11" t="s">
        <v>7</v>
      </c>
      <c r="D24" s="11" t="s">
        <v>146</v>
      </c>
      <c r="E24" s="15">
        <v>41548.0</v>
      </c>
      <c r="F24" s="18">
        <v>42247.0</v>
      </c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0" t="str">
        <f t="shared" ref="A25:A26" si="2">HYPERLINK("javascript:void%20window.open('https://ds3.dhss.ak.local/dsds/ds3/index.cfm?fuseaction=pro.view&amp;entityId=09c2ff78-bdc8-1dce-571f-930254788c47')","88914")</f>
        <v>88914</v>
      </c>
      <c r="B25" s="21" t="s">
        <v>149</v>
      </c>
      <c r="C25" s="21" t="s">
        <v>7</v>
      </c>
      <c r="D25" s="21" t="s">
        <v>150</v>
      </c>
      <c r="E25" s="22">
        <v>41548.0</v>
      </c>
      <c r="F25" s="23">
        <v>42277.0</v>
      </c>
      <c r="G25" s="1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" t="str">
        <f t="shared" si="2"/>
        <v>88914</v>
      </c>
      <c r="B26" s="11" t="s">
        <v>153</v>
      </c>
      <c r="C26" s="11" t="s">
        <v>7</v>
      </c>
      <c r="D26" s="11" t="s">
        <v>150</v>
      </c>
      <c r="E26" s="15">
        <v>41548.0</v>
      </c>
      <c r="F26" s="18">
        <v>42277.0</v>
      </c>
      <c r="G26" s="1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0" t="str">
        <f>HYPERLINK("javascript:void%20window.open('https://ds3.dhss.ak.local/dsds/ds3/index.cfm?fuseaction=pro.view&amp;entityId=990035d6-5056-bc68-73f8-bd18d83f7eab')","150762")</f>
        <v>150762</v>
      </c>
      <c r="B27" s="21" t="s">
        <v>156</v>
      </c>
      <c r="C27" s="21" t="s">
        <v>7</v>
      </c>
      <c r="D27" s="21" t="s">
        <v>158</v>
      </c>
      <c r="E27" s="22">
        <v>41481.0</v>
      </c>
      <c r="F27" s="23">
        <v>42551.0</v>
      </c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" t="str">
        <f>HYPERLINK("javascript:void%20window.open('https://ds3.dhss.ak.local/dsds/ds3/index.cfm?fuseaction=pro.view&amp;entityId=1abd4ea3-5056-bc68-7383-09a78e821f7a')","138380")</f>
        <v>138380</v>
      </c>
      <c r="B28" s="11" t="s">
        <v>143</v>
      </c>
      <c r="C28" s="11" t="s">
        <v>7</v>
      </c>
      <c r="D28" s="11" t="s">
        <v>144</v>
      </c>
      <c r="E28" s="15">
        <v>41509.0</v>
      </c>
      <c r="F28" s="18">
        <v>42582.0</v>
      </c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hidden="1" customHeight="1">
      <c r="A29" s="20" t="str">
        <f>HYPERLINK("javascript:void%20window.open('https://ds3.dhss.ak.local/dsds/ds3/index.cfm?fuseaction=pro.view&amp;entityId=8df2f8b5-5056-bc68-7368-8630e65dbe91')","154703")</f>
        <v>154703</v>
      </c>
      <c r="B29" s="21" t="s">
        <v>40</v>
      </c>
      <c r="C29" s="21" t="s">
        <v>7</v>
      </c>
      <c r="D29" s="21" t="s">
        <v>45</v>
      </c>
      <c r="E29" s="22">
        <v>41493.0</v>
      </c>
      <c r="F29" s="23">
        <v>42582.0</v>
      </c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hidden="1" customHeight="1">
      <c r="A30" s="10" t="str">
        <f>HYPERLINK("javascript:void%20window.open('https://ds3.dhss.ak.local/dsds/ds3/index.cfm?fuseaction=pro.view&amp;entityId=b2002505-b6b3-a039-2a03-3b8b962513c8')","110462")</f>
        <v>110462</v>
      </c>
      <c r="B30" s="11" t="s">
        <v>55</v>
      </c>
      <c r="C30" s="11" t="s">
        <v>7</v>
      </c>
      <c r="D30" s="11" t="s">
        <v>57</v>
      </c>
      <c r="E30" s="15">
        <v>41730.0</v>
      </c>
      <c r="F30" s="18">
        <v>42551.0</v>
      </c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hidden="1" customHeight="1">
      <c r="A31" s="20" t="str">
        <f>HYPERLINK("javascript:void%20window.open('https://ds3.dhss.ak.local/dsds/ds3/index.cfm?fuseaction=pro.view&amp;entityId=bf8261ec-0f48-adc4-4894-03a293ae227d')","102771")</f>
        <v>102771</v>
      </c>
      <c r="B31" s="21" t="s">
        <v>63</v>
      </c>
      <c r="C31" s="21" t="s">
        <v>7</v>
      </c>
      <c r="D31" s="21" t="s">
        <v>64</v>
      </c>
      <c r="E31" s="22">
        <v>41611.0</v>
      </c>
      <c r="F31" s="23">
        <v>41973.0</v>
      </c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hidden="1" customHeight="1">
      <c r="A32" s="10" t="str">
        <f>HYPERLINK("javascript:void%20window.open('https://ds3.dhss.ak.local/dsds/ds3/index.cfm?fuseaction=pro.view&amp;entityId=3c930f93-5056-bc68-7377-4e9a147a067f')","158644")</f>
        <v>158644</v>
      </c>
      <c r="B32" s="11" t="s">
        <v>61</v>
      </c>
      <c r="C32" s="11" t="s">
        <v>7</v>
      </c>
      <c r="D32" s="11" t="s">
        <v>62</v>
      </c>
      <c r="E32" s="15">
        <v>41708.0</v>
      </c>
      <c r="F32" s="18">
        <v>42063.0</v>
      </c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hidden="1" customHeight="1">
      <c r="A33" s="20" t="str">
        <f>HYPERLINK("javascript:void%20window.open('https://ds3.dhss.ak.local/dsds/ds3/index.cfm?fuseaction=pro.view&amp;entityId=24daf5ce-ae15-49da-8a60-520b44b9299a')","32293")</f>
        <v>32293</v>
      </c>
      <c r="B33" s="21" t="s">
        <v>70</v>
      </c>
      <c r="C33" s="21" t="s">
        <v>7</v>
      </c>
      <c r="D33" s="21" t="s">
        <v>71</v>
      </c>
      <c r="E33" s="22">
        <v>41456.0</v>
      </c>
      <c r="F33" s="23">
        <v>42185.0</v>
      </c>
      <c r="G33" s="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hidden="1" customHeight="1">
      <c r="A34" s="10" t="str">
        <f>HYPERLINK("javascript:void%20window.open('https://ds3.dhss.ak.local/dsds/ds3/index.cfm?fuseaction=pro.view&amp;entityId=b7eb390f-5056-bc68-737b-66df768507f9')","161322")</f>
        <v>161322</v>
      </c>
      <c r="B34" s="11" t="s">
        <v>78</v>
      </c>
      <c r="C34" s="11" t="s">
        <v>7</v>
      </c>
      <c r="D34" s="11" t="s">
        <v>80</v>
      </c>
      <c r="E34" s="15">
        <v>41722.0</v>
      </c>
      <c r="F34" s="18">
        <v>42063.0</v>
      </c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hidden="1" customHeight="1">
      <c r="A35" s="20" t="str">
        <f>HYPERLINK("javascript:void%20window.open('https://ds3.dhss.ak.local/dsds/ds3/index.cfm?fuseaction=pro.view&amp;entityId=1f945963-0e39-cf3c-7e86-f348a57f9497')","129568")</f>
        <v>129568</v>
      </c>
      <c r="B35" s="21" t="s">
        <v>83</v>
      </c>
      <c r="C35" s="21" t="s">
        <v>7</v>
      </c>
      <c r="D35" s="21" t="s">
        <v>85</v>
      </c>
      <c r="E35" s="22">
        <v>41548.0</v>
      </c>
      <c r="F35" s="23">
        <v>42094.0</v>
      </c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hidden="1" customHeight="1">
      <c r="A36" s="10" t="str">
        <f>HYPERLINK("javascript:void%20window.open('https://ds3.dhss.ak.local/dsds/ds3/index.cfm?fuseaction=pro.view&amp;entityId=99adea12-5056-bc68-7359-c8499a6a45e0')","156108")</f>
        <v>156108</v>
      </c>
      <c r="B36" s="11" t="s">
        <v>89</v>
      </c>
      <c r="C36" s="11" t="s">
        <v>7</v>
      </c>
      <c r="D36" s="11" t="s">
        <v>90</v>
      </c>
      <c r="E36" s="15">
        <v>41556.0</v>
      </c>
      <c r="F36" s="18">
        <v>42643.0</v>
      </c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hidden="1" customHeight="1">
      <c r="A37" s="20" t="str">
        <f>HYPERLINK("javascript:void%20window.open('https://ds3.dhss.ak.local/dsds/ds3/index.cfm?fuseaction=pro.view&amp;entityId=81a51052-5056-bc68-7337-11bceec3bc38')","138175")</f>
        <v>138175</v>
      </c>
      <c r="B37" s="21" t="s">
        <v>68</v>
      </c>
      <c r="C37" s="21" t="s">
        <v>7</v>
      </c>
      <c r="D37" s="21" t="s">
        <v>69</v>
      </c>
      <c r="E37" s="22">
        <v>41609.0</v>
      </c>
      <c r="F37" s="23">
        <v>41973.0</v>
      </c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hidden="1" customHeight="1">
      <c r="A38" s="10" t="str">
        <f>HYPERLINK("javascript:void%20window.open('https://ds3.dhss.ak.local/dsds/ds3/index.cfm?fuseaction=pro.view&amp;entityId=68288e0a-acc0-c2b4-5749-e12e31bed63e')","132401")</f>
        <v>132401</v>
      </c>
      <c r="B38" s="11" t="s">
        <v>189</v>
      </c>
      <c r="C38" s="11" t="s">
        <v>7</v>
      </c>
      <c r="D38" s="11" t="s">
        <v>190</v>
      </c>
      <c r="E38" s="15">
        <v>41640.0</v>
      </c>
      <c r="F38" s="18">
        <v>42004.0</v>
      </c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hidden="1" customHeight="1">
      <c r="A39" s="20" t="str">
        <f>HYPERLINK("javascript:void%20window.open('https://ds3.dhss.ak.local/dsds/ds3/index.cfm?fuseaction=pro.view&amp;entityId=67f76b02-9a24-67f2-033d-566d1e56e7e1')","70574")</f>
        <v>70574</v>
      </c>
      <c r="B39" s="21" t="s">
        <v>103</v>
      </c>
      <c r="C39" s="21" t="s">
        <v>7</v>
      </c>
      <c r="D39" s="21" t="s">
        <v>104</v>
      </c>
      <c r="E39" s="22">
        <v>41487.0</v>
      </c>
      <c r="F39" s="23">
        <v>42216.0</v>
      </c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hidden="1" customHeight="1">
      <c r="A40" s="10" t="str">
        <f>HYPERLINK("javascript:void%20window.open('https://ds3.dhss.ak.local/dsds/ds3/index.cfm?fuseaction=pro.view&amp;entityId=bf5d94d4-5056-bc68-73e9-1f2cfa93b047')","161511")</f>
        <v>161511</v>
      </c>
      <c r="B40" s="11" t="s">
        <v>108</v>
      </c>
      <c r="C40" s="11" t="s">
        <v>7</v>
      </c>
      <c r="D40" s="11" t="s">
        <v>110</v>
      </c>
      <c r="E40" s="15">
        <v>41760.0</v>
      </c>
      <c r="F40" s="18">
        <v>42124.0</v>
      </c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hidden="1" customHeight="1">
      <c r="A41" s="20" t="str">
        <f>HYPERLINK("javascript:void%20window.open('https://ds3.dhss.ak.local/dsds/ds3/index.cfm?fuseaction=pro.view&amp;entityId=9d75fa16-5056-bc68-73ab-42313372a895')","163468")</f>
        <v>163468</v>
      </c>
      <c r="B41" s="21" t="s">
        <v>111</v>
      </c>
      <c r="C41" s="21" t="s">
        <v>7</v>
      </c>
      <c r="D41" s="21" t="s">
        <v>113</v>
      </c>
      <c r="E41" s="22">
        <v>41732.0</v>
      </c>
      <c r="F41" s="23">
        <v>42094.0</v>
      </c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hidden="1" customHeight="1">
      <c r="A42" s="10" t="str">
        <f>HYPERLINK("javascript:void%20window.open('https://ds3.dhss.ak.local/dsds/ds3/index.cfm?fuseaction=pro.view&amp;entityId=bcef0e00-54e1-4d32-896f-c53664cabd50')","30151")</f>
        <v>30151</v>
      </c>
      <c r="B42" s="11" t="s">
        <v>115</v>
      </c>
      <c r="C42" s="11" t="s">
        <v>7</v>
      </c>
      <c r="D42" s="11" t="s">
        <v>116</v>
      </c>
      <c r="E42" s="15">
        <v>41518.0</v>
      </c>
      <c r="F42" s="18">
        <v>42551.0</v>
      </c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hidden="1" customHeight="1">
      <c r="A43" s="20" t="str">
        <f>HYPERLINK("javascript:void%20window.open('https://ds3.dhss.ak.local/dsds/ds3/index.cfm?fuseaction=pro.view&amp;entityId=320aff76-5056-bc68-7312-d3cc07064a81')","162950")</f>
        <v>162950</v>
      </c>
      <c r="B43" s="21" t="s">
        <v>151</v>
      </c>
      <c r="C43" s="21" t="s">
        <v>7</v>
      </c>
      <c r="D43" s="21" t="s">
        <v>152</v>
      </c>
      <c r="E43" s="22">
        <v>41786.0</v>
      </c>
      <c r="F43" s="23">
        <v>42124.0</v>
      </c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hidden="1" customHeight="1">
      <c r="A44" s="10" t="str">
        <f>HYPERLINK("javascript:void%20window.open('https://ds3.dhss.ak.local/dsds/ds3/index.cfm?fuseaction=pro.view&amp;entityId=77f1fcaa-68e0-4912-8193-08e94207ca24')","31820")</f>
        <v>31820</v>
      </c>
      <c r="B44" s="11" t="s">
        <v>178</v>
      </c>
      <c r="C44" s="11" t="s">
        <v>7</v>
      </c>
      <c r="D44" s="11" t="s">
        <v>179</v>
      </c>
      <c r="E44" s="15">
        <v>41487.0</v>
      </c>
      <c r="F44" s="18">
        <v>42216.0</v>
      </c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hidden="1" customHeight="1">
      <c r="A45" s="20" t="str">
        <f>HYPERLINK("javascript:void%20window.open('https://ds3.dhss.ak.local/dsds/ds3/index.cfm?fuseaction=pro.view&amp;entityId=be76dfd4-5056-bc68-73f4-a90f5bddc62e')","155082")</f>
        <v>155082</v>
      </c>
      <c r="B45" s="21" t="s">
        <v>181</v>
      </c>
      <c r="C45" s="21" t="s">
        <v>7</v>
      </c>
      <c r="D45" s="21" t="s">
        <v>183</v>
      </c>
      <c r="E45" s="22">
        <v>41698.0</v>
      </c>
      <c r="F45" s="23">
        <v>42035.0</v>
      </c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hidden="1" customHeight="1">
      <c r="A46" s="10" t="str">
        <f>HYPERLINK("javascript:void%20window.open('https://ds3.dhss.ak.local/dsds/ds3/index.cfm?fuseaction=pro.view&amp;entityId=01c88621-9146-dcbe-cd6b-2f4f6599d742')","85984")</f>
        <v>85984</v>
      </c>
      <c r="B46" s="11" t="s">
        <v>50</v>
      </c>
      <c r="C46" s="11" t="s">
        <v>7</v>
      </c>
      <c r="D46" s="11" t="s">
        <v>51</v>
      </c>
      <c r="E46" s="15">
        <v>41609.0</v>
      </c>
      <c r="F46" s="18">
        <v>41943.0</v>
      </c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hidden="1" customHeight="1">
      <c r="A47" s="20" t="str">
        <f>HYPERLINK("javascript:void%20window.open('https://ds3.dhss.ak.local/dsds/ds3/index.cfm?fuseaction=pro.view&amp;entityId=c8691423-3007-4233-a830-3d27d54bb588')","30796")</f>
        <v>30796</v>
      </c>
      <c r="B47" s="21" t="s">
        <v>53</v>
      </c>
      <c r="C47" s="21" t="s">
        <v>7</v>
      </c>
      <c r="D47" s="21" t="s">
        <v>54</v>
      </c>
      <c r="E47" s="22">
        <v>41456.0</v>
      </c>
      <c r="F47" s="23">
        <v>41943.0</v>
      </c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hidden="1" customHeight="1">
      <c r="A48" s="10" t="str">
        <f>HYPERLINK("javascript:void%20window.open('https://ds3.dhss.ak.local/dsds/ds3/index.cfm?fuseaction=pro.view&amp;entityId=555b880b-83f7-4524-b54f-85653fbd1e3c')","32563")</f>
        <v>32563</v>
      </c>
      <c r="B48" s="11" t="s">
        <v>186</v>
      </c>
      <c r="C48" s="11" t="s">
        <v>7</v>
      </c>
      <c r="D48" s="11" t="s">
        <v>188</v>
      </c>
      <c r="E48" s="15">
        <v>41456.0</v>
      </c>
      <c r="F48" s="18">
        <v>42004.0</v>
      </c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hidden="1" customHeight="1">
      <c r="A49" s="20" t="str">
        <f>HYPERLINK("javascript:void%20window.open('https://ds3.dhss.ak.local/dsds/ds3/index.cfm?fuseaction=pro.view&amp;entityId=f1d381a3-04b0-a85e-608f-55ba763ad5fd')","123125")</f>
        <v>123125</v>
      </c>
      <c r="B49" s="21" t="s">
        <v>193</v>
      </c>
      <c r="C49" s="21" t="s">
        <v>7</v>
      </c>
      <c r="D49" s="21" t="s">
        <v>194</v>
      </c>
      <c r="E49" s="22">
        <v>41548.0</v>
      </c>
      <c r="F49" s="23">
        <v>42582.0</v>
      </c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hidden="1" customHeight="1">
      <c r="A50" s="10" t="str">
        <f>HYPERLINK("javascript:void%20window.open('https://ds3.dhss.ak.local/dsds/ds3/index.cfm?fuseaction=pro.view&amp;entityId=992fa97c-738d-44e5-90f6-aa9a404d6cca')","32394")</f>
        <v>32394</v>
      </c>
      <c r="B50" s="11" t="s">
        <v>197</v>
      </c>
      <c r="C50" s="11" t="s">
        <v>7</v>
      </c>
      <c r="D50" s="11" t="s">
        <v>198</v>
      </c>
      <c r="E50" s="15">
        <v>41794.0</v>
      </c>
      <c r="F50" s="18">
        <v>42247.0</v>
      </c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hidden="1" customHeight="1">
      <c r="A51" s="20" t="str">
        <f>HYPERLINK("javascript:void%20window.open('https://ds3.dhss.ak.local/dsds/ds3/index.cfm?fuseaction=pro.view&amp;entityId=d8e07784-5056-bc68-7385-3fff9155ca28')","152479")</f>
        <v>152479</v>
      </c>
      <c r="B51" s="21" t="s">
        <v>203</v>
      </c>
      <c r="C51" s="21" t="s">
        <v>7</v>
      </c>
      <c r="D51" s="21" t="s">
        <v>204</v>
      </c>
      <c r="E51" s="22">
        <v>41521.0</v>
      </c>
      <c r="F51" s="23">
        <v>42613.0</v>
      </c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hidden="1" customHeight="1">
      <c r="A52" s="10" t="str">
        <f>HYPERLINK("javascript:void%20window.open('https://ds3.dhss.ak.local/dsds/ds3/index.cfm?fuseaction=pro.view&amp;entityId=df153a0a-ec86-801e-c4fd-0e1268abbe52')","95270")</f>
        <v>95270</v>
      </c>
      <c r="B52" s="11" t="s">
        <v>205</v>
      </c>
      <c r="C52" s="11" t="s">
        <v>7</v>
      </c>
      <c r="D52" s="11" t="s">
        <v>207</v>
      </c>
      <c r="E52" s="15">
        <v>41456.0</v>
      </c>
      <c r="F52" s="18">
        <v>42185.0</v>
      </c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hidden="1" customHeight="1">
      <c r="A53" s="20" t="str">
        <f>HYPERLINK("javascript:void%20window.open('https://ds3.dhss.ak.local/dsds/ds3/index.cfm?fuseaction=pro.view&amp;entityId=e2550a45-5056-bc68-7314-7204138c8509')","159183")</f>
        <v>159183</v>
      </c>
      <c r="B53" s="21" t="s">
        <v>210</v>
      </c>
      <c r="C53" s="21" t="s">
        <v>7</v>
      </c>
      <c r="D53" s="21" t="s">
        <v>212</v>
      </c>
      <c r="E53" s="22">
        <v>41663.0</v>
      </c>
      <c r="F53" s="23">
        <v>42004.0</v>
      </c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hidden="1" customHeight="1">
      <c r="A54" s="10" t="str">
        <f>HYPERLINK("javascript:void%20window.open('https://ds3.dhss.ak.local/dsds/ds3/index.cfm?fuseaction=pro.view&amp;entityId=260e75c1-c06f-4a46-b925-4c90b69d8949')","61228")</f>
        <v>61228</v>
      </c>
      <c r="B54" s="11" t="s">
        <v>214</v>
      </c>
      <c r="C54" s="11" t="s">
        <v>7</v>
      </c>
      <c r="D54" s="11" t="s">
        <v>215</v>
      </c>
      <c r="E54" s="15">
        <v>41753.0</v>
      </c>
      <c r="F54" s="18">
        <v>42429.0</v>
      </c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hidden="1" customHeight="1">
      <c r="A55" s="20" t="str">
        <f>HYPERLINK("javascript:void%20window.open('https://ds3.dhss.ak.local/dsds/ds3/index.cfm?fuseaction=pro.view&amp;entityId=da5465c9-e879-2e7a-68e9-66b8e74e165a')","73476")</f>
        <v>73476</v>
      </c>
      <c r="B55" s="21">
        <v>1605075.0</v>
      </c>
      <c r="C55" s="21" t="s">
        <v>7</v>
      </c>
      <c r="D55" s="21" t="s">
        <v>218</v>
      </c>
      <c r="E55" s="22">
        <v>41548.0</v>
      </c>
      <c r="F55" s="23">
        <v>42094.0</v>
      </c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hidden="1" customHeight="1">
      <c r="A56" s="10" t="str">
        <f>HYPERLINK("javascript:void%20window.open('https://ds3.dhss.ak.local/dsds/ds3/index.cfm?fuseaction=pro.view&amp;entityId=befcc7b2-ae79-4d01-94b0-fbce9eaa8436')","30867")</f>
        <v>30867</v>
      </c>
      <c r="B56" s="11" t="s">
        <v>221</v>
      </c>
      <c r="C56" s="11" t="s">
        <v>7</v>
      </c>
      <c r="D56" s="11" t="s">
        <v>223</v>
      </c>
      <c r="E56" s="15">
        <v>41671.0</v>
      </c>
      <c r="F56" s="18">
        <v>42247.0</v>
      </c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hidden="1" customHeight="1">
      <c r="A57" s="20" t="str">
        <f>HYPERLINK("javascript:void%20window.open('https://ds3.dhss.ak.local/dsds/ds3/index.cfm?fuseaction=pro.view&amp;entityId=a32519e6-56ca-49d4-aff1-fad97dda61c4')","31674")</f>
        <v>31674</v>
      </c>
      <c r="B57" s="21" t="s">
        <v>87</v>
      </c>
      <c r="C57" s="21" t="s">
        <v>7</v>
      </c>
      <c r="D57" s="21" t="s">
        <v>88</v>
      </c>
      <c r="E57" s="22">
        <v>41671.0</v>
      </c>
      <c r="F57" s="23">
        <v>41973.0</v>
      </c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hidden="1" customHeight="1">
      <c r="A58" s="10" t="str">
        <f>HYPERLINK("javascript:void%20window.open('https://ds3.dhss.ak.local/dsds/ds3/index.cfm?fuseaction=pro.view&amp;entityId=9b548005-5056-bc68-73ee-7100fc4653b7')","163873")</f>
        <v>163873</v>
      </c>
      <c r="B58" s="11" t="s">
        <v>225</v>
      </c>
      <c r="C58" s="11" t="s">
        <v>7</v>
      </c>
      <c r="D58" s="11" t="s">
        <v>226</v>
      </c>
      <c r="E58" s="15">
        <v>41738.0</v>
      </c>
      <c r="F58" s="18">
        <v>42094.0</v>
      </c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hidden="1" customHeight="1">
      <c r="A59" s="20" t="str">
        <f>HYPERLINK("javascript:void%20window.open('https://ds3.dhss.ak.local/dsds/ds3/index.cfm?fuseaction=pro.view&amp;entityId=7cd7e461-80d9-4ed1-bfbf-7484f1146c37')","32213")</f>
        <v>32213</v>
      </c>
      <c r="B59" s="21" t="s">
        <v>233</v>
      </c>
      <c r="C59" s="21" t="s">
        <v>7</v>
      </c>
      <c r="D59" s="21" t="s">
        <v>234</v>
      </c>
      <c r="E59" s="22">
        <v>41548.0</v>
      </c>
      <c r="F59" s="23">
        <v>42155.0</v>
      </c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hidden="1" customHeight="1">
      <c r="A60" s="10" t="str">
        <f>HYPERLINK("javascript:void%20window.open('https://ds3.dhss.ak.local/dsds/ds3/index.cfm?fuseaction=pro.view&amp;entityId=68422c25-c455-3b98-63b1-d4cb56faf671')","125528")</f>
        <v>125528</v>
      </c>
      <c r="B60" s="11" t="s">
        <v>238</v>
      </c>
      <c r="C60" s="11" t="s">
        <v>7</v>
      </c>
      <c r="D60" s="11" t="s">
        <v>239</v>
      </c>
      <c r="E60" s="15">
        <v>41548.0</v>
      </c>
      <c r="F60" s="18">
        <v>42035.0</v>
      </c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hidden="1" customHeight="1">
      <c r="A61" s="20" t="str">
        <f>HYPERLINK("javascript:void%20window.open('https://ds3.dhss.ak.local/dsds/ds3/index.cfm?fuseaction=pro.view&amp;entityId=f02bcf50-0236-c94e-86f9-234f0156c894')","123118")</f>
        <v>123118</v>
      </c>
      <c r="B61" s="21" t="s">
        <v>242</v>
      </c>
      <c r="C61" s="21" t="s">
        <v>7</v>
      </c>
      <c r="D61" s="21" t="s">
        <v>243</v>
      </c>
      <c r="E61" s="22">
        <v>41548.0</v>
      </c>
      <c r="F61" s="23">
        <v>42155.0</v>
      </c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hidden="1" customHeight="1">
      <c r="A62" s="10" t="str">
        <f>HYPERLINK("javascript:void%20window.open('https://ds3.dhss.ak.local/dsds/ds3/index.cfm?fuseaction=pro.view&amp;entityId=fd0e2919-1845-4860-ac4a-40b73b5ebed3')","31794")</f>
        <v>31794</v>
      </c>
      <c r="B62" s="11" t="s">
        <v>246</v>
      </c>
      <c r="C62" s="11" t="s">
        <v>7</v>
      </c>
      <c r="D62" s="11" t="s">
        <v>247</v>
      </c>
      <c r="E62" s="15">
        <v>41456.0</v>
      </c>
      <c r="F62" s="18">
        <v>42124.0</v>
      </c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hidden="1" customHeight="1">
      <c r="A63" s="20" t="str">
        <f>HYPERLINK("javascript:void%20window.open('https://ds3.dhss.ak.local/dsds/ds3/index.cfm?fuseaction=pro.view&amp;entityId=d239ddf5-dbd4-41c5-b02d-de89353c25ea')","32576")</f>
        <v>32576</v>
      </c>
      <c r="B63" s="21" t="s">
        <v>252</v>
      </c>
      <c r="C63" s="21" t="s">
        <v>7</v>
      </c>
      <c r="D63" s="21" t="s">
        <v>253</v>
      </c>
      <c r="E63" s="22">
        <v>41487.0</v>
      </c>
      <c r="F63" s="23">
        <v>42216.0</v>
      </c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hidden="1" customHeight="1">
      <c r="A64" s="10" t="str">
        <f>HYPERLINK("javascript:void%20window.open('https://ds3.dhss.ak.local/dsds/ds3/index.cfm?fuseaction=pro.view&amp;entityId=e211753a-5056-bc68-7388-5055e4308cab')","160387")</f>
        <v>160387</v>
      </c>
      <c r="B64" s="11" t="s">
        <v>248</v>
      </c>
      <c r="C64" s="11" t="s">
        <v>7</v>
      </c>
      <c r="D64" s="11" t="s">
        <v>249</v>
      </c>
      <c r="E64" s="15">
        <v>41647.0</v>
      </c>
      <c r="F64" s="18">
        <v>42004.0</v>
      </c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hidden="1" customHeight="1">
      <c r="A65" s="20" t="str">
        <f>HYPERLINK("javascript:void%20window.open('https://ds3.dhss.ak.local/dsds/ds3/index.cfm?fuseaction=pro.view&amp;entityId=7b179bee-5056-bc68-7362-2185bed97d62')","138164")</f>
        <v>138164</v>
      </c>
      <c r="B65" s="21" t="s">
        <v>256</v>
      </c>
      <c r="C65" s="21" t="s">
        <v>7</v>
      </c>
      <c r="D65" s="21" t="s">
        <v>257</v>
      </c>
      <c r="E65" s="22">
        <v>41730.0</v>
      </c>
      <c r="F65" s="23">
        <v>42277.0</v>
      </c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hidden="1" customHeight="1">
      <c r="A66" s="10" t="str">
        <f>HYPERLINK("javascript:void%20window.open('https://ds3.dhss.ak.local/dsds/ds3/index.cfm?fuseaction=pro.view&amp;entityId=8c4b158e-5056-bc68-73ee-59bd18c15064')","154842")</f>
        <v>154842</v>
      </c>
      <c r="B66" s="11" t="s">
        <v>264</v>
      </c>
      <c r="C66" s="11" t="s">
        <v>7</v>
      </c>
      <c r="D66" s="11" t="s">
        <v>265</v>
      </c>
      <c r="E66" s="15">
        <v>41738.0</v>
      </c>
      <c r="F66" s="18">
        <v>42094.0</v>
      </c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hidden="1" customHeight="1">
      <c r="A67" s="20" t="str">
        <f t="shared" ref="A67:A69" si="3">HYPERLINK("javascript:void%20window.open('https://ds3.dhss.ak.local/dsds/ds3/index.cfm?fuseaction=pro.view&amp;entityId=a7f62281-0459-6ab4-4191-45d7a09ce8e4')","106713")</f>
        <v>106713</v>
      </c>
      <c r="B67" s="21" t="s">
        <v>275</v>
      </c>
      <c r="C67" s="21" t="s">
        <v>7</v>
      </c>
      <c r="D67" s="21" t="s">
        <v>271</v>
      </c>
      <c r="E67" s="22">
        <v>41456.0</v>
      </c>
      <c r="F67" s="23">
        <v>42551.0</v>
      </c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hidden="1" customHeight="1">
      <c r="A68" s="10" t="str">
        <f t="shared" si="3"/>
        <v>106713</v>
      </c>
      <c r="B68" s="11" t="s">
        <v>272</v>
      </c>
      <c r="C68" s="11" t="s">
        <v>7</v>
      </c>
      <c r="D68" s="11" t="s">
        <v>271</v>
      </c>
      <c r="E68" s="15">
        <v>41456.0</v>
      </c>
      <c r="F68" s="18">
        <v>42551.0</v>
      </c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hidden="1" customHeight="1">
      <c r="A69" s="20" t="str">
        <f t="shared" si="3"/>
        <v>106713</v>
      </c>
      <c r="B69" s="21" t="s">
        <v>270</v>
      </c>
      <c r="C69" s="21" t="s">
        <v>7</v>
      </c>
      <c r="D69" s="21" t="s">
        <v>271</v>
      </c>
      <c r="E69" s="22">
        <v>41456.0</v>
      </c>
      <c r="F69" s="23">
        <v>42551.0</v>
      </c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hidden="1" customHeight="1">
      <c r="A70" s="10" t="str">
        <f>HYPERLINK("javascript:void%20window.open('https://ds3.dhss.ak.local/dsds/ds3/index.cfm?fuseaction=pro.view&amp;entityId=a36e7ce7-5056-bc68-73fb-30a3d71ea46e')","158366")</f>
        <v>158366</v>
      </c>
      <c r="B70" s="11" t="s">
        <v>278</v>
      </c>
      <c r="C70" s="11" t="s">
        <v>7</v>
      </c>
      <c r="D70" s="11" t="s">
        <v>280</v>
      </c>
      <c r="E70" s="15">
        <v>41655.0</v>
      </c>
      <c r="F70" s="18">
        <v>42004.0</v>
      </c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hidden="1" customHeight="1">
      <c r="A71" s="20" t="str">
        <f>HYPERLINK("javascript:void%20window.open('https://ds3.dhss.ak.local/dsds/ds3/index.cfm?fuseaction=pro.view&amp;entityId=099a5e09-03d9-41be-abaf-6d0b3097d2c1')","32572")</f>
        <v>32572</v>
      </c>
      <c r="B71" s="21" t="s">
        <v>282</v>
      </c>
      <c r="C71" s="21" t="s">
        <v>7</v>
      </c>
      <c r="D71" s="21" t="s">
        <v>284</v>
      </c>
      <c r="E71" s="22">
        <v>41487.0</v>
      </c>
      <c r="F71" s="23">
        <v>42216.0</v>
      </c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hidden="1" customHeight="1">
      <c r="A72" s="10" t="str">
        <f>HYPERLINK("javascript:void%20window.open('https://ds3.dhss.ak.local/dsds/ds3/index.cfm?fuseaction=pro.view&amp;entityId=3db7a194-319a-4d79-902e-ca0e0c3a2814')","32426")</f>
        <v>32426</v>
      </c>
      <c r="B72" s="11" t="s">
        <v>27</v>
      </c>
      <c r="C72" s="11" t="s">
        <v>7</v>
      </c>
      <c r="D72" s="11" t="s">
        <v>28</v>
      </c>
      <c r="E72" s="15">
        <v>41576.0</v>
      </c>
      <c r="F72" s="18">
        <v>41912.0</v>
      </c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hidden="1" customHeight="1">
      <c r="A73" s="20" t="str">
        <f>HYPERLINK("javascript:void%20window.open('https://ds3.dhss.ak.local/dsds/ds3/index.cfm?fuseaction=pro.view&amp;entityId=94e16526-6b09-48ac-9b85-3e288648c43d')","30874")</f>
        <v>30874</v>
      </c>
      <c r="B73" s="21" t="s">
        <v>287</v>
      </c>
      <c r="C73" s="21" t="s">
        <v>7</v>
      </c>
      <c r="D73" s="21" t="s">
        <v>289</v>
      </c>
      <c r="E73" s="22">
        <v>41456.0</v>
      </c>
      <c r="F73" s="23">
        <v>42400.0</v>
      </c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hidden="1" customHeight="1">
      <c r="A74" s="10" t="str">
        <f>HYPERLINK("javascript:void%20window.open('https://ds3.dhss.ak.local/dsds/ds3/index.cfm?fuseaction=pro.view&amp;entityId=49af218d-0a27-45eb-8004-6db7beb46fd1')","30853")</f>
        <v>30853</v>
      </c>
      <c r="B74" s="11" t="s">
        <v>38</v>
      </c>
      <c r="C74" s="11" t="s">
        <v>7</v>
      </c>
      <c r="D74" s="11" t="s">
        <v>39</v>
      </c>
      <c r="E74" s="15">
        <v>41548.0</v>
      </c>
      <c r="F74" s="18">
        <v>41912.0</v>
      </c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hidden="1" customHeight="1">
      <c r="A75" s="20" t="str">
        <f>HYPERLINK("javascript:void%20window.open('https://ds3.dhss.ak.local/dsds/ds3/index.cfm?fuseaction=pro.view&amp;entityId=bc18bbb3-5056-bc68-7379-d47adaa4c0b7')","147383")</f>
        <v>147383</v>
      </c>
      <c r="B75" s="21" t="s">
        <v>292</v>
      </c>
      <c r="C75" s="21" t="s">
        <v>7</v>
      </c>
      <c r="D75" s="21" t="s">
        <v>293</v>
      </c>
      <c r="E75" s="22">
        <v>41548.0</v>
      </c>
      <c r="F75" s="23">
        <v>42521.0</v>
      </c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hidden="1" customHeight="1">
      <c r="A76" s="10" t="str">
        <f>HYPERLINK("javascript:void%20window.open('https://ds3.dhss.ak.local/dsds/ds3/index.cfm?fuseaction=pro.view&amp;entityId=d67f30e8-7c52-49c8-b9db-15a545870b48')","30997")</f>
        <v>30997</v>
      </c>
      <c r="B76" s="11" t="s">
        <v>314</v>
      </c>
      <c r="C76" s="11" t="s">
        <v>7</v>
      </c>
      <c r="D76" s="11" t="s">
        <v>315</v>
      </c>
      <c r="E76" s="15">
        <v>41548.0</v>
      </c>
      <c r="F76" s="18">
        <v>42185.0</v>
      </c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hidden="1" customHeight="1">
      <c r="A77" s="20" t="str">
        <f>HYPERLINK("javascript:void%20window.open('https://ds3.dhss.ak.local/dsds/ds3/index.cfm?fuseaction=pro.view&amp;entityId=1e24c0d6-5056-bc68-73ca-00f1ca86b9ef')","155309")</f>
        <v>155309</v>
      </c>
      <c r="B77" s="21" t="s">
        <v>41</v>
      </c>
      <c r="C77" s="21" t="s">
        <v>7</v>
      </c>
      <c r="D77" s="21" t="s">
        <v>42</v>
      </c>
      <c r="E77" s="22">
        <v>41576.0</v>
      </c>
      <c r="F77" s="23">
        <v>41912.0</v>
      </c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hidden="1" customHeight="1">
      <c r="A78" s="10" t="str">
        <f>HYPERLINK("javascript:void%20window.open('https://ds3.dhss.ak.local/dsds/ds3/index.cfm?fuseaction=pro.view&amp;entityId=e3ab1414-f87a-45ca-8467-3f26d0902d7a')","32750")</f>
        <v>32750</v>
      </c>
      <c r="B78" s="11" t="s">
        <v>294</v>
      </c>
      <c r="C78" s="11" t="s">
        <v>7</v>
      </c>
      <c r="D78" s="11" t="s">
        <v>295</v>
      </c>
      <c r="E78" s="15">
        <v>41456.0</v>
      </c>
      <c r="F78" s="18">
        <v>42521.0</v>
      </c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hidden="1" customHeight="1">
      <c r="A79" s="20" t="str">
        <f>HYPERLINK("javascript:void%20window.open('https://ds3.dhss.ak.local/dsds/ds3/index.cfm?fuseaction=pro.view&amp;entityId=c0663706-0120-4c47-e839-22c19eb62848')","66617")</f>
        <v>66617</v>
      </c>
      <c r="B79" s="21" t="s">
        <v>296</v>
      </c>
      <c r="C79" s="21" t="s">
        <v>7</v>
      </c>
      <c r="D79" s="21" t="s">
        <v>297</v>
      </c>
      <c r="E79" s="22">
        <v>41640.0</v>
      </c>
      <c r="F79" s="23">
        <v>42247.0</v>
      </c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hidden="1" customHeight="1">
      <c r="A80" s="10" t="str">
        <f>HYPERLINK("javascript:void%20window.open('https://ds3.dhss.ak.local/dsds/ds3/index.cfm?fuseaction=pro.view&amp;entityId=f03f4ed4-5056-bc68-73a5-930bc52782b4')","139501")</f>
        <v>139501</v>
      </c>
      <c r="B80" s="11" t="s">
        <v>299</v>
      </c>
      <c r="C80" s="11" t="s">
        <v>7</v>
      </c>
      <c r="D80" s="11" t="s">
        <v>300</v>
      </c>
      <c r="E80" s="15">
        <v>41640.0</v>
      </c>
      <c r="F80" s="18">
        <v>42369.0</v>
      </c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hidden="1" customHeight="1">
      <c r="A81" s="20" t="str">
        <f>HYPERLINK("javascript:void%20window.open('https://ds3.dhss.ak.local/dsds/ds3/index.cfm?fuseaction=pro.view&amp;entityId=384e1938-041a-4c00-a637-1beecfa2efac')","32338")</f>
        <v>32338</v>
      </c>
      <c r="B81" s="21" t="s">
        <v>301</v>
      </c>
      <c r="C81" s="21" t="s">
        <v>7</v>
      </c>
      <c r="D81" s="21" t="s">
        <v>302</v>
      </c>
      <c r="E81" s="22">
        <v>41609.0</v>
      </c>
      <c r="F81" s="23">
        <v>42063.0</v>
      </c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hidden="1" customHeight="1">
      <c r="A82" s="10" t="str">
        <f>HYPERLINK("javascript:void%20window.open('https://ds3.dhss.ak.local/dsds/ds3/index.cfm?fuseaction=pro.view&amp;entityId=c645be24-5056-bc68-7331-08656740d920')","148293")</f>
        <v>148293</v>
      </c>
      <c r="B82" s="11" t="s">
        <v>304</v>
      </c>
      <c r="C82" s="11" t="s">
        <v>7</v>
      </c>
      <c r="D82" s="11" t="s">
        <v>305</v>
      </c>
      <c r="E82" s="15">
        <v>41648.0</v>
      </c>
      <c r="F82" s="18">
        <v>42004.0</v>
      </c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hidden="1" customHeight="1">
      <c r="A83" s="20" t="str">
        <f>HYPERLINK("javascript:void%20window.open('https://ds3.dhss.ak.local/dsds/ds3/index.cfm?fuseaction=pro.view&amp;entityId=83b732bd-a02e-41ac-a47f-ad968f8a4de8')","30937")</f>
        <v>30937</v>
      </c>
      <c r="B83" s="21" t="s">
        <v>308</v>
      </c>
      <c r="C83" s="21" t="s">
        <v>7</v>
      </c>
      <c r="D83" s="21" t="s">
        <v>309</v>
      </c>
      <c r="E83" s="22">
        <v>41456.0</v>
      </c>
      <c r="F83" s="23">
        <v>42185.0</v>
      </c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hidden="1" customHeight="1">
      <c r="A84" s="10" t="str">
        <f t="shared" ref="A84:A85" si="4">HYPERLINK("javascript:void%20window.open('https://ds3.dhss.ak.local/dsds/ds3/index.cfm?fuseaction=pro.view&amp;entityId=132e2544-5056-bc68-7362-ec39c3b7db95')","154014")</f>
        <v>154014</v>
      </c>
      <c r="B84" s="11" t="s">
        <v>18</v>
      </c>
      <c r="C84" s="11" t="s">
        <v>7</v>
      </c>
      <c r="D84" s="11" t="s">
        <v>14</v>
      </c>
      <c r="E84" s="15">
        <v>41537.0</v>
      </c>
      <c r="F84" s="18">
        <v>41882.0</v>
      </c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hidden="1" customHeight="1">
      <c r="A85" s="20" t="str">
        <f t="shared" si="4"/>
        <v>154014</v>
      </c>
      <c r="B85" s="21" t="s">
        <v>13</v>
      </c>
      <c r="C85" s="21" t="s">
        <v>7</v>
      </c>
      <c r="D85" s="21" t="s">
        <v>14</v>
      </c>
      <c r="E85" s="22">
        <v>41537.0</v>
      </c>
      <c r="F85" s="23">
        <v>41882.0</v>
      </c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hidden="1" customHeight="1">
      <c r="A86" s="10" t="str">
        <f>HYPERLINK("javascript:void%20window.open('https://ds3.dhss.ak.local/dsds/ds3/index.cfm?fuseaction=pro.view&amp;entityId=b99ab7ce-5056-bc68-73ac-d7006272a2ea')","155074")</f>
        <v>155074</v>
      </c>
      <c r="B86" s="11" t="s">
        <v>310</v>
      </c>
      <c r="C86" s="11" t="s">
        <v>7</v>
      </c>
      <c r="D86" s="11" t="s">
        <v>311</v>
      </c>
      <c r="E86" s="15">
        <v>41662.0</v>
      </c>
      <c r="F86" s="18">
        <v>42004.0</v>
      </c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hidden="1" customHeight="1">
      <c r="A87" s="20" t="str">
        <f>HYPERLINK("javascript:void%20window.open('https://ds3.dhss.ak.local/dsds/ds3/index.cfm?fuseaction=pro.view&amp;entityId=3be46a56-5056-bc68-7339-796796be95e2')","142527")</f>
        <v>142527</v>
      </c>
      <c r="B87" s="21" t="s">
        <v>312</v>
      </c>
      <c r="C87" s="21" t="s">
        <v>7</v>
      </c>
      <c r="D87" s="21" t="s">
        <v>313</v>
      </c>
      <c r="E87" s="22">
        <v>41478.0</v>
      </c>
      <c r="F87" s="23">
        <v>42582.0</v>
      </c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hidden="1" customHeight="1">
      <c r="A88" s="10" t="str">
        <f>HYPERLINK("javascript:void%20window.open('https://ds3.dhss.ak.local/dsds/ds3/index.cfm?fuseaction=pro.view&amp;entityId=a2999ff4-5056-bc68-7330-0b6898700fa7')","163900")</f>
        <v>163900</v>
      </c>
      <c r="B88" s="11" t="s">
        <v>75</v>
      </c>
      <c r="C88" s="11" t="s">
        <v>7</v>
      </c>
      <c r="D88" s="11" t="s">
        <v>77</v>
      </c>
      <c r="E88" s="15">
        <v>41821.0</v>
      </c>
      <c r="F88" s="18">
        <v>42185.0</v>
      </c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hidden="1" customHeight="1">
      <c r="A89" s="20" t="str">
        <f>HYPERLINK("javascript:void%20window.open('https://ds3.dhss.ak.local/dsds/ds3/index.cfm?fuseaction=pro.view&amp;entityId=83dfcf89-65be-f484-0404-00d2888556be')","63613")</f>
        <v>63613</v>
      </c>
      <c r="B89" s="21" t="s">
        <v>97</v>
      </c>
      <c r="C89" s="21" t="s">
        <v>7</v>
      </c>
      <c r="D89" s="21" t="s">
        <v>98</v>
      </c>
      <c r="E89" s="22">
        <v>41821.0</v>
      </c>
      <c r="F89" s="23">
        <v>42124.0</v>
      </c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hidden="1" customHeight="1">
      <c r="A90" s="10" t="str">
        <f>HYPERLINK("javascript:void%20window.open('https://ds3.dhss.ak.local/dsds/ds3/index.cfm?fuseaction=pro.view&amp;entityId=f86e8251-5056-bc68-7374-fd7685b77dd5')","162892")</f>
        <v>162892</v>
      </c>
      <c r="B90" s="11" t="s">
        <v>99</v>
      </c>
      <c r="C90" s="11" t="s">
        <v>7</v>
      </c>
      <c r="D90" s="11" t="s">
        <v>100</v>
      </c>
      <c r="E90" s="15">
        <v>41821.0</v>
      </c>
      <c r="F90" s="18">
        <v>42124.0</v>
      </c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hidden="1" customHeight="1">
      <c r="A91" s="20" t="str">
        <f>HYPERLINK("javascript:void%20window.open('https://ds3.dhss.ak.local/dsds/ds3/index.cfm?fuseaction=pro.view&amp;entityId=2a4f37bf-bca9-a51c-2b71-aa8e7d3ff448')","104021")</f>
        <v>104021</v>
      </c>
      <c r="B91" s="21" t="s">
        <v>306</v>
      </c>
      <c r="C91" s="21" t="s">
        <v>7</v>
      </c>
      <c r="D91" s="21" t="s">
        <v>307</v>
      </c>
      <c r="E91" s="22">
        <v>41821.0</v>
      </c>
      <c r="F91" s="23">
        <v>42400.0</v>
      </c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hidden="1" customHeight="1">
      <c r="A92" s="10" t="str">
        <f>HYPERLINK("javascript:void%20window.open('https://ds3.dhss.ak.local/dsds/ds3/index.cfm?fuseaction=pro.view&amp;entityId=c3541552-5056-bc68-7356-79ba72d55f9a')","161219")</f>
        <v>161219</v>
      </c>
      <c r="B92" s="11" t="s">
        <v>93</v>
      </c>
      <c r="C92" s="11" t="s">
        <v>7</v>
      </c>
      <c r="D92" s="11" t="s">
        <v>94</v>
      </c>
      <c r="E92" s="15">
        <v>41827.0</v>
      </c>
      <c r="F92" s="18">
        <v>42185.0</v>
      </c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hidden="1" customHeight="1">
      <c r="A93" s="20" t="str">
        <f>HYPERLINK("javascript:void%20window.open('https://ds3.dhss.ak.local/dsds/ds3/index.cfm?fuseaction=pro.view&amp;entityId=485dd534-5056-bc68-73b2-f59b31c09535')","167128")</f>
        <v>167128</v>
      </c>
      <c r="B93" s="21" t="s">
        <v>123</v>
      </c>
      <c r="C93" s="21" t="s">
        <v>7</v>
      </c>
      <c r="D93" s="21" t="s">
        <v>124</v>
      </c>
      <c r="E93" s="22">
        <v>41838.0</v>
      </c>
      <c r="F93" s="23">
        <v>42185.0</v>
      </c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hidden="1" customHeight="1">
      <c r="A94" s="10" t="str">
        <f>HYPERLINK("javascript:void%20window.open('https://ds3.dhss.ak.local/dsds/ds3/index.cfm?fuseaction=pro.view&amp;entityId=eaa6865e-5056-bc68-7331-16bb0570fc0a')","167857")</f>
        <v>167857</v>
      </c>
      <c r="B94" s="11" t="s">
        <v>133</v>
      </c>
      <c r="C94" s="11" t="s">
        <v>7</v>
      </c>
      <c r="D94" s="11" t="s">
        <v>135</v>
      </c>
      <c r="E94" s="15">
        <v>41851.0</v>
      </c>
      <c r="F94" s="18">
        <v>42185.0</v>
      </c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hidden="1" customHeight="1">
      <c r="A95" s="20" t="str">
        <f>HYPERLINK("javascript:void%20window.open('https://ds3.dhss.ak.local/dsds/ds3/index.cfm?fuseaction=pro.view&amp;entityId=e2faa619-5056-bc68-7309-0e59f358f48c')","167827")</f>
        <v>167827</v>
      </c>
      <c r="B95" s="21" t="s">
        <v>11</v>
      </c>
      <c r="C95" s="21" t="s">
        <v>7</v>
      </c>
      <c r="D95" s="21" t="s">
        <v>12</v>
      </c>
      <c r="E95" s="22">
        <v>41851.0</v>
      </c>
      <c r="F95" s="23">
        <v>41820.0</v>
      </c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hidden="1" customHeight="1">
      <c r="A96" s="44" t="str">
        <f>HYPERLINK("javascript:void%20window.open('https://ds3.dhss.ak.local/dsds/ds3/index.cfm?fuseaction=pro.view&amp;entityId=3932813e-2a4d-4856-8270-b22060853595')","31766")</f>
        <v>31766</v>
      </c>
      <c r="B96" s="45" t="s">
        <v>201</v>
      </c>
      <c r="C96" s="45" t="s">
        <v>7</v>
      </c>
      <c r="D96" s="45" t="s">
        <v>202</v>
      </c>
      <c r="E96" s="46">
        <v>41656.0</v>
      </c>
      <c r="F96" s="47">
        <v>42004.0</v>
      </c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hidden="1" customHeight="1">
      <c r="A97" s="48" t="str">
        <f>HYPERLINK("javascript:void%20window.open('https://ds3.dhss.ak.local/dsds/ds3/index.cfm?fuseaction=pro.view&amp;entityId=637b4812-f2db-4434-9bc0-426d60056f1f')","32679")</f>
        <v>32679</v>
      </c>
      <c r="B97" s="49" t="s">
        <v>244</v>
      </c>
      <c r="C97" s="49" t="s">
        <v>7</v>
      </c>
      <c r="D97" s="49" t="s">
        <v>245</v>
      </c>
      <c r="E97" s="50">
        <v>41481.0</v>
      </c>
      <c r="F97" s="51">
        <v>42551.0</v>
      </c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hidden="1" customHeight="1">
      <c r="A98" s="44" t="str">
        <f>HYPERLINK("javascript:void%20window.open('https://ds3.dhss.ak.local/dsds/ds3/index.cfm?fuseaction=pro.view&amp;entityId=273334c1-e980-4d05-9a7d-cf73e7771230')","32485")</f>
        <v>32485</v>
      </c>
      <c r="B98" s="45" t="s">
        <v>219</v>
      </c>
      <c r="C98" s="45" t="s">
        <v>7</v>
      </c>
      <c r="D98" s="45" t="s">
        <v>220</v>
      </c>
      <c r="E98" s="46">
        <v>41548.0</v>
      </c>
      <c r="F98" s="47">
        <v>42521.0</v>
      </c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hidden="1" customHeight="1">
      <c r="A99" s="48" t="str">
        <f>HYPERLINK("javascript:void%20window.open('https://ds3.dhss.ak.local/dsds/ds3/index.cfm?fuseaction=pro.view&amp;entityId=70b4d982-edb5-442b-bcda-9874277bf136')","44040")</f>
        <v>44040</v>
      </c>
      <c r="B99" s="49" t="s">
        <v>121</v>
      </c>
      <c r="C99" s="49" t="s">
        <v>7</v>
      </c>
      <c r="D99" s="49" t="s">
        <v>122</v>
      </c>
      <c r="E99" s="50">
        <v>41557.0</v>
      </c>
      <c r="F99" s="51">
        <v>42643.0</v>
      </c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hidden="1" customHeight="1">
      <c r="A100" s="44" t="str">
        <f>HYPERLINK("javascript:void%20window.open('https://ds3.dhss.ak.local/dsds/ds3/index.cfm?fuseaction=pro.view&amp;entityId=a1efaef7-2cc0-4346-8481-1ce9c8098cc2')","134096")</f>
        <v>134096</v>
      </c>
      <c r="B100" s="45" t="s">
        <v>283</v>
      </c>
      <c r="C100" s="45" t="s">
        <v>7</v>
      </c>
      <c r="D100" s="45" t="s">
        <v>285</v>
      </c>
      <c r="E100" s="46">
        <v>41681.0</v>
      </c>
      <c r="F100" s="47">
        <v>42035.0</v>
      </c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hidden="1" customHeight="1">
      <c r="A101" s="48" t="str">
        <f>HYPERLINK("javascript:void%20window.open('https://ds3.dhss.ak.local/dsds/ds3/index.cfm?fuseaction=pro.view&amp;entityId=23e665ca-e769-494c-a765-ddb8c6aa76b4')","141999")</f>
        <v>141999</v>
      </c>
      <c r="B101" s="49" t="s">
        <v>168</v>
      </c>
      <c r="C101" s="49" t="s">
        <v>7</v>
      </c>
      <c r="D101" s="49" t="s">
        <v>169</v>
      </c>
      <c r="E101" s="50">
        <v>41485.0</v>
      </c>
      <c r="F101" s="51">
        <v>42124.0</v>
      </c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hidden="1" customHeight="1">
      <c r="A102" s="44" t="str">
        <f>HYPERLINK("javascript:void%20window.open('https://ds3.dhss.ak.local/dsds/ds3/index.cfm?fuseaction=pro.view&amp;entityId=429549cd-5056-bc68-730d-61cddb603d35')","143088")</f>
        <v>143088</v>
      </c>
      <c r="B102" s="45" t="s">
        <v>106</v>
      </c>
      <c r="C102" s="45" t="s">
        <v>7</v>
      </c>
      <c r="D102" s="45" t="s">
        <v>109</v>
      </c>
      <c r="E102" s="46">
        <v>41456.0</v>
      </c>
      <c r="F102" s="47">
        <v>42185.0</v>
      </c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hidden="1" customHeight="1">
      <c r="A103" s="48" t="str">
        <f>HYPERLINK("javascript:void%20window.open('https://ds3.dhss.ak.local/dsds/ds3/index.cfm?fuseaction=pro.view&amp;entityId=fd6f74fe-5056-bc68-73e7-c5abe1de0670')","151075")</f>
        <v>151075</v>
      </c>
      <c r="B103" s="49" t="s">
        <v>29</v>
      </c>
      <c r="C103" s="49" t="s">
        <v>7</v>
      </c>
      <c r="D103" s="49" t="s">
        <v>30</v>
      </c>
      <c r="E103" s="50">
        <v>41548.0</v>
      </c>
      <c r="F103" s="51">
        <v>41912.0</v>
      </c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hidden="1" customHeight="1">
      <c r="A104" s="44" t="str">
        <f>HYPERLINK("javascript:void%20window.open('https://ds3.dhss.ak.local/dsds/ds3/index.cfm?fuseaction=pro.view&amp;entityId=df97fa6f-5056-bc68-73e8-1d3d49b7ca0a')","153799")</f>
        <v>153799</v>
      </c>
      <c r="B104" s="45" t="s">
        <v>298</v>
      </c>
      <c r="C104" s="45" t="s">
        <v>7</v>
      </c>
      <c r="D104" s="45" t="s">
        <v>303</v>
      </c>
      <c r="E104" s="46">
        <v>41548.0</v>
      </c>
      <c r="F104" s="47">
        <v>42551.0</v>
      </c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hidden="1" customHeight="1">
      <c r="A105" s="48" t="str">
        <f>HYPERLINK("javascript:void%20window.open('https://ds3.dhss.ak.local/dsds/ds3/index.cfm?fuseaction=pro.view&amp;entityId=d172fa7a-5056-bc68-734a-0cf861728d8d')","152222")</f>
        <v>152222</v>
      </c>
      <c r="B105" s="49" t="s">
        <v>268</v>
      </c>
      <c r="C105" s="49" t="s">
        <v>7</v>
      </c>
      <c r="D105" s="49" t="s">
        <v>269</v>
      </c>
      <c r="E105" s="50">
        <v>41548.0</v>
      </c>
      <c r="F105" s="51">
        <v>42521.0</v>
      </c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hidden="1" customHeight="1">
      <c r="A106" s="44" t="str">
        <f>HYPERLINK("javascript:void%20window.open('https://ds3.dhss.ak.local/dsds/ds3/index.cfm?fuseaction=pro.view&amp;entityId=0f1fc65b-5056-bc68-73d6-bdf11a9d5127')","143281")</f>
        <v>143281</v>
      </c>
      <c r="B106" s="45" t="s">
        <v>164</v>
      </c>
      <c r="C106" s="45" t="s">
        <v>7</v>
      </c>
      <c r="D106" s="45" t="s">
        <v>165</v>
      </c>
      <c r="E106" s="46">
        <v>41548.0</v>
      </c>
      <c r="F106" s="47">
        <v>42551.0</v>
      </c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hidden="1" customHeight="1">
      <c r="A107" s="48" t="str">
        <f>HYPERLINK("javascript:void%20window.open('https://ds3.dhss.ak.local/dsds/ds3/index.cfm?fuseaction=pro.view&amp;entityId=868ef464-5056-bc68-73b9-8d3f0ea1e590')","154337")</f>
        <v>154337</v>
      </c>
      <c r="B107" s="49" t="s">
        <v>216</v>
      </c>
      <c r="C107" s="49" t="s">
        <v>7</v>
      </c>
      <c r="D107" s="49" t="s">
        <v>217</v>
      </c>
      <c r="E107" s="50">
        <v>41548.0</v>
      </c>
      <c r="F107" s="51">
        <v>42551.0</v>
      </c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hidden="1" customHeight="1">
      <c r="A108" s="10" t="str">
        <f>HYPERLINK("javascript:void%20window.open('https://ds3.dhss.ak.local/dsds/ds3/index.cfm?fuseaction=pro.view&amp;entityId=6b64d9a6-eea6-42db-9c06-a0b46f24809a')","105446")</f>
        <v>105446</v>
      </c>
      <c r="B108" s="11" t="s">
        <v>240</v>
      </c>
      <c r="C108" s="11" t="s">
        <v>7</v>
      </c>
      <c r="D108" s="11" t="s">
        <v>241</v>
      </c>
      <c r="E108" s="15">
        <v>41548.0</v>
      </c>
      <c r="F108" s="18">
        <v>42582.0</v>
      </c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hidden="1" customHeight="1">
      <c r="A109" s="20" t="str">
        <f>HYPERLINK("javascript:void%20window.open('https://ds3.dhss.ak.local/dsds/ds3/index.cfm?fuseaction=pro.view&amp;entityId=8a353ceb-5056-bc68-73f3-fdef899f5e84')","155414")</f>
        <v>155414</v>
      </c>
      <c r="B109" s="21" t="s">
        <v>157</v>
      </c>
      <c r="C109" s="21" t="s">
        <v>7</v>
      </c>
      <c r="D109" s="21" t="s">
        <v>159</v>
      </c>
      <c r="E109" s="22">
        <v>41509.0</v>
      </c>
      <c r="F109" s="23">
        <v>42582.0</v>
      </c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hidden="1" customHeight="1">
      <c r="A110" s="10" t="str">
        <f>HYPERLINK("javascript:void%20window.open('https://ds3.dhss.ak.local/dsds/ds3/index.cfm?fuseaction=pro.view&amp;entityId=8eb9f8b0-5056-bc68-730d-7fd748b137b8')","156243")</f>
        <v>156243</v>
      </c>
      <c r="B110" s="11" t="s">
        <v>23</v>
      </c>
      <c r="C110" s="11" t="s">
        <v>7</v>
      </c>
      <c r="D110" s="11" t="s">
        <v>24</v>
      </c>
      <c r="E110" s="15">
        <v>41534.0</v>
      </c>
      <c r="F110" s="18">
        <v>41882.0</v>
      </c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hidden="1" customHeight="1">
      <c r="A111" s="20" t="str">
        <f>HYPERLINK("javascript:void%20window.open('https://ds3.dhss.ak.local/dsds/ds3/index.cfm?fuseaction=pro.view&amp;entityId=4b0ea327-8ab1-4f8b-90b6-fae47f4d36b3')","144316")</f>
        <v>144316</v>
      </c>
      <c r="B111" s="21" t="s">
        <v>166</v>
      </c>
      <c r="C111" s="21" t="s">
        <v>7</v>
      </c>
      <c r="D111" s="21" t="s">
        <v>167</v>
      </c>
      <c r="E111" s="22">
        <v>41491.0</v>
      </c>
      <c r="F111" s="23">
        <v>42582.0</v>
      </c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hidden="1" customHeight="1">
      <c r="A112" s="10" t="str">
        <f>HYPERLINK("javascript:void%20window.open('https://ds3.dhss.ak.local/dsds/ds3/index.cfm?fuseaction=pro.view&amp;entityId=49ff5d25-5056-bc68-7350-46b32a56cb49')","154074")</f>
        <v>154074</v>
      </c>
      <c r="B112" s="11" t="s">
        <v>262</v>
      </c>
      <c r="C112" s="11" t="s">
        <v>7</v>
      </c>
      <c r="D112" s="11" t="s">
        <v>263</v>
      </c>
      <c r="E112" s="15">
        <v>41478.0</v>
      </c>
      <c r="F112" s="18">
        <v>42551.0</v>
      </c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hidden="1" customHeight="1">
      <c r="A113" s="20" t="str">
        <f>HYPERLINK("javascript:void%20window.open('https://ds3.dhss.ak.local/dsds/ds3/index.cfm?fuseaction=pro.view&amp;entityId=5880c2a9-2a82-41f6-a28e-b93f703d5913')","125421")</f>
        <v>125421</v>
      </c>
      <c r="B113" s="21" t="s">
        <v>211</v>
      </c>
      <c r="C113" s="21" t="s">
        <v>7</v>
      </c>
      <c r="D113" s="21" t="s">
        <v>213</v>
      </c>
      <c r="E113" s="22">
        <v>41548.0</v>
      </c>
      <c r="F113" s="23">
        <v>42643.0</v>
      </c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hidden="1" customHeight="1">
      <c r="A114" s="10" t="str">
        <f>HYPERLINK("javascript:void%20window.open('https://ds3.dhss.ak.local/dsds/ds3/index.cfm?fuseaction=pro.view&amp;entityId=4f6fca89-5056-bc68-738c-c2b92bfe4c6c')","155211")</f>
        <v>155211</v>
      </c>
      <c r="B114" s="11" t="s">
        <v>290</v>
      </c>
      <c r="C114" s="11" t="s">
        <v>7</v>
      </c>
      <c r="D114" s="11" t="s">
        <v>291</v>
      </c>
      <c r="E114" s="15">
        <v>41502.0</v>
      </c>
      <c r="F114" s="18">
        <v>42582.0</v>
      </c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hidden="1" customHeight="1">
      <c r="A115" s="20" t="str">
        <f>HYPERLINK("javascript:void%20window.open('https://ds3.dhss.ak.local/dsds/ds3/index.cfm?fuseaction=pro.view&amp;entityId=94c392a3-fefa-4d71-ae53-20b8478d8729')","120843")</f>
        <v>120843</v>
      </c>
      <c r="B115" s="21" t="s">
        <v>31</v>
      </c>
      <c r="C115" s="21" t="s">
        <v>7</v>
      </c>
      <c r="D115" s="21" t="s">
        <v>32</v>
      </c>
      <c r="E115" s="22">
        <v>41575.0</v>
      </c>
      <c r="F115" s="23">
        <v>41912.0</v>
      </c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hidden="1" customHeight="1">
      <c r="A116" s="10" t="str">
        <f>HYPERLINK("javascript:void%20window.open('https://ds3.dhss.ak.local/dsds/ds3/index.cfm?fuseaction=pro.view&amp;entityId=5e1508fc-7c32-491b-a8a7-a4e03b5609ad')","148142")</f>
        <v>148142</v>
      </c>
      <c r="B116" s="11" t="s">
        <v>176</v>
      </c>
      <c r="C116" s="11" t="s">
        <v>7</v>
      </c>
      <c r="D116" s="11" t="s">
        <v>177</v>
      </c>
      <c r="E116" s="15">
        <v>41650.0</v>
      </c>
      <c r="F116" s="18">
        <v>42004.0</v>
      </c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hidden="1" customHeight="1">
      <c r="A117" s="20" t="str">
        <f>HYPERLINK("javascript:void%20window.open('https://ds3.dhss.ak.local/dsds/ds3/index.cfm?fuseaction=pro.view&amp;entityId=ebdf1fc3-5056-bc68-7351-567e7ff96deb')","160852")</f>
        <v>160852</v>
      </c>
      <c r="B117" s="21" t="s">
        <v>273</v>
      </c>
      <c r="C117" s="21" t="s">
        <v>7</v>
      </c>
      <c r="D117" s="21" t="s">
        <v>274</v>
      </c>
      <c r="E117" s="22">
        <v>41661.0</v>
      </c>
      <c r="F117" s="23">
        <v>42004.0</v>
      </c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hidden="1" customHeight="1">
      <c r="A118" s="10" t="str">
        <f>HYPERLINK("javascript:void%20window.open('https://ds3.dhss.ak.local/dsds/ds3/index.cfm?fuseaction=pro.view&amp;entityId=f256acff-5056-bc68-7304-27905ba3f42b')","160731")</f>
        <v>160731</v>
      </c>
      <c r="B118" s="11" t="s">
        <v>254</v>
      </c>
      <c r="C118" s="11" t="s">
        <v>7</v>
      </c>
      <c r="D118" s="11" t="s">
        <v>255</v>
      </c>
      <c r="E118" s="15">
        <v>41660.0</v>
      </c>
      <c r="F118" s="18">
        <v>42004.0</v>
      </c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hidden="1" customHeight="1">
      <c r="A119" s="20" t="str">
        <f>HYPERLINK("javascript:void%20window.open('https://ds3.dhss.ak.local/dsds/ds3/index.cfm?fuseaction=pro.view&amp;entityId=8e212366-5056-bc68-7359-488d4975fd87')","161150")</f>
        <v>161150</v>
      </c>
      <c r="B119" s="21" t="s">
        <v>147</v>
      </c>
      <c r="C119" s="21" t="s">
        <v>7</v>
      </c>
      <c r="D119" s="21" t="s">
        <v>148</v>
      </c>
      <c r="E119" s="22">
        <v>41670.0</v>
      </c>
      <c r="F119" s="23">
        <v>42004.0</v>
      </c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hidden="1" customHeight="1">
      <c r="A120" s="10" t="str">
        <f>HYPERLINK("javascript:void%20window.open('https://ds3.dhss.ak.local/dsds/ds3/index.cfm?fuseaction=pro.view&amp;entityId=b028830c-5056-bc68-735a-a23af8d8e73e')","160660")</f>
        <v>160660</v>
      </c>
      <c r="B120" s="11" t="s">
        <v>172</v>
      </c>
      <c r="C120" s="11" t="s">
        <v>7</v>
      </c>
      <c r="D120" s="11" t="s">
        <v>173</v>
      </c>
      <c r="E120" s="15">
        <v>41660.0</v>
      </c>
      <c r="F120" s="18">
        <v>42004.0</v>
      </c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hidden="1" customHeight="1">
      <c r="A121" s="20" t="str">
        <f>HYPERLINK("javascript:void%20window.open('https://ds3.dhss.ak.local/dsds/ds3/index.cfm?fuseaction=pro.view&amp;entityId=fea69701-d079-bd47-2fca-90f25c55a70f')","132272")</f>
        <v>132272</v>
      </c>
      <c r="B121" s="21" t="s">
        <v>154</v>
      </c>
      <c r="C121" s="21" t="s">
        <v>7</v>
      </c>
      <c r="D121" s="21" t="s">
        <v>155</v>
      </c>
      <c r="E121" s="22">
        <v>41662.0</v>
      </c>
      <c r="F121" s="23">
        <v>42004.0</v>
      </c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hidden="1" customHeight="1">
      <c r="A122" s="10" t="str">
        <f>HYPERLINK("javascript:void%20window.open('https://ds3.dhss.ak.local/dsds/ds3/index.cfm?fuseaction=pro.view&amp;entityId=432426c5-6000-4240-9b5d-891afd6d08dc')","140842")</f>
        <v>140842</v>
      </c>
      <c r="B122" s="11" t="s">
        <v>95</v>
      </c>
      <c r="C122" s="11" t="s">
        <v>7</v>
      </c>
      <c r="D122" s="11" t="s">
        <v>96</v>
      </c>
      <c r="E122" s="15">
        <v>41619.0</v>
      </c>
      <c r="F122" s="18">
        <v>41973.0</v>
      </c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hidden="1" customHeight="1">
      <c r="A123" s="20" t="str">
        <f>HYPERLINK("javascript:void%20window.open('https://ds3.dhss.ak.local/dsds/ds3/index.cfm?fuseaction=pro.view&amp;entityId=fea356b0-91d7-43b1-930d-dc67c7137052')","120926")</f>
        <v>120926</v>
      </c>
      <c r="B123" s="21" t="s">
        <v>126</v>
      </c>
      <c r="C123" s="21" t="s">
        <v>7</v>
      </c>
      <c r="D123" s="21" t="s">
        <v>127</v>
      </c>
      <c r="E123" s="22">
        <v>41689.0</v>
      </c>
      <c r="F123" s="23">
        <v>42035.0</v>
      </c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hidden="1" customHeight="1">
      <c r="A124" s="10" t="str">
        <f>HYPERLINK("javascript:void%20window.open('https://ds3.dhss.ak.local/dsds/ds3/index.cfm?fuseaction=pro.view&amp;entityId=ad8ecba8-5056-bc68-7360-79c10d384bc3')","152195")</f>
        <v>152195</v>
      </c>
      <c r="B124" s="11" t="s">
        <v>229</v>
      </c>
      <c r="C124" s="11" t="s">
        <v>7</v>
      </c>
      <c r="D124" s="11" t="s">
        <v>230</v>
      </c>
      <c r="E124" s="15">
        <v>41517.0</v>
      </c>
      <c r="F124" s="18">
        <v>42582.0</v>
      </c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hidden="1" customHeight="1">
      <c r="A125" s="20" t="str">
        <f>HYPERLINK("javascript:void%20window.open('https://ds3.dhss.ak.local/dsds/ds3/index.cfm?fuseaction=pro.view&amp;entityId=073fd1dc-7f1f-45d7-a3a7-de00affd78bd')","151507")</f>
        <v>151507</v>
      </c>
      <c r="B125" s="21" t="s">
        <v>266</v>
      </c>
      <c r="C125" s="21" t="s">
        <v>7</v>
      </c>
      <c r="D125" s="21" t="s">
        <v>267</v>
      </c>
      <c r="E125" s="22">
        <v>41661.0</v>
      </c>
      <c r="F125" s="23">
        <v>42004.0</v>
      </c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hidden="1" customHeight="1">
      <c r="A126" s="10" t="str">
        <f>HYPERLINK("javascript:void%20window.open('https://ds3.dhss.ak.local/dsds/ds3/index.cfm?fuseaction=pro.view&amp;entityId=b67f6a32-5056-bc68-738f-c50f797779ad')","160813")</f>
        <v>160813</v>
      </c>
      <c r="B126" s="11" t="s">
        <v>162</v>
      </c>
      <c r="C126" s="11" t="s">
        <v>7</v>
      </c>
      <c r="D126" s="11" t="s">
        <v>163</v>
      </c>
      <c r="E126" s="15">
        <v>41680.0</v>
      </c>
      <c r="F126" s="18">
        <v>42035.0</v>
      </c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hidden="1" customHeight="1">
      <c r="A127" s="20" t="str">
        <f>HYPERLINK("javascript:void%20window.open('https://ds3.dhss.ak.local/dsds/ds3/index.cfm?fuseaction=pro.view&amp;entityId=f9cb21ca-5056-bc68-7307-47a2903da76c')","161992")</f>
        <v>161992</v>
      </c>
      <c r="B127" s="21" t="s">
        <v>136</v>
      </c>
      <c r="C127" s="21" t="s">
        <v>7</v>
      </c>
      <c r="D127" s="21" t="s">
        <v>137</v>
      </c>
      <c r="E127" s="22">
        <v>41684.0</v>
      </c>
      <c r="F127" s="23">
        <v>42035.0</v>
      </c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hidden="1" customHeight="1">
      <c r="A128" s="10" t="str">
        <f>HYPERLINK("javascript:void%20window.open('https://ds3.dhss.ak.local/dsds/ds3/index.cfm?fuseaction=pro.view&amp;entityId=b32fd8d3-5056-bc68-730f-95f5068a8f21')","160798")</f>
        <v>160798</v>
      </c>
      <c r="B128" s="11" t="s">
        <v>185</v>
      </c>
      <c r="C128" s="11" t="s">
        <v>7</v>
      </c>
      <c r="D128" s="11" t="s">
        <v>187</v>
      </c>
      <c r="E128" s="15">
        <v>41662.0</v>
      </c>
      <c r="F128" s="18">
        <v>42004.0</v>
      </c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hidden="1" customHeight="1">
      <c r="A129" s="20" t="str">
        <f>HYPERLINK("javascript:void%20window.open('https://ds3.dhss.ak.local/dsds/ds3/index.cfm?fuseaction=pro.view&amp;entityId=ad5e36c7-f190-4f99-a7cb-b40bf6f3acfb')","158518")</f>
        <v>158518</v>
      </c>
      <c r="B129" s="21" t="s">
        <v>91</v>
      </c>
      <c r="C129" s="21" t="s">
        <v>7</v>
      </c>
      <c r="D129" s="21" t="s">
        <v>92</v>
      </c>
      <c r="E129" s="22">
        <v>41621.0</v>
      </c>
      <c r="F129" s="23">
        <v>41973.0</v>
      </c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hidden="1" customHeight="1">
      <c r="A130" s="10" t="str">
        <f>HYPERLINK("javascript:void%20window.open('https://ds3.dhss.ak.local/dsds/ds3/index.cfm?fuseaction=pro.view&amp;entityId=d0562260-5056-bc68-7313-1f3de477a009')","157782")</f>
        <v>157782</v>
      </c>
      <c r="B130" s="11" t="s">
        <v>279</v>
      </c>
      <c r="C130" s="11" t="s">
        <v>7</v>
      </c>
      <c r="D130" s="11" t="s">
        <v>281</v>
      </c>
      <c r="E130" s="15">
        <v>41694.0</v>
      </c>
      <c r="F130" s="18">
        <v>42035.0</v>
      </c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hidden="1" customHeight="1">
      <c r="A131" s="20" t="str">
        <f>HYPERLINK("javascript:void%20window.open('https://ds3.dhss.ak.local/dsds/ds3/index.cfm?fuseaction=pro.view&amp;entityId=c6ffa439-5056-bc68-73ae-50cafe7098fa')","163913")</f>
        <v>163913</v>
      </c>
      <c r="B131" s="21" t="s">
        <v>170</v>
      </c>
      <c r="C131" s="21" t="s">
        <v>7</v>
      </c>
      <c r="D131" s="21" t="s">
        <v>171</v>
      </c>
      <c r="E131" s="22">
        <v>41733.0</v>
      </c>
      <c r="F131" s="23">
        <v>42094.0</v>
      </c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hidden="1" customHeight="1">
      <c r="A132" s="10" t="str">
        <f>HYPERLINK("javascript:void%20window.open('https://ds3.dhss.ak.local/dsds/ds3/index.cfm?fuseaction=pro.view&amp;entityId=203cbfe3-579a-45a0-b8c7-4dbaf3f5d6d7')","73602")</f>
        <v>73602</v>
      </c>
      <c r="B132" s="11" t="s">
        <v>43</v>
      </c>
      <c r="C132" s="11" t="s">
        <v>7</v>
      </c>
      <c r="D132" s="11" t="s">
        <v>44</v>
      </c>
      <c r="E132" s="15">
        <v>41548.0</v>
      </c>
      <c r="F132" s="18">
        <v>41912.0</v>
      </c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hidden="1" customHeight="1">
      <c r="A133" s="20" t="str">
        <f>HYPERLINK("javascript:void%20window.open('https://ds3.dhss.ak.local/dsds/ds3/index.cfm?fuseaction=pro.view&amp;entityId=dc7a7a9a-9f6d-438e-aaba-8056ae6d2373')","97391")</f>
        <v>97391</v>
      </c>
      <c r="B133" s="21" t="s">
        <v>236</v>
      </c>
      <c r="C133" s="21" t="s">
        <v>7</v>
      </c>
      <c r="D133" s="21" t="s">
        <v>237</v>
      </c>
      <c r="E133" s="22">
        <v>41726.0</v>
      </c>
      <c r="F133" s="23">
        <v>42063.0</v>
      </c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hidden="1" customHeight="1">
      <c r="A134" s="10" t="str">
        <f>HYPERLINK("javascript:void%20window.open('https://ds3.dhss.ak.local/dsds/ds3/index.cfm?fuseaction=pro.view&amp;entityId=1182d4bd-5056-bc68-7369-ab727a025ced')","159041")</f>
        <v>159041</v>
      </c>
      <c r="B134" s="11" t="s">
        <v>59</v>
      </c>
      <c r="C134" s="11" t="s">
        <v>7</v>
      </c>
      <c r="D134" s="11" t="s">
        <v>60</v>
      </c>
      <c r="E134" s="15">
        <v>41600.0</v>
      </c>
      <c r="F134" s="18">
        <v>41943.0</v>
      </c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hidden="1" customHeight="1">
      <c r="A135" s="20" t="str">
        <f>HYPERLINK("javascript:void%20window.open('https://ds3.dhss.ak.local/dsds/ds3/index.cfm?fuseaction=pro.view&amp;entityId=8194febd-dde5-46fa-8bc1-fdfb8404af28')","160071")</f>
        <v>160071</v>
      </c>
      <c r="B135" s="21" t="s">
        <v>231</v>
      </c>
      <c r="C135" s="21" t="s">
        <v>7</v>
      </c>
      <c r="D135" s="21" t="s">
        <v>232</v>
      </c>
      <c r="E135" s="22">
        <v>41775.0</v>
      </c>
      <c r="F135" s="23">
        <v>42124.0</v>
      </c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hidden="1" customHeight="1">
      <c r="A136" s="10" t="str">
        <f>HYPERLINK("javascript:void%20window.open('https://ds3.dhss.ak.local/dsds/ds3/index.cfm?fuseaction=pro.view&amp;entityId=7047858c-5056-bc68-7359-453c1b2033c9')","165258")</f>
        <v>165258</v>
      </c>
      <c r="B136" s="11" t="s">
        <v>222</v>
      </c>
      <c r="C136" s="11" t="s">
        <v>7</v>
      </c>
      <c r="D136" s="11" t="s">
        <v>224</v>
      </c>
      <c r="E136" s="15">
        <v>41768.0</v>
      </c>
      <c r="F136" s="18">
        <v>42124.0</v>
      </c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hidden="1" customHeight="1">
      <c r="A137" s="20" t="str">
        <f>HYPERLINK("javascript:void%20window.open('https://ds3.dhss.ak.local/dsds/ds3/index.cfm?fuseaction=pro.view&amp;entityId=c74fee2a-c221-4830-b962-c4563fa296a4')","139657")</f>
        <v>139657</v>
      </c>
      <c r="B137" s="21" t="s">
        <v>250</v>
      </c>
      <c r="C137" s="21" t="s">
        <v>7</v>
      </c>
      <c r="D137" s="21" t="s">
        <v>251</v>
      </c>
      <c r="E137" s="22">
        <v>41768.0</v>
      </c>
      <c r="F137" s="23">
        <v>42185.0</v>
      </c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hidden="1" customHeight="1">
      <c r="A138" s="10" t="str">
        <f>HYPERLINK("javascript:void%20window.open('https://ds3.dhss.ak.local/dsds/ds3/index.cfm?fuseaction=pro.view&amp;entityId=33654946-7e60-41a5-8c51-a4b1e5afbadb')","156892")</f>
        <v>156892</v>
      </c>
      <c r="B138" s="11" t="s">
        <v>141</v>
      </c>
      <c r="C138" s="11" t="s">
        <v>7</v>
      </c>
      <c r="D138" s="11" t="s">
        <v>142</v>
      </c>
      <c r="E138" s="15">
        <v>41768.0</v>
      </c>
      <c r="F138" s="18">
        <v>42124.0</v>
      </c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hidden="1" customHeight="1">
      <c r="A139" s="20" t="str">
        <f>HYPERLINK("javascript:void%20window.open('https://ds3.dhss.ak.local/dsds/ds3/index.cfm?fuseaction=pro.view&amp;entityId=702a56c9-5056-bc68-7331-45575aeef942')","165257")</f>
        <v>165257</v>
      </c>
      <c r="B139" s="21" t="s">
        <v>130</v>
      </c>
      <c r="C139" s="21" t="s">
        <v>7</v>
      </c>
      <c r="D139" s="21" t="s">
        <v>131</v>
      </c>
      <c r="E139" s="22">
        <v>41768.0</v>
      </c>
      <c r="F139" s="23">
        <v>42124.0</v>
      </c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hidden="1" customHeight="1">
      <c r="A140" s="10" t="str">
        <f>HYPERLINK("javascript:void%20window.open('https://ds3.dhss.ak.local/dsds/ds3/index.cfm?fuseaction=pro.view&amp;entityId=d4a82dfc-5056-bc68-730d-c0b263473283')","165517")</f>
        <v>165517</v>
      </c>
      <c r="B140" s="11" t="s">
        <v>258</v>
      </c>
      <c r="C140" s="11" t="s">
        <v>7</v>
      </c>
      <c r="D140" s="11" t="s">
        <v>259</v>
      </c>
      <c r="E140" s="15">
        <v>41773.0</v>
      </c>
      <c r="F140" s="18">
        <v>42124.0</v>
      </c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hidden="1" customHeight="1">
      <c r="A141" s="20" t="str">
        <f>HYPERLINK("javascript:void%20window.open('https://ds3.dhss.ak.local/dsds/ds3/index.cfm?fuseaction=pro.view&amp;entityId=155bef1b-5056-bc68-73f9-370929e3c289')","137155")</f>
        <v>137155</v>
      </c>
      <c r="B141" s="21" t="s">
        <v>227</v>
      </c>
      <c r="C141" s="21" t="s">
        <v>7</v>
      </c>
      <c r="D141" s="21" t="s">
        <v>228</v>
      </c>
      <c r="E141" s="22">
        <v>41786.0</v>
      </c>
      <c r="F141" s="23">
        <v>42124.0</v>
      </c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hidden="1" customHeight="1">
      <c r="A142" s="10" t="str">
        <f>HYPERLINK("javascript:void%20window.open('https://ds3.dhss.ak.local/dsds/ds3/index.cfm?fuseaction=pro.view&amp;entityId=e8adb1bc-cccc-fcc6-9177-95ff66613a5e')","131221")</f>
        <v>131221</v>
      </c>
      <c r="B142" s="11" t="s">
        <v>286</v>
      </c>
      <c r="C142" s="11" t="s">
        <v>7</v>
      </c>
      <c r="D142" s="11" t="s">
        <v>288</v>
      </c>
      <c r="E142" s="15">
        <v>41761.0</v>
      </c>
      <c r="F142" s="18">
        <v>42124.0</v>
      </c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hidden="1" customHeight="1">
      <c r="A143" s="20" t="str">
        <f>HYPERLINK("javascript:void%20window.open('https://ds3.dhss.ak.local/dsds/ds3/index.cfm?fuseaction=pro.view&amp;entityId=06a6fc30-5056-bc68-73e2-e8f1d1d5bc09')","165559")</f>
        <v>165559</v>
      </c>
      <c r="B143" s="21" t="s">
        <v>191</v>
      </c>
      <c r="C143" s="21" t="s">
        <v>7</v>
      </c>
      <c r="D143" s="21" t="s">
        <v>192</v>
      </c>
      <c r="E143" s="22">
        <v>41778.0</v>
      </c>
      <c r="F143" s="23">
        <v>42124.0</v>
      </c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hidden="1" customHeight="1">
      <c r="A144" s="10" t="str">
        <f>HYPERLINK("javascript:void%20window.open('https://ds3.dhss.ak.local/dsds/ds3/index.cfm?fuseaction=pro.view&amp;entityId=2902a530-4c34-408e-88cd-5c797a33f2f3')","155253")</f>
        <v>155253</v>
      </c>
      <c r="B144" s="11" t="s">
        <v>160</v>
      </c>
      <c r="C144" s="11" t="s">
        <v>7</v>
      </c>
      <c r="D144" s="11" t="s">
        <v>161</v>
      </c>
      <c r="E144" s="15">
        <v>41786.0</v>
      </c>
      <c r="F144" s="18">
        <v>42124.0</v>
      </c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hidden="1" customHeight="1">
      <c r="A145" s="20" t="str">
        <f>HYPERLINK("javascript:void%20window.open('https://ds3.dhss.ak.local/dsds/ds3/index.cfm?fuseaction=pro.view&amp;entityId=a5e64329-5056-bc68-73d5-042ec6067202')","166282")</f>
        <v>166282</v>
      </c>
      <c r="B145" s="21" t="s">
        <v>276</v>
      </c>
      <c r="C145" s="21" t="s">
        <v>7</v>
      </c>
      <c r="D145" s="21" t="s">
        <v>277</v>
      </c>
      <c r="E145" s="22">
        <v>41794.0</v>
      </c>
      <c r="F145" s="23">
        <v>42155.0</v>
      </c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hidden="1" customHeight="1">
      <c r="A146" s="10" t="str">
        <f>HYPERLINK("javascript:void%20window.open('https://ds3.dhss.ak.local/dsds/ds3/index.cfm?fuseaction=pro.view&amp;entityId=dbeab8f3-5056-bc68-73ad-0bab5cc96eda')","166806")</f>
        <v>166806</v>
      </c>
      <c r="B146" s="11" t="s">
        <v>195</v>
      </c>
      <c r="C146" s="11" t="s">
        <v>7</v>
      </c>
      <c r="D146" s="11" t="s">
        <v>196</v>
      </c>
      <c r="E146" s="15">
        <v>41803.0</v>
      </c>
      <c r="F146" s="18">
        <v>42155.0</v>
      </c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hidden="1" customHeight="1">
      <c r="A147" s="20" t="str">
        <f>HYPERLINK("javascript:void%20window.open('https://ds3.dhss.ak.local/dsds/ds3/index.cfm?fuseaction=pro.view&amp;entityId=eb5e93bc-5056-bc68-737a-bd9f246a0e24')","166844")</f>
        <v>166844</v>
      </c>
      <c r="B147" s="21" t="s">
        <v>174</v>
      </c>
      <c r="C147" s="21" t="s">
        <v>7</v>
      </c>
      <c r="D147" s="21" t="s">
        <v>175</v>
      </c>
      <c r="E147" s="22">
        <v>41806.0</v>
      </c>
      <c r="F147" s="23">
        <v>42155.0</v>
      </c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hidden="1" customHeight="1">
      <c r="A148" s="10" t="str">
        <f>HYPERLINK("javascript:void%20window.open('https://ds3.dhss.ak.local/dsds/ds3/index.cfm?fuseaction=pro.view&amp;entityId=5667dc31-a1cf-4b88-819d-b3c4a74abd55')","82864")</f>
        <v>82864</v>
      </c>
      <c r="B148" s="11" t="s">
        <v>182</v>
      </c>
      <c r="C148" s="11" t="s">
        <v>7</v>
      </c>
      <c r="D148" s="11" t="s">
        <v>184</v>
      </c>
      <c r="E148" s="15">
        <v>41802.0</v>
      </c>
      <c r="F148" s="18">
        <v>42155.0</v>
      </c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hidden="1" customHeight="1">
      <c r="A149" s="20" t="str">
        <f>HYPERLINK("javascript:void%20window.open('https://ds3.dhss.ak.local/dsds/ds3/index.cfm?fuseaction=pro.view&amp;entityId=7b990ee5-5056-bc68-7374-a161f6112220')","166718")</f>
        <v>166718</v>
      </c>
      <c r="B149" s="21" t="s">
        <v>206</v>
      </c>
      <c r="C149" s="21" t="s">
        <v>7</v>
      </c>
      <c r="D149" s="21" t="s">
        <v>208</v>
      </c>
      <c r="E149" s="22">
        <v>41828.0</v>
      </c>
      <c r="F149" s="23">
        <v>42185.0</v>
      </c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hidden="1" customHeight="1">
      <c r="A150" s="10" t="str">
        <f>HYPERLINK("javascript:void%20window.open('https://ds3.dhss.ak.local/dsds/ds3/index.cfm?fuseaction=pro.view&amp;entityId=fb70d5d7-5056-bc68-7372-832b84978a6c')","148396")</f>
        <v>148396</v>
      </c>
      <c r="B150" s="11" t="s">
        <v>2</v>
      </c>
      <c r="C150" s="11" t="s">
        <v>7</v>
      </c>
      <c r="D150" s="11" t="s">
        <v>8</v>
      </c>
      <c r="E150" s="15">
        <v>41850.0</v>
      </c>
      <c r="F150" s="18">
        <v>41820.0</v>
      </c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hidden="1" customHeight="1">
      <c r="A151" s="35" t="str">
        <f>HYPERLINK("javascript:void%20window.open('https://ds3.dhss.ak.local/dsds/ds3/index.cfm?fuseaction=pro.view&amp;entityId=88e2d313-5056-bc68-73e4-f403c9250f13')","168912")</f>
        <v>168912</v>
      </c>
      <c r="B151" s="36" t="s">
        <v>260</v>
      </c>
      <c r="C151" s="36" t="s">
        <v>7</v>
      </c>
      <c r="D151" s="36" t="s">
        <v>261</v>
      </c>
      <c r="E151" s="37">
        <v>41856.0</v>
      </c>
      <c r="F151" s="38">
        <v>42185.0</v>
      </c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hidden="1" customHeight="1">
      <c r="A152" s="8"/>
      <c r="B152" s="8"/>
      <c r="C152" s="8"/>
      <c r="D152" s="8"/>
      <c r="E152" s="8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1:E1048576">
    <cfRule type="cellIs" dxfId="0" priority="1" stopIfTrue="1" operator="lessThan">
      <formula>41821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63"/>
    <col customWidth="1" min="2" max="2" width="8.25"/>
    <col customWidth="1" min="3" max="3" width="7.0"/>
    <col customWidth="1" min="4" max="4" width="33.5"/>
    <col customWidth="1" min="5" max="6" width="9.0"/>
    <col customWidth="1" min="7" max="7" width="6.75"/>
    <col customWidth="1" min="8" max="8" width="5.5"/>
    <col customWidth="1" min="9" max="9" width="5.88"/>
    <col customWidth="1" min="10" max="19" width="6.63"/>
    <col customWidth="1" min="20" max="26" width="13.25"/>
  </cols>
  <sheetData>
    <row r="1" ht="41.25" customHeight="1">
      <c r="A1" s="5" t="s">
        <v>0</v>
      </c>
      <c r="B1" s="6" t="s">
        <v>1</v>
      </c>
      <c r="C1" s="6" t="s">
        <v>3</v>
      </c>
      <c r="D1" s="6" t="s">
        <v>4</v>
      </c>
      <c r="E1" s="6" t="s">
        <v>5</v>
      </c>
      <c r="F1" s="14" t="s">
        <v>6</v>
      </c>
      <c r="G1" s="6" t="s">
        <v>15</v>
      </c>
      <c r="H1" s="6" t="s">
        <v>16</v>
      </c>
      <c r="I1" s="6" t="s">
        <v>17</v>
      </c>
      <c r="J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0" t="str">
        <f>HYPERLINK("javascript:void%20window.open('https://ds3.dhss.ak.local/dsds/ds3/index.cfm?fuseaction=pro.view&amp;entityId=8593159b-5056-bc68-735f-5a52ddbf5f6c')","160491")</f>
        <v>160491</v>
      </c>
      <c r="B2" s="11" t="s">
        <v>25</v>
      </c>
      <c r="C2" s="11" t="s">
        <v>7</v>
      </c>
      <c r="D2" s="11" t="s">
        <v>26</v>
      </c>
      <c r="E2" s="15">
        <v>41799.0</v>
      </c>
      <c r="F2" s="18">
        <v>42155.0</v>
      </c>
      <c r="G2" s="11" t="s">
        <v>33</v>
      </c>
      <c r="H2" s="11" t="s">
        <v>33</v>
      </c>
      <c r="I2" s="11" t="s">
        <v>33</v>
      </c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0" t="str">
        <f>HYPERLINK("javascript:void%20window.open('https://ds3.dhss.ak.local/dsds/ds3/index.cfm?fuseaction=pro.view&amp;entityId=8df2f8b5-5056-bc68-7368-8630e65dbe91')","154703")</f>
        <v>154703</v>
      </c>
      <c r="B3" s="21" t="s">
        <v>40</v>
      </c>
      <c r="C3" s="21" t="s">
        <v>7</v>
      </c>
      <c r="D3" s="21" t="s">
        <v>45</v>
      </c>
      <c r="E3" s="22">
        <v>41493.0</v>
      </c>
      <c r="F3" s="23">
        <v>42582.0</v>
      </c>
      <c r="G3" s="21" t="s">
        <v>33</v>
      </c>
      <c r="H3" s="21" t="s">
        <v>33</v>
      </c>
      <c r="I3" s="21" t="s">
        <v>52</v>
      </c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0" t="str">
        <f>HYPERLINK("javascript:void%20window.open('https://ds3.dhss.ak.local/dsds/ds3/index.cfm?fuseaction=pro.view&amp;entityId=b2002505-b6b3-a039-2a03-3b8b962513c8')","110462")</f>
        <v>110462</v>
      </c>
      <c r="B4" s="11" t="s">
        <v>55</v>
      </c>
      <c r="C4" s="11" t="s">
        <v>7</v>
      </c>
      <c r="D4" s="11" t="s">
        <v>57</v>
      </c>
      <c r="E4" s="15">
        <v>41730.0</v>
      </c>
      <c r="F4" s="18">
        <v>42551.0</v>
      </c>
      <c r="G4" s="11" t="s">
        <v>33</v>
      </c>
      <c r="H4" s="11" t="s">
        <v>33</v>
      </c>
      <c r="I4" s="11" t="s">
        <v>33</v>
      </c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0" t="str">
        <f>HYPERLINK("javascript:void%20window.open('https://ds3.dhss.ak.local/dsds/ds3/index.cfm?fuseaction=pro.view&amp;entityId=3c930f93-5056-bc68-7377-4e9a147a067f')","158644")</f>
        <v>158644</v>
      </c>
      <c r="B5" s="21" t="s">
        <v>61</v>
      </c>
      <c r="C5" s="21" t="s">
        <v>7</v>
      </c>
      <c r="D5" s="21" t="s">
        <v>62</v>
      </c>
      <c r="E5" s="22">
        <v>41708.0</v>
      </c>
      <c r="F5" s="23">
        <v>42063.0</v>
      </c>
      <c r="G5" s="21" t="s">
        <v>33</v>
      </c>
      <c r="H5" s="21" t="s">
        <v>33</v>
      </c>
      <c r="I5" s="21" t="s">
        <v>33</v>
      </c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0" t="str">
        <f>HYPERLINK("javascript:void%20window.open('https://ds3.dhss.ak.local/dsds/ds3/index.cfm?fuseaction=pro.view&amp;entityId=e09bc392-90c0-44b0-8a2d-56d7307db664')","32668")</f>
        <v>32668</v>
      </c>
      <c r="B6" s="11" t="s">
        <v>65</v>
      </c>
      <c r="C6" s="11" t="s">
        <v>7</v>
      </c>
      <c r="D6" s="11" t="s">
        <v>66</v>
      </c>
      <c r="E6" s="15">
        <v>41487.0</v>
      </c>
      <c r="F6" s="18">
        <v>42216.0</v>
      </c>
      <c r="G6" s="11" t="s">
        <v>67</v>
      </c>
      <c r="H6" s="11"/>
      <c r="I6" s="11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0" t="str">
        <f>HYPERLINK("javascript:void%20window.open('https://ds3.dhss.ak.local/dsds/ds3/index.cfm?fuseaction=pro.view&amp;entityId=24daf5ce-ae15-49da-8a60-520b44b9299a')","32293")</f>
        <v>32293</v>
      </c>
      <c r="B7" s="21" t="s">
        <v>70</v>
      </c>
      <c r="C7" s="21" t="s">
        <v>7</v>
      </c>
      <c r="D7" s="21" t="s">
        <v>71</v>
      </c>
      <c r="E7" s="22">
        <v>41456.0</v>
      </c>
      <c r="F7" s="23">
        <v>42185.0</v>
      </c>
      <c r="G7" s="21" t="s">
        <v>73</v>
      </c>
      <c r="H7" s="21"/>
      <c r="I7" s="21"/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0" t="str">
        <f>HYPERLINK("javascript:void%20window.open('https://ds3.dhss.ak.local/dsds/ds3/index.cfm?fuseaction=pro.view&amp;entityId=a2999ff4-5056-bc68-7330-0b6898700fa7')","163900")</f>
        <v>163900</v>
      </c>
      <c r="B8" s="11" t="s">
        <v>75</v>
      </c>
      <c r="C8" s="11" t="s">
        <v>7</v>
      </c>
      <c r="D8" s="11" t="s">
        <v>77</v>
      </c>
      <c r="E8" s="15">
        <v>41821.0</v>
      </c>
      <c r="F8" s="18">
        <v>42185.0</v>
      </c>
      <c r="G8" s="11" t="s">
        <v>33</v>
      </c>
      <c r="H8" s="11" t="s">
        <v>33</v>
      </c>
      <c r="I8" s="11" t="s">
        <v>33</v>
      </c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0" t="str">
        <f>HYPERLINK("javascript:void%20window.open('https://ds3.dhss.ak.local/dsds/ds3/index.cfm?fuseaction=pro.view&amp;entityId=b7eb390f-5056-bc68-737b-66df768507f9')","161322")</f>
        <v>161322</v>
      </c>
      <c r="B9" s="21" t="s">
        <v>78</v>
      </c>
      <c r="C9" s="21" t="s">
        <v>7</v>
      </c>
      <c r="D9" s="21" t="s">
        <v>80</v>
      </c>
      <c r="E9" s="22">
        <v>41722.0</v>
      </c>
      <c r="F9" s="23">
        <v>42063.0</v>
      </c>
      <c r="G9" s="21" t="s">
        <v>33</v>
      </c>
      <c r="H9" s="21" t="s">
        <v>33</v>
      </c>
      <c r="I9" s="21" t="s">
        <v>33</v>
      </c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" t="str">
        <f>HYPERLINK("javascript:void%20window.open('https://ds3.dhss.ak.local/dsds/ds3/index.cfm?fuseaction=pro.view&amp;entityId=1f945963-0e39-cf3c-7e86-f348a57f9497')","129568")</f>
        <v>129568</v>
      </c>
      <c r="B10" s="11" t="s">
        <v>83</v>
      </c>
      <c r="C10" s="11" t="s">
        <v>7</v>
      </c>
      <c r="D10" s="11" t="s">
        <v>85</v>
      </c>
      <c r="E10" s="15">
        <v>41548.0</v>
      </c>
      <c r="F10" s="18">
        <v>42094.0</v>
      </c>
      <c r="G10" s="11" t="s">
        <v>86</v>
      </c>
      <c r="H10" s="11"/>
      <c r="I10" s="11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0" t="str">
        <f>HYPERLINK("javascript:void%20window.open('https://ds3.dhss.ak.local/dsds/ds3/index.cfm?fuseaction=pro.view&amp;entityId=99adea12-5056-bc68-7359-c8499a6a45e0')","156108")</f>
        <v>156108</v>
      </c>
      <c r="B11" s="21" t="s">
        <v>89</v>
      </c>
      <c r="C11" s="21" t="s">
        <v>7</v>
      </c>
      <c r="D11" s="21" t="s">
        <v>90</v>
      </c>
      <c r="E11" s="22">
        <v>41556.0</v>
      </c>
      <c r="F11" s="23">
        <v>42643.0</v>
      </c>
      <c r="G11" s="21" t="s">
        <v>86</v>
      </c>
      <c r="H11" s="21"/>
      <c r="I11" s="21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" t="str">
        <f>HYPERLINK("javascript:void%20window.open('https://ds3.dhss.ak.local/dsds/ds3/index.cfm?fuseaction=pro.view&amp;entityId=c3541552-5056-bc68-7356-79ba72d55f9a')","161219")</f>
        <v>161219</v>
      </c>
      <c r="B12" s="11" t="s">
        <v>93</v>
      </c>
      <c r="C12" s="11" t="s">
        <v>7</v>
      </c>
      <c r="D12" s="11" t="s">
        <v>94</v>
      </c>
      <c r="E12" s="15">
        <v>41827.0</v>
      </c>
      <c r="F12" s="18">
        <v>42185.0</v>
      </c>
      <c r="G12" s="11" t="s">
        <v>67</v>
      </c>
      <c r="H12" s="11"/>
      <c r="I12" s="11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0" t="str">
        <f>HYPERLINK("javascript:void%20window.open('https://ds3.dhss.ak.local/dsds/ds3/index.cfm?fuseaction=pro.view&amp;entityId=83dfcf89-65be-f484-0404-00d2888556be')","63613")</f>
        <v>63613</v>
      </c>
      <c r="B13" s="21" t="s">
        <v>97</v>
      </c>
      <c r="C13" s="21" t="s">
        <v>7</v>
      </c>
      <c r="D13" s="21" t="s">
        <v>98</v>
      </c>
      <c r="E13" s="22">
        <v>41821.0</v>
      </c>
      <c r="F13" s="23">
        <v>42124.0</v>
      </c>
      <c r="G13" s="21" t="s">
        <v>33</v>
      </c>
      <c r="H13" s="21" t="s">
        <v>33</v>
      </c>
      <c r="I13" s="21" t="s">
        <v>33</v>
      </c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" t="str">
        <f>HYPERLINK("javascript:void%20window.open('https://ds3.dhss.ak.local/dsds/ds3/index.cfm?fuseaction=pro.view&amp;entityId=f86e8251-5056-bc68-7374-fd7685b77dd5')","162892")</f>
        <v>162892</v>
      </c>
      <c r="B14" s="11" t="s">
        <v>99</v>
      </c>
      <c r="C14" s="11" t="s">
        <v>7</v>
      </c>
      <c r="D14" s="11" t="s">
        <v>100</v>
      </c>
      <c r="E14" s="15">
        <v>41821.0</v>
      </c>
      <c r="F14" s="18">
        <v>42124.0</v>
      </c>
      <c r="G14" s="11"/>
      <c r="H14" s="11"/>
      <c r="I14" s="11"/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0" t="str">
        <f>HYPERLINK("javascript:void%20window.open('https://ds3.dhss.ak.local/dsds/ds3/index.cfm?fuseaction=pro.view&amp;entityId=67f76b02-9a24-67f2-033d-566d1e56e7e1')","70574")</f>
        <v>70574</v>
      </c>
      <c r="B15" s="21" t="s">
        <v>103</v>
      </c>
      <c r="C15" s="21" t="s">
        <v>7</v>
      </c>
      <c r="D15" s="21" t="s">
        <v>104</v>
      </c>
      <c r="E15" s="22">
        <v>41487.0</v>
      </c>
      <c r="F15" s="23">
        <v>42216.0</v>
      </c>
      <c r="G15" s="21"/>
      <c r="H15" s="21"/>
      <c r="I15" s="21"/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0" t="str">
        <f>HYPERLINK("javascript:void%20window.open('https://ds3.dhss.ak.local/dsds/ds3/index.cfm?fuseaction=pro.view&amp;entityId=bf5d94d4-5056-bc68-73e9-1f2cfa93b047')","161511")</f>
        <v>161511</v>
      </c>
      <c r="B16" s="11" t="s">
        <v>108</v>
      </c>
      <c r="C16" s="11" t="s">
        <v>7</v>
      </c>
      <c r="D16" s="11" t="s">
        <v>110</v>
      </c>
      <c r="E16" s="15">
        <v>41760.0</v>
      </c>
      <c r="F16" s="18">
        <v>42124.0</v>
      </c>
      <c r="G16" s="11"/>
      <c r="H16" s="11"/>
      <c r="I16" s="11"/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0" t="str">
        <f>HYPERLINK("javascript:void%20window.open('https://ds3.dhss.ak.local/dsds/ds3/index.cfm?fuseaction=pro.view&amp;entityId=9d75fa16-5056-bc68-73ab-42313372a895')","163468")</f>
        <v>163468</v>
      </c>
      <c r="B17" s="21" t="s">
        <v>111</v>
      </c>
      <c r="C17" s="21" t="s">
        <v>7</v>
      </c>
      <c r="D17" s="21" t="s">
        <v>113</v>
      </c>
      <c r="E17" s="22">
        <v>41732.0</v>
      </c>
      <c r="F17" s="23">
        <v>42094.0</v>
      </c>
      <c r="G17" s="21"/>
      <c r="H17" s="21"/>
      <c r="I17" s="21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0" t="str">
        <f>HYPERLINK("javascript:void%20window.open('https://ds3.dhss.ak.local/dsds/ds3/index.cfm?fuseaction=pro.view&amp;entityId=23a22d95-fb1a-9ef5-3cd8-ad76928715b1')","132125")</f>
        <v>132125</v>
      </c>
      <c r="B18" s="11" t="s">
        <v>105</v>
      </c>
      <c r="C18" s="11" t="s">
        <v>7</v>
      </c>
      <c r="D18" s="11" t="s">
        <v>107</v>
      </c>
      <c r="E18" s="15">
        <v>41548.0</v>
      </c>
      <c r="F18" s="18">
        <v>42094.0</v>
      </c>
      <c r="G18" s="11"/>
      <c r="H18" s="11"/>
      <c r="I18" s="11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0" t="str">
        <f>HYPERLINK("javascript:void%20window.open('https://ds3.dhss.ak.local/dsds/ds3/index.cfm?fuseaction=pro.view&amp;entityId=bcef0e00-54e1-4d32-896f-c53664cabd50')","30151")</f>
        <v>30151</v>
      </c>
      <c r="B19" s="21" t="s">
        <v>115</v>
      </c>
      <c r="C19" s="21" t="s">
        <v>7</v>
      </c>
      <c r="D19" s="21" t="s">
        <v>116</v>
      </c>
      <c r="E19" s="22">
        <v>41518.0</v>
      </c>
      <c r="F19" s="23">
        <v>42551.0</v>
      </c>
      <c r="G19" s="21" t="s">
        <v>33</v>
      </c>
      <c r="H19" s="21" t="s">
        <v>33</v>
      </c>
      <c r="I19" s="21" t="s">
        <v>33</v>
      </c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" t="str">
        <f>HYPERLINK("javascript:void%20window.open('https://ds3.dhss.ak.local/dsds/ds3/index.cfm?fuseaction=pro.view&amp;entityId=67beb571-5056-bc68-73a8-d3c8d13590ee')","163028")</f>
        <v>163028</v>
      </c>
      <c r="B20" s="11" t="s">
        <v>112</v>
      </c>
      <c r="C20" s="11" t="s">
        <v>7</v>
      </c>
      <c r="D20" s="11" t="s">
        <v>114</v>
      </c>
      <c r="E20" s="15">
        <v>41745.0</v>
      </c>
      <c r="F20" s="18">
        <v>42094.0</v>
      </c>
      <c r="G20" s="11" t="s">
        <v>86</v>
      </c>
      <c r="H20" s="11"/>
      <c r="I20" s="11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6.25" customHeight="1">
      <c r="A21" s="20" t="str">
        <f>HYPERLINK("javascript:void%20window.open('https://ds3.dhss.ak.local/dsds/ds3/index.cfm?fuseaction=pro.view&amp;entityId=485dd534-5056-bc68-73b2-f59b31c09535')","167128")</f>
        <v>167128</v>
      </c>
      <c r="B21" s="21" t="s">
        <v>123</v>
      </c>
      <c r="C21" s="21" t="s">
        <v>7</v>
      </c>
      <c r="D21" s="21" t="s">
        <v>124</v>
      </c>
      <c r="E21" s="22">
        <v>41838.0</v>
      </c>
      <c r="F21" s="23">
        <v>42185.0</v>
      </c>
      <c r="G21" s="21" t="s">
        <v>125</v>
      </c>
      <c r="H21" s="21"/>
      <c r="I21" s="21"/>
      <c r="J21" s="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" t="str">
        <f>HYPERLINK("javascript:void%20window.open('https://ds3.dhss.ak.local/dsds/ds3/index.cfm?fuseaction=pro.view&amp;entityId=8b3743e1-5056-bc68-7346-78526b27cb25')","156228")</f>
        <v>156228</v>
      </c>
      <c r="B22" s="11" t="s">
        <v>101</v>
      </c>
      <c r="C22" s="11" t="s">
        <v>7</v>
      </c>
      <c r="D22" s="11" t="s">
        <v>102</v>
      </c>
      <c r="E22" s="15">
        <v>41701.0</v>
      </c>
      <c r="F22" s="18">
        <v>42063.0</v>
      </c>
      <c r="G22" s="11" t="s">
        <v>86</v>
      </c>
      <c r="H22" s="11"/>
      <c r="I22" s="11"/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6.25" customHeight="1">
      <c r="A23" s="20" t="str">
        <f>HYPERLINK("javascript:void%20window.open('https://ds3.dhss.ak.local/dsds/ds3/index.cfm?fuseaction=pro.view&amp;entityId=eaa6865e-5056-bc68-7331-16bb0570fc0a')","167857")</f>
        <v>167857</v>
      </c>
      <c r="B23" s="21" t="s">
        <v>133</v>
      </c>
      <c r="C23" s="21" t="s">
        <v>7</v>
      </c>
      <c r="D23" s="21" t="s">
        <v>135</v>
      </c>
      <c r="E23" s="22">
        <v>41851.0</v>
      </c>
      <c r="F23" s="23">
        <v>42185.0</v>
      </c>
      <c r="G23" s="21" t="s">
        <v>125</v>
      </c>
      <c r="H23" s="21"/>
      <c r="I23" s="21"/>
      <c r="J23" s="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9.0" customHeight="1">
      <c r="A24" s="10" t="str">
        <f>HYPERLINK("javascript:void%20window.open('https://ds3.dhss.ak.local/dsds/ds3/index.cfm?fuseaction=pro.view&amp;entityId=c1d36116-e0c5-921c-63f2-e2e9686c6991')","132844")</f>
        <v>132844</v>
      </c>
      <c r="B24" s="11" t="s">
        <v>128</v>
      </c>
      <c r="C24" s="11" t="s">
        <v>7</v>
      </c>
      <c r="D24" s="11" t="s">
        <v>129</v>
      </c>
      <c r="E24" s="15">
        <v>41487.0</v>
      </c>
      <c r="F24" s="18">
        <v>42216.0</v>
      </c>
      <c r="G24" s="11" t="s">
        <v>140</v>
      </c>
      <c r="H24" s="11"/>
      <c r="I24" s="11"/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0" t="str">
        <f>HYPERLINK("javascript:void%20window.open('https://ds3.dhss.ak.local/dsds/ds3/index.cfm?fuseaction=pro.view&amp;entityId=1abd4ea3-5056-bc68-7383-09a78e821f7a')","138380")</f>
        <v>138380</v>
      </c>
      <c r="B25" s="21" t="s">
        <v>143</v>
      </c>
      <c r="C25" s="21" t="s">
        <v>7</v>
      </c>
      <c r="D25" s="21" t="s">
        <v>144</v>
      </c>
      <c r="E25" s="22">
        <v>41509.0</v>
      </c>
      <c r="F25" s="23">
        <v>42582.0</v>
      </c>
      <c r="G25" s="21"/>
      <c r="H25" s="21"/>
      <c r="I25" s="21"/>
      <c r="J25" s="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" t="str">
        <f>HYPERLINK("javascript:void%20window.open('https://ds3.dhss.ak.local/dsds/ds3/index.cfm?fuseaction=pro.view&amp;entityId=657b8d9b-a9d9-797d-b80b-6c3dc5993281')","116286")</f>
        <v>116286</v>
      </c>
      <c r="B26" s="11" t="s">
        <v>117</v>
      </c>
      <c r="C26" s="11" t="s">
        <v>7</v>
      </c>
      <c r="D26" s="11" t="s">
        <v>118</v>
      </c>
      <c r="E26" s="15">
        <v>41801.0</v>
      </c>
      <c r="F26" s="18">
        <v>42155.0</v>
      </c>
      <c r="G26" s="11"/>
      <c r="H26" s="11"/>
      <c r="I26" s="11"/>
      <c r="J26" s="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0" t="str">
        <f>HYPERLINK("javascript:void%20window.open('https://ds3.dhss.ak.local/dsds/ds3/index.cfm?fuseaction=pro.view&amp;entityId=320aff76-5056-bc68-7312-d3cc07064a81')","162950")</f>
        <v>162950</v>
      </c>
      <c r="B27" s="21" t="s">
        <v>151</v>
      </c>
      <c r="C27" s="21" t="s">
        <v>7</v>
      </c>
      <c r="D27" s="21" t="s">
        <v>152</v>
      </c>
      <c r="E27" s="22">
        <v>41786.0</v>
      </c>
      <c r="F27" s="23">
        <v>42124.0</v>
      </c>
      <c r="G27" s="21"/>
      <c r="H27" s="21"/>
      <c r="I27" s="21"/>
      <c r="J27" s="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7" t="str">
        <f>HYPERLINK("javascript:void%20window.open('https://ds3.dhss.ak.local/dsds/ds3/index.cfm?fuseaction=pro.view&amp;entityId=990035d6-5056-bc68-73f8-bd18d83f7eab')","150762")</f>
        <v>150762</v>
      </c>
      <c r="B28" s="28" t="s">
        <v>156</v>
      </c>
      <c r="C28" s="28" t="s">
        <v>7</v>
      </c>
      <c r="D28" s="28" t="s">
        <v>158</v>
      </c>
      <c r="E28" s="29">
        <v>41481.0</v>
      </c>
      <c r="F28" s="30">
        <v>42551.0</v>
      </c>
      <c r="G28" s="28" t="s">
        <v>33</v>
      </c>
      <c r="H28" s="28" t="s">
        <v>33</v>
      </c>
      <c r="I28" s="28" t="s">
        <v>33</v>
      </c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6.25" customHeight="1">
      <c r="A29" s="20" t="str">
        <f>HYPERLINK("javascript:void%20window.open('https://ds3.dhss.ak.local/dsds/ds3/index.cfm?fuseaction=pro.view&amp;entityId=77f1fcaa-68e0-4912-8193-08e94207ca24')","31820")</f>
        <v>31820</v>
      </c>
      <c r="B29" s="21" t="s">
        <v>178</v>
      </c>
      <c r="C29" s="21" t="s">
        <v>7</v>
      </c>
      <c r="D29" s="21" t="s">
        <v>179</v>
      </c>
      <c r="E29" s="22">
        <v>41487.0</v>
      </c>
      <c r="F29" s="23">
        <v>42216.0</v>
      </c>
      <c r="G29" s="21" t="s">
        <v>180</v>
      </c>
      <c r="H29" s="21"/>
      <c r="I29" s="21"/>
      <c r="J29" s="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" t="str">
        <f>HYPERLINK("javascript:void%20window.open('https://ds3.dhss.ak.local/dsds/ds3/index.cfm?fuseaction=pro.view&amp;entityId=be76dfd4-5056-bc68-73f4-a90f5bddc62e')","155082")</f>
        <v>155082</v>
      </c>
      <c r="B30" s="11" t="s">
        <v>181</v>
      </c>
      <c r="C30" s="11" t="s">
        <v>7</v>
      </c>
      <c r="D30" s="11" t="s">
        <v>183</v>
      </c>
      <c r="E30" s="15">
        <v>41698.0</v>
      </c>
      <c r="F30" s="18">
        <v>42035.0</v>
      </c>
      <c r="G30" s="11" t="s">
        <v>33</v>
      </c>
      <c r="H30" s="11" t="s">
        <v>33</v>
      </c>
      <c r="I30" s="11" t="s">
        <v>33</v>
      </c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0" t="str">
        <f>HYPERLINK("javascript:void%20window.open('https://ds3.dhss.ak.local/dsds/ds3/index.cfm?fuseaction=pro.view&amp;entityId=555b880b-83f7-4524-b54f-85653fbd1e3c')","32563")</f>
        <v>32563</v>
      </c>
      <c r="B31" s="21" t="s">
        <v>186</v>
      </c>
      <c r="C31" s="21" t="s">
        <v>7</v>
      </c>
      <c r="D31" s="21" t="s">
        <v>188</v>
      </c>
      <c r="E31" s="22">
        <v>41456.0</v>
      </c>
      <c r="F31" s="23">
        <v>42004.0</v>
      </c>
      <c r="G31" s="21" t="s">
        <v>86</v>
      </c>
      <c r="H31" s="21"/>
      <c r="I31" s="21"/>
      <c r="J31" s="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0" t="str">
        <f>HYPERLINK("javascript:void%20window.open('https://ds3.dhss.ak.local/dsds/ds3/index.cfm?fuseaction=pro.view&amp;entityId=f1d381a3-04b0-a85e-608f-55ba763ad5fd')","123125")</f>
        <v>123125</v>
      </c>
      <c r="B32" s="11" t="s">
        <v>193</v>
      </c>
      <c r="C32" s="11" t="s">
        <v>7</v>
      </c>
      <c r="D32" s="11" t="s">
        <v>194</v>
      </c>
      <c r="E32" s="15">
        <v>41548.0</v>
      </c>
      <c r="F32" s="18">
        <v>42582.0</v>
      </c>
      <c r="G32" s="11" t="s">
        <v>86</v>
      </c>
      <c r="H32" s="11"/>
      <c r="I32" s="11"/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7" t="str">
        <f>HYPERLINK("javascript:void%20window.open('https://ds3.dhss.ak.local/dsds/ds3/index.cfm?fuseaction=pro.view&amp;entityId=992fa97c-738d-44e5-90f6-aa9a404d6cca')","32394")</f>
        <v>32394</v>
      </c>
      <c r="B33" s="28" t="s">
        <v>197</v>
      </c>
      <c r="C33" s="28" t="s">
        <v>7</v>
      </c>
      <c r="D33" s="28" t="s">
        <v>198</v>
      </c>
      <c r="E33" s="29">
        <v>41794.0</v>
      </c>
      <c r="F33" s="30">
        <v>42247.0</v>
      </c>
      <c r="G33" s="28" t="s">
        <v>199</v>
      </c>
      <c r="H33" s="28" t="s">
        <v>33</v>
      </c>
      <c r="I33" s="28" t="s">
        <v>200</v>
      </c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0" t="str">
        <f>HYPERLINK("javascript:void%20window.open('https://ds3.dhss.ak.local/dsds/ds3/index.cfm?fuseaction=pro.view&amp;entityId=d8e07784-5056-bc68-7385-3fff9155ca28')","152479")</f>
        <v>152479</v>
      </c>
      <c r="B34" s="11" t="s">
        <v>203</v>
      </c>
      <c r="C34" s="11" t="s">
        <v>7</v>
      </c>
      <c r="D34" s="11" t="s">
        <v>204</v>
      </c>
      <c r="E34" s="15">
        <v>41521.0</v>
      </c>
      <c r="F34" s="18">
        <v>42613.0</v>
      </c>
      <c r="G34" s="11" t="s">
        <v>67</v>
      </c>
      <c r="H34" s="11"/>
      <c r="I34" s="11"/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6.25" customHeight="1">
      <c r="A35" s="20" t="str">
        <f>HYPERLINK("javascript:void%20window.open('https://ds3.dhss.ak.local/dsds/ds3/index.cfm?fuseaction=pro.view&amp;entityId=df153a0a-ec86-801e-c4fd-0e1268abbe52')","95270")</f>
        <v>95270</v>
      </c>
      <c r="B35" s="21" t="s">
        <v>205</v>
      </c>
      <c r="C35" s="21" t="s">
        <v>7</v>
      </c>
      <c r="D35" s="21" t="s">
        <v>207</v>
      </c>
      <c r="E35" s="22">
        <v>41456.0</v>
      </c>
      <c r="F35" s="23">
        <v>42185.0</v>
      </c>
      <c r="G35" s="21" t="s">
        <v>209</v>
      </c>
      <c r="H35" s="21"/>
      <c r="I35" s="21"/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0" t="str">
        <f>HYPERLINK("javascript:void%20window.open('https://ds3.dhss.ak.local/dsds/ds3/index.cfm?fuseaction=pro.view&amp;entityId=e2550a45-5056-bc68-7314-7204138c8509')","159183")</f>
        <v>159183</v>
      </c>
      <c r="B36" s="11" t="s">
        <v>210</v>
      </c>
      <c r="C36" s="11" t="s">
        <v>7</v>
      </c>
      <c r="D36" s="11" t="s">
        <v>212</v>
      </c>
      <c r="E36" s="15">
        <v>41663.0</v>
      </c>
      <c r="F36" s="18">
        <v>42004.0</v>
      </c>
      <c r="G36" s="11" t="s">
        <v>86</v>
      </c>
      <c r="H36" s="11"/>
      <c r="I36" s="11"/>
      <c r="J36" s="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0" t="str">
        <f>HYPERLINK("javascript:void%20window.open('https://ds3.dhss.ak.local/dsds/ds3/index.cfm?fuseaction=pro.view&amp;entityId=260e75c1-c06f-4a46-b925-4c90b69d8949')","61228")</f>
        <v>61228</v>
      </c>
      <c r="B37" s="21" t="s">
        <v>214</v>
      </c>
      <c r="C37" s="21" t="s">
        <v>7</v>
      </c>
      <c r="D37" s="21" t="s">
        <v>215</v>
      </c>
      <c r="E37" s="22">
        <v>41753.0</v>
      </c>
      <c r="F37" s="23">
        <v>42429.0</v>
      </c>
      <c r="G37" s="21" t="s">
        <v>199</v>
      </c>
      <c r="H37" s="21" t="s">
        <v>33</v>
      </c>
      <c r="I37" s="21" t="s">
        <v>33</v>
      </c>
      <c r="J37" s="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6.25" customHeight="1">
      <c r="A38" s="10" t="str">
        <f>HYPERLINK("javascript:void%20window.open('https://ds3.dhss.ak.local/dsds/ds3/index.cfm?fuseaction=pro.view&amp;entityId=da5465c9-e879-2e7a-68e9-66b8e74e165a')","73476")</f>
        <v>73476</v>
      </c>
      <c r="B38" s="11">
        <v>1605075.0</v>
      </c>
      <c r="C38" s="11" t="s">
        <v>7</v>
      </c>
      <c r="D38" s="11" t="s">
        <v>218</v>
      </c>
      <c r="E38" s="15">
        <v>41548.0</v>
      </c>
      <c r="F38" s="18">
        <v>42094.0</v>
      </c>
      <c r="G38" s="11" t="s">
        <v>209</v>
      </c>
      <c r="H38" s="11"/>
      <c r="I38" s="11"/>
      <c r="J38" s="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0" t="str">
        <f>HYPERLINK("javascript:void%20window.open('https://ds3.dhss.ak.local/dsds/ds3/index.cfm?fuseaction=pro.view&amp;entityId=befcc7b2-ae79-4d01-94b0-fbce9eaa8436')","30867")</f>
        <v>30867</v>
      </c>
      <c r="B39" s="21" t="s">
        <v>221</v>
      </c>
      <c r="C39" s="21" t="s">
        <v>7</v>
      </c>
      <c r="D39" s="21" t="s">
        <v>223</v>
      </c>
      <c r="E39" s="22">
        <v>41671.0</v>
      </c>
      <c r="F39" s="23">
        <v>42247.0</v>
      </c>
      <c r="G39" s="21" t="s">
        <v>33</v>
      </c>
      <c r="H39" s="21" t="s">
        <v>33</v>
      </c>
      <c r="I39" s="21" t="s">
        <v>33</v>
      </c>
      <c r="J39" s="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0" t="str">
        <f>HYPERLINK("javascript:void%20window.open('https://ds3.dhss.ak.local/dsds/ds3/index.cfm?fuseaction=pro.view&amp;entityId=9b548005-5056-bc68-73ee-7100fc4653b7')","163873")</f>
        <v>163873</v>
      </c>
      <c r="B40" s="11" t="s">
        <v>225</v>
      </c>
      <c r="C40" s="11" t="s">
        <v>7</v>
      </c>
      <c r="D40" s="11" t="s">
        <v>226</v>
      </c>
      <c r="E40" s="15">
        <v>41738.0</v>
      </c>
      <c r="F40" s="18">
        <v>42094.0</v>
      </c>
      <c r="G40" s="11" t="s">
        <v>33</v>
      </c>
      <c r="H40" s="11" t="s">
        <v>33</v>
      </c>
      <c r="I40" s="11" t="s">
        <v>33</v>
      </c>
      <c r="J40" s="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0" t="str">
        <f>HYPERLINK("javascript:void%20window.open('https://ds3.dhss.ak.local/dsds/ds3/index.cfm?fuseaction=pro.view&amp;entityId=7787e714-99f2-4b2c-96a2-4911eb9216ee')","32524")</f>
        <v>32524</v>
      </c>
      <c r="B41" s="21" t="s">
        <v>138</v>
      </c>
      <c r="C41" s="21" t="s">
        <v>7</v>
      </c>
      <c r="D41" s="21" t="s">
        <v>139</v>
      </c>
      <c r="E41" s="22">
        <v>41487.0</v>
      </c>
      <c r="F41" s="23">
        <v>42216.0</v>
      </c>
      <c r="G41" s="21" t="s">
        <v>73</v>
      </c>
      <c r="H41" s="21"/>
      <c r="I41" s="21"/>
      <c r="J41" s="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6.25" customHeight="1">
      <c r="A42" s="10" t="str">
        <f>HYPERLINK("javascript:void%20window.open('https://ds3.dhss.ak.local/dsds/ds3/index.cfm?fuseaction=pro.view&amp;entityId=7cd7e461-80d9-4ed1-bfbf-7484f1146c37')","32213")</f>
        <v>32213</v>
      </c>
      <c r="B42" s="11" t="s">
        <v>233</v>
      </c>
      <c r="C42" s="11" t="s">
        <v>7</v>
      </c>
      <c r="D42" s="11" t="s">
        <v>234</v>
      </c>
      <c r="E42" s="15">
        <v>41548.0</v>
      </c>
      <c r="F42" s="18">
        <v>42155.0</v>
      </c>
      <c r="G42" s="11" t="s">
        <v>235</v>
      </c>
      <c r="H42" s="11"/>
      <c r="I42" s="11"/>
      <c r="J42" s="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6.25" customHeight="1">
      <c r="A43" s="20" t="str">
        <f>HYPERLINK("javascript:void%20window.open('https://ds3.dhss.ak.local/dsds/ds3/index.cfm?fuseaction=pro.view&amp;entityId=68422c25-c455-3b98-63b1-d4cb56faf671')","125528")</f>
        <v>125528</v>
      </c>
      <c r="B43" s="21" t="s">
        <v>238</v>
      </c>
      <c r="C43" s="21" t="s">
        <v>7</v>
      </c>
      <c r="D43" s="21" t="s">
        <v>239</v>
      </c>
      <c r="E43" s="22">
        <v>41548.0</v>
      </c>
      <c r="F43" s="23">
        <v>42035.0</v>
      </c>
      <c r="G43" s="21" t="s">
        <v>235</v>
      </c>
      <c r="H43" s="21"/>
      <c r="I43" s="21"/>
      <c r="J43" s="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6.25" customHeight="1">
      <c r="A44" s="10" t="str">
        <f>HYPERLINK("javascript:void%20window.open('https://ds3.dhss.ak.local/dsds/ds3/index.cfm?fuseaction=pro.view&amp;entityId=f02bcf50-0236-c94e-86f9-234f0156c894')","123118")</f>
        <v>123118</v>
      </c>
      <c r="B44" s="11" t="s">
        <v>242</v>
      </c>
      <c r="C44" s="11" t="s">
        <v>7</v>
      </c>
      <c r="D44" s="11" t="s">
        <v>243</v>
      </c>
      <c r="E44" s="15">
        <v>41548.0</v>
      </c>
      <c r="F44" s="18">
        <v>42155.0</v>
      </c>
      <c r="G44" s="11" t="s">
        <v>209</v>
      </c>
      <c r="H44" s="11"/>
      <c r="I44" s="11"/>
      <c r="J44" s="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6.25" customHeight="1">
      <c r="A45" s="20" t="str">
        <f>HYPERLINK("javascript:void%20window.open('https://ds3.dhss.ak.local/dsds/ds3/index.cfm?fuseaction=pro.view&amp;entityId=fd0e2919-1845-4860-ac4a-40b73b5ebed3')","31794")</f>
        <v>31794</v>
      </c>
      <c r="B45" s="21" t="s">
        <v>246</v>
      </c>
      <c r="C45" s="21" t="s">
        <v>7</v>
      </c>
      <c r="D45" s="21" t="s">
        <v>247</v>
      </c>
      <c r="E45" s="22">
        <v>41456.0</v>
      </c>
      <c r="F45" s="23">
        <v>42124.0</v>
      </c>
      <c r="G45" s="21" t="s">
        <v>209</v>
      </c>
      <c r="H45" s="21"/>
      <c r="I45" s="21"/>
      <c r="J45" s="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0" t="str">
        <f>HYPERLINK("javascript:void%20window.open('https://ds3.dhss.ak.local/dsds/ds3/index.cfm?fuseaction=pro.view&amp;entityId=c6d93c85-a846-4f13-8ae7-61d702d6fe18')","32382")</f>
        <v>32382</v>
      </c>
      <c r="B46" s="11" t="s">
        <v>132</v>
      </c>
      <c r="C46" s="11" t="s">
        <v>7</v>
      </c>
      <c r="D46" s="11" t="s">
        <v>134</v>
      </c>
      <c r="E46" s="15">
        <v>41487.0</v>
      </c>
      <c r="F46" s="18">
        <v>42216.0</v>
      </c>
      <c r="G46" s="11"/>
      <c r="H46" s="11"/>
      <c r="I46" s="11"/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0" t="str">
        <f>HYPERLINK("javascript:void%20window.open('https://ds3.dhss.ak.local/dsds/ds3/index.cfm?fuseaction=pro.view&amp;entityId=d239ddf5-dbd4-41c5-b02d-de89353c25ea')","32576")</f>
        <v>32576</v>
      </c>
      <c r="B47" s="21" t="s">
        <v>252</v>
      </c>
      <c r="C47" s="21" t="s">
        <v>7</v>
      </c>
      <c r="D47" s="21" t="s">
        <v>253</v>
      </c>
      <c r="E47" s="22">
        <v>41487.0</v>
      </c>
      <c r="F47" s="23">
        <v>42216.0</v>
      </c>
      <c r="G47" s="21"/>
      <c r="H47" s="21"/>
      <c r="I47" s="21"/>
      <c r="J47" s="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0" t="str">
        <f>HYPERLINK("javascript:void%20window.open('https://ds3.dhss.ak.local/dsds/ds3/index.cfm?fuseaction=pro.view&amp;entityId=7b179bee-5056-bc68-7362-2185bed97d62')","138164")</f>
        <v>138164</v>
      </c>
      <c r="B48" s="11" t="s">
        <v>256</v>
      </c>
      <c r="C48" s="11" t="s">
        <v>7</v>
      </c>
      <c r="D48" s="11" t="s">
        <v>257</v>
      </c>
      <c r="E48" s="15">
        <v>41730.0</v>
      </c>
      <c r="F48" s="18">
        <v>42277.0</v>
      </c>
      <c r="G48" s="11"/>
      <c r="H48" s="11"/>
      <c r="I48" s="11"/>
      <c r="J48" s="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0" t="str">
        <f>HYPERLINK("javascript:void%20window.open('https://ds3.dhss.ak.local/dsds/ds3/index.cfm?fuseaction=pro.view&amp;entityId=0380f504-b124-47c7-9c69-3b0eda816d37')","31360")</f>
        <v>31360</v>
      </c>
      <c r="B49" s="21" t="s">
        <v>145</v>
      </c>
      <c r="C49" s="21" t="s">
        <v>7</v>
      </c>
      <c r="D49" s="21" t="s">
        <v>146</v>
      </c>
      <c r="E49" s="22">
        <v>41548.0</v>
      </c>
      <c r="F49" s="23">
        <v>42247.0</v>
      </c>
      <c r="G49" s="21" t="s">
        <v>33</v>
      </c>
      <c r="H49" s="21" t="s">
        <v>33</v>
      </c>
      <c r="I49" s="21" t="s">
        <v>33</v>
      </c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6.25" customHeight="1">
      <c r="A50" s="10" t="str">
        <f>HYPERLINK("javascript:void%20window.open('https://ds3.dhss.ak.local/dsds/ds3/index.cfm?fuseaction=pro.view&amp;entityId=3d4e9be9-931b-268d-d898-1119d4f54b1d')","98121")</f>
        <v>98121</v>
      </c>
      <c r="B50" s="11" t="s">
        <v>119</v>
      </c>
      <c r="C50" s="11" t="s">
        <v>7</v>
      </c>
      <c r="D50" s="11" t="s">
        <v>120</v>
      </c>
      <c r="E50" s="15">
        <v>41456.0</v>
      </c>
      <c r="F50" s="18">
        <v>42185.0</v>
      </c>
      <c r="G50" s="11" t="s">
        <v>209</v>
      </c>
      <c r="H50" s="11"/>
      <c r="I50" s="11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0" t="str">
        <f>HYPERLINK("javascript:void%20window.open('https://ds3.dhss.ak.local/dsds/ds3/index.cfm?fuseaction=pro.view&amp;entityId=8c4b158e-5056-bc68-73ee-59bd18c15064')","154842")</f>
        <v>154842</v>
      </c>
      <c r="B51" s="21" t="s">
        <v>264</v>
      </c>
      <c r="C51" s="21" t="s">
        <v>7</v>
      </c>
      <c r="D51" s="21" t="s">
        <v>265</v>
      </c>
      <c r="E51" s="22">
        <v>41738.0</v>
      </c>
      <c r="F51" s="23">
        <v>42094.0</v>
      </c>
      <c r="G51" s="21" t="s">
        <v>86</v>
      </c>
      <c r="H51" s="21"/>
      <c r="I51" s="21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6.25" customHeight="1">
      <c r="A52" s="10" t="str">
        <f t="shared" ref="A52:A54" si="1">HYPERLINK("javascript:void%20window.open('https://ds3.dhss.ak.local/dsds/ds3/index.cfm?fuseaction=pro.view&amp;entityId=a7f62281-0459-6ab4-4191-45d7a09ce8e4')","106713")</f>
        <v>106713</v>
      </c>
      <c r="B52" s="11" t="s">
        <v>270</v>
      </c>
      <c r="C52" s="11" t="s">
        <v>7</v>
      </c>
      <c r="D52" s="11" t="s">
        <v>271</v>
      </c>
      <c r="E52" s="15">
        <v>41456.0</v>
      </c>
      <c r="F52" s="18">
        <v>42551.0</v>
      </c>
      <c r="G52" s="11" t="s">
        <v>235</v>
      </c>
      <c r="H52" s="11"/>
      <c r="I52" s="11"/>
      <c r="J52" s="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6.25" customHeight="1">
      <c r="A53" s="20" t="str">
        <f t="shared" si="1"/>
        <v>106713</v>
      </c>
      <c r="B53" s="21" t="s">
        <v>272</v>
      </c>
      <c r="C53" s="21" t="s">
        <v>7</v>
      </c>
      <c r="D53" s="21" t="s">
        <v>271</v>
      </c>
      <c r="E53" s="22">
        <v>41456.0</v>
      </c>
      <c r="F53" s="23">
        <v>42551.0</v>
      </c>
      <c r="G53" s="21" t="s">
        <v>235</v>
      </c>
      <c r="H53" s="21"/>
      <c r="I53" s="21"/>
      <c r="J53" s="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6.25" customHeight="1">
      <c r="A54" s="10" t="str">
        <f t="shared" si="1"/>
        <v>106713</v>
      </c>
      <c r="B54" s="11" t="s">
        <v>275</v>
      </c>
      <c r="C54" s="11" t="s">
        <v>7</v>
      </c>
      <c r="D54" s="11" t="s">
        <v>271</v>
      </c>
      <c r="E54" s="15">
        <v>41456.0</v>
      </c>
      <c r="F54" s="18">
        <v>42551.0</v>
      </c>
      <c r="G54" s="11" t="s">
        <v>235</v>
      </c>
      <c r="H54" s="11"/>
      <c r="I54" s="11"/>
      <c r="J54" s="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0" t="str">
        <f>HYPERLINK("javascript:void%20window.open('https://ds3.dhss.ak.local/dsds/ds3/index.cfm?fuseaction=pro.view&amp;entityId=a36e7ce7-5056-bc68-73fb-30a3d71ea46e')","158366")</f>
        <v>158366</v>
      </c>
      <c r="B55" s="21" t="s">
        <v>278</v>
      </c>
      <c r="C55" s="21" t="s">
        <v>7</v>
      </c>
      <c r="D55" s="21" t="s">
        <v>280</v>
      </c>
      <c r="E55" s="22">
        <v>41655.0</v>
      </c>
      <c r="F55" s="23">
        <v>42004.0</v>
      </c>
      <c r="G55" s="21" t="s">
        <v>33</v>
      </c>
      <c r="H55" s="21" t="s">
        <v>33</v>
      </c>
      <c r="I55" s="21" t="s">
        <v>33</v>
      </c>
      <c r="J55" s="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6.25" customHeight="1">
      <c r="A56" s="10" t="str">
        <f>HYPERLINK("javascript:void%20window.open('https://ds3.dhss.ak.local/dsds/ds3/index.cfm?fuseaction=pro.view&amp;entityId=099a5e09-03d9-41be-abaf-6d0b3097d2c1')","32572")</f>
        <v>32572</v>
      </c>
      <c r="B56" s="11" t="s">
        <v>282</v>
      </c>
      <c r="C56" s="11" t="s">
        <v>7</v>
      </c>
      <c r="D56" s="11" t="s">
        <v>284</v>
      </c>
      <c r="E56" s="15">
        <v>41487.0</v>
      </c>
      <c r="F56" s="18">
        <v>42216.0</v>
      </c>
      <c r="G56" s="11" t="s">
        <v>209</v>
      </c>
      <c r="H56" s="11"/>
      <c r="I56" s="11"/>
      <c r="J56" s="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0" t="str">
        <f>HYPERLINK("javascript:void%20window.open('https://ds3.dhss.ak.local/dsds/ds3/index.cfm?fuseaction=pro.view&amp;entityId=94e16526-6b09-48ac-9b85-3e288648c43d')","30874")</f>
        <v>30874</v>
      </c>
      <c r="B57" s="21" t="s">
        <v>287</v>
      </c>
      <c r="C57" s="21" t="s">
        <v>7</v>
      </c>
      <c r="D57" s="21" t="s">
        <v>289</v>
      </c>
      <c r="E57" s="22">
        <v>41456.0</v>
      </c>
      <c r="F57" s="23">
        <v>42400.0</v>
      </c>
      <c r="G57" s="21" t="s">
        <v>33</v>
      </c>
      <c r="H57" s="21" t="s">
        <v>33</v>
      </c>
      <c r="I57" s="21" t="s">
        <v>33</v>
      </c>
      <c r="J57" s="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6.25" customHeight="1">
      <c r="A58" s="10" t="str">
        <f>HYPERLINK("javascript:void%20window.open('https://ds3.dhss.ak.local/dsds/ds3/index.cfm?fuseaction=pro.view&amp;entityId=bc18bbb3-5056-bc68-7379-d47adaa4c0b7')","147383")</f>
        <v>147383</v>
      </c>
      <c r="B58" s="11" t="s">
        <v>292</v>
      </c>
      <c r="C58" s="11" t="s">
        <v>7</v>
      </c>
      <c r="D58" s="11" t="s">
        <v>293</v>
      </c>
      <c r="E58" s="15">
        <v>41548.0</v>
      </c>
      <c r="F58" s="18">
        <v>42521.0</v>
      </c>
      <c r="G58" s="11" t="s">
        <v>209</v>
      </c>
      <c r="H58" s="11"/>
      <c r="I58" s="11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0" t="str">
        <f>HYPERLINK("javascript:void%20window.open('https://ds3.dhss.ak.local/dsds/ds3/index.cfm?fuseaction=pro.view&amp;entityId=e3ab1414-f87a-45ca-8467-3f26d0902d7a')","32750")</f>
        <v>32750</v>
      </c>
      <c r="B59" s="21" t="s">
        <v>294</v>
      </c>
      <c r="C59" s="21" t="s">
        <v>7</v>
      </c>
      <c r="D59" s="21" t="s">
        <v>295</v>
      </c>
      <c r="E59" s="22">
        <v>41456.0</v>
      </c>
      <c r="F59" s="23">
        <v>42521.0</v>
      </c>
      <c r="G59" s="21" t="s">
        <v>33</v>
      </c>
      <c r="H59" s="21" t="s">
        <v>33</v>
      </c>
      <c r="I59" s="21" t="s">
        <v>33</v>
      </c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0" t="str">
        <f>HYPERLINK("javascript:void%20window.open('https://ds3.dhss.ak.local/dsds/ds3/index.cfm?fuseaction=pro.view&amp;entityId=c0663706-0120-4c47-e839-22c19eb62848')","66617")</f>
        <v>66617</v>
      </c>
      <c r="B60" s="11" t="s">
        <v>296</v>
      </c>
      <c r="C60" s="11" t="s">
        <v>7</v>
      </c>
      <c r="D60" s="11" t="s">
        <v>297</v>
      </c>
      <c r="E60" s="15">
        <v>41640.0</v>
      </c>
      <c r="F60" s="18">
        <v>42247.0</v>
      </c>
      <c r="G60" s="11" t="s">
        <v>86</v>
      </c>
      <c r="H60" s="11"/>
      <c r="I60" s="11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6.25" customHeight="1">
      <c r="A61" s="20" t="str">
        <f>HYPERLINK("javascript:void%20window.open('https://ds3.dhss.ak.local/dsds/ds3/index.cfm?fuseaction=pro.view&amp;entityId=f03f4ed4-5056-bc68-73a5-930bc52782b4')","139501")</f>
        <v>139501</v>
      </c>
      <c r="B61" s="21" t="s">
        <v>299</v>
      </c>
      <c r="C61" s="21" t="s">
        <v>7</v>
      </c>
      <c r="D61" s="21" t="s">
        <v>300</v>
      </c>
      <c r="E61" s="22">
        <v>41640.0</v>
      </c>
      <c r="F61" s="23">
        <v>42369.0</v>
      </c>
      <c r="G61" s="21" t="s">
        <v>235</v>
      </c>
      <c r="H61" s="21"/>
      <c r="I61" s="21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6.25" customHeight="1">
      <c r="A62" s="10" t="str">
        <f>HYPERLINK("javascript:void%20window.open('https://ds3.dhss.ak.local/dsds/ds3/index.cfm?fuseaction=pro.view&amp;entityId=384e1938-041a-4c00-a637-1beecfa2efac')","32338")</f>
        <v>32338</v>
      </c>
      <c r="B62" s="11" t="s">
        <v>301</v>
      </c>
      <c r="C62" s="11" t="s">
        <v>7</v>
      </c>
      <c r="D62" s="11" t="s">
        <v>302</v>
      </c>
      <c r="E62" s="15">
        <v>41609.0</v>
      </c>
      <c r="F62" s="18">
        <v>42063.0</v>
      </c>
      <c r="G62" s="11" t="s">
        <v>209</v>
      </c>
      <c r="H62" s="11"/>
      <c r="I62" s="11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20" t="str">
        <f>HYPERLINK("javascript:void%20window.open('https://ds3.dhss.ak.local/dsds/ds3/index.cfm?fuseaction=pro.view&amp;entityId=c645be24-5056-bc68-7331-08656740d920')","148293")</f>
        <v>148293</v>
      </c>
      <c r="B63" s="21" t="s">
        <v>304</v>
      </c>
      <c r="C63" s="21" t="s">
        <v>7</v>
      </c>
      <c r="D63" s="21" t="s">
        <v>305</v>
      </c>
      <c r="E63" s="22">
        <v>41648.0</v>
      </c>
      <c r="F63" s="23">
        <v>42004.0</v>
      </c>
      <c r="G63" s="21" t="s">
        <v>86</v>
      </c>
      <c r="H63" s="21"/>
      <c r="I63" s="21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0" t="str">
        <f>HYPERLINK("javascript:void%20window.open('https://ds3.dhss.ak.local/dsds/ds3/index.cfm?fuseaction=pro.view&amp;entityId=2a4f37bf-bca9-a51c-2b71-aa8e7d3ff448')","104021")</f>
        <v>104021</v>
      </c>
      <c r="B64" s="11" t="s">
        <v>306</v>
      </c>
      <c r="C64" s="11" t="s">
        <v>7</v>
      </c>
      <c r="D64" s="11" t="s">
        <v>307</v>
      </c>
      <c r="E64" s="15">
        <v>41821.0</v>
      </c>
      <c r="F64" s="18">
        <v>42400.0</v>
      </c>
      <c r="G64" s="11" t="s">
        <v>33</v>
      </c>
      <c r="H64" s="11" t="s">
        <v>33</v>
      </c>
      <c r="I64" s="11" t="s">
        <v>33</v>
      </c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20" t="str">
        <f>HYPERLINK("javascript:void%20window.open('https://ds3.dhss.ak.local/dsds/ds3/index.cfm?fuseaction=pro.view&amp;entityId=83b732bd-a02e-41ac-a47f-ad968f8a4de8')","30937")</f>
        <v>30937</v>
      </c>
      <c r="B65" s="21" t="s">
        <v>308</v>
      </c>
      <c r="C65" s="21" t="s">
        <v>7</v>
      </c>
      <c r="D65" s="21" t="s">
        <v>309</v>
      </c>
      <c r="E65" s="22">
        <v>41456.0</v>
      </c>
      <c r="F65" s="23">
        <v>42185.0</v>
      </c>
      <c r="G65" s="21"/>
      <c r="H65" s="21"/>
      <c r="I65" s="21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0" t="str">
        <f>HYPERLINK("javascript:void%20window.open('https://ds3.dhss.ak.local/dsds/ds3/index.cfm?fuseaction=pro.view&amp;entityId=b99ab7ce-5056-bc68-73ac-d7006272a2ea')","155074")</f>
        <v>155074</v>
      </c>
      <c r="B66" s="11" t="s">
        <v>310</v>
      </c>
      <c r="C66" s="11" t="s">
        <v>7</v>
      </c>
      <c r="D66" s="11" t="s">
        <v>311</v>
      </c>
      <c r="E66" s="15">
        <v>41662.0</v>
      </c>
      <c r="F66" s="18">
        <v>42004.0</v>
      </c>
      <c r="G66" s="11" t="s">
        <v>33</v>
      </c>
      <c r="H66" s="11" t="s">
        <v>33</v>
      </c>
      <c r="I66" s="11" t="s">
        <v>33</v>
      </c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20" t="str">
        <f>HYPERLINK("javascript:void%20window.open('https://ds3.dhss.ak.local/dsds/ds3/index.cfm?fuseaction=pro.view&amp;entityId=3be46a56-5056-bc68-7339-796796be95e2')","142527")</f>
        <v>142527</v>
      </c>
      <c r="B67" s="21" t="s">
        <v>312</v>
      </c>
      <c r="C67" s="21" t="s">
        <v>7</v>
      </c>
      <c r="D67" s="21" t="s">
        <v>313</v>
      </c>
      <c r="E67" s="22">
        <v>41478.0</v>
      </c>
      <c r="F67" s="23">
        <v>42582.0</v>
      </c>
      <c r="G67" s="21"/>
      <c r="H67" s="21"/>
      <c r="I67" s="21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0" t="str">
        <f t="shared" ref="A68:A69" si="2">HYPERLINK("javascript:void%20window.open('https://ds3.dhss.ak.local/dsds/ds3/index.cfm?fuseaction=pro.view&amp;entityId=09c2ff78-bdc8-1dce-571f-930254788c47')","88914")</f>
        <v>88914</v>
      </c>
      <c r="B68" s="11" t="s">
        <v>153</v>
      </c>
      <c r="C68" s="11" t="s">
        <v>7</v>
      </c>
      <c r="D68" s="11" t="s">
        <v>150</v>
      </c>
      <c r="E68" s="15">
        <v>41548.0</v>
      </c>
      <c r="F68" s="18">
        <v>42277.0</v>
      </c>
      <c r="G68" s="11"/>
      <c r="H68" s="11"/>
      <c r="I68" s="11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35" t="str">
        <f t="shared" si="2"/>
        <v>88914</v>
      </c>
      <c r="B69" s="36" t="s">
        <v>149</v>
      </c>
      <c r="C69" s="36" t="s">
        <v>7</v>
      </c>
      <c r="D69" s="36" t="s">
        <v>150</v>
      </c>
      <c r="E69" s="37">
        <v>41548.0</v>
      </c>
      <c r="F69" s="38">
        <v>42277.0</v>
      </c>
      <c r="G69" s="36"/>
      <c r="H69" s="36"/>
      <c r="I69" s="36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39" t="s">
        <v>316</v>
      </c>
      <c r="B70" s="40"/>
      <c r="C70" s="40"/>
      <c r="D70" s="40"/>
      <c r="E70" s="40"/>
      <c r="F70" s="41"/>
      <c r="G70" s="40">
        <f>SUBTOTAL(103,Sheet2!$G$2:$G$69)</f>
        <v>53</v>
      </c>
      <c r="H70" s="40">
        <f>SUBTOTAL(103,Sheet2!$H$2:$H$69)</f>
        <v>20</v>
      </c>
      <c r="I70" s="40">
        <f>SUBTOTAL(103,Sheet2!$I$2:$I$69)</f>
        <v>20</v>
      </c>
      <c r="J70" s="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42" t="s">
        <v>317</v>
      </c>
      <c r="J71" s="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J72" s="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J73" s="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J74" s="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J75" s="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J76" s="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J77" s="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J78" s="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J79" s="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43" t="s">
        <v>318</v>
      </c>
      <c r="J81" s="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J82" s="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71:I79"/>
    <mergeCell ref="A81:I8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6" width="6.63"/>
    <col customWidth="1" min="17" max="26" width="13.2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tr">
        <f>HYPERLINK("javascript:void%20window.open('https://ds3.dhss.ak.local/dsds/ds3/index.cfm?fuseaction=pro.view&amp;entityId=fb70d5d7-5056-bc68-7372-832b84978a6c')","148396")</f>
        <v>148396</v>
      </c>
      <c r="B2" s="9" t="s">
        <v>2</v>
      </c>
      <c r="C2" s="9" t="s">
        <v>7</v>
      </c>
      <c r="D2" s="9" t="s">
        <v>8</v>
      </c>
      <c r="E2" s="12">
        <v>41850.0</v>
      </c>
      <c r="F2" s="13">
        <v>41820.0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3" t="str">
        <f>HYPERLINK("javascript:void%20window.open('https://ds3.dhss.ak.local/dsds/ds3/index.cfm?fuseaction=pro.view&amp;entityId=e2faa619-5056-bc68-7309-0e59f358f48c')","167827")</f>
        <v>167827</v>
      </c>
      <c r="B3" s="9" t="s">
        <v>11</v>
      </c>
      <c r="C3" s="9" t="s">
        <v>7</v>
      </c>
      <c r="D3" s="9" t="s">
        <v>12</v>
      </c>
      <c r="E3" s="12">
        <v>41851.0</v>
      </c>
      <c r="F3" s="13">
        <v>41820.0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3" t="str">
        <f t="shared" ref="A4:A5" si="1">HYPERLINK("javascript:void%20window.open('https://ds3.dhss.ak.local/dsds/ds3/index.cfm?fuseaction=pro.view&amp;entityId=132e2544-5056-bc68-7362-ec39c3b7db95')","154014")</f>
        <v>154014</v>
      </c>
      <c r="B4" s="9" t="s">
        <v>13</v>
      </c>
      <c r="C4" s="9" t="s">
        <v>7</v>
      </c>
      <c r="D4" s="9" t="s">
        <v>14</v>
      </c>
      <c r="E4" s="12">
        <v>41537.0</v>
      </c>
      <c r="F4" s="13">
        <v>41882.0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3" t="str">
        <f t="shared" si="1"/>
        <v>154014</v>
      </c>
      <c r="B5" s="9" t="s">
        <v>18</v>
      </c>
      <c r="C5" s="9" t="s">
        <v>7</v>
      </c>
      <c r="D5" s="9" t="s">
        <v>14</v>
      </c>
      <c r="E5" s="12">
        <v>41537.0</v>
      </c>
      <c r="F5" s="13">
        <v>41882.0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3" t="str">
        <f>HYPERLINK("javascript:void%20window.open('https://ds3.dhss.ak.local/dsds/ds3/index.cfm?fuseaction=pro.view&amp;entityId=ce54f64f-5056-bc68-73e6-386b5b48adc8')","149885")</f>
        <v>149885</v>
      </c>
      <c r="B6" s="9" t="s">
        <v>19</v>
      </c>
      <c r="C6" s="9" t="s">
        <v>7</v>
      </c>
      <c r="D6" s="9" t="s">
        <v>20</v>
      </c>
      <c r="E6" s="12">
        <v>41544.0</v>
      </c>
      <c r="F6" s="13">
        <v>41882.0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3" t="str">
        <f>HYPERLINK("javascript:void%20window.open('https://ds3.dhss.ak.local/dsds/ds3/index.cfm?fuseaction=pro.view&amp;entityId=de9bf269-5056-bc68-732b-f6f59d00280d')","153154")</f>
        <v>153154</v>
      </c>
      <c r="B7" s="9" t="s">
        <v>9</v>
      </c>
      <c r="C7" s="9" t="s">
        <v>7</v>
      </c>
      <c r="D7" s="9" t="s">
        <v>10</v>
      </c>
      <c r="E7" s="12">
        <v>41520.0</v>
      </c>
      <c r="F7" s="13">
        <v>41882.0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3" t="str">
        <f>HYPERLINK("javascript:void%20window.open('https://ds3.dhss.ak.local/dsds/ds3/index.cfm?fuseaction=pro.view&amp;entityId=0c4b01a9-5056-bc68-733b-095a15464b6e')","152524")</f>
        <v>152524</v>
      </c>
      <c r="B8" s="9" t="s">
        <v>21</v>
      </c>
      <c r="C8" s="9" t="s">
        <v>7</v>
      </c>
      <c r="D8" s="9" t="s">
        <v>22</v>
      </c>
      <c r="E8" s="12">
        <v>41526.0</v>
      </c>
      <c r="F8" s="13">
        <v>41882.0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3" t="str">
        <f>HYPERLINK("javascript:void%20window.open('https://ds3.dhss.ak.local/dsds/ds3/index.cfm?fuseaction=pro.view&amp;entityId=8eb9f8b0-5056-bc68-730d-7fd748b137b8')","156243")</f>
        <v>156243</v>
      </c>
      <c r="B9" s="9" t="s">
        <v>23</v>
      </c>
      <c r="C9" s="9" t="s">
        <v>7</v>
      </c>
      <c r="D9" s="9" t="s">
        <v>24</v>
      </c>
      <c r="E9" s="12">
        <v>41534.0</v>
      </c>
      <c r="F9" s="13">
        <v>41882.0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3" t="str">
        <f>HYPERLINK("javascript:void%20window.open('https://ds3.dhss.ak.local/dsds/ds3/index.cfm?fuseaction=pro.view&amp;entityId=3db7a194-319a-4d79-902e-ca0e0c3a2814')","32426")</f>
        <v>32426</v>
      </c>
      <c r="B10" s="9" t="s">
        <v>27</v>
      </c>
      <c r="C10" s="9" t="s">
        <v>7</v>
      </c>
      <c r="D10" s="9" t="s">
        <v>28</v>
      </c>
      <c r="E10" s="12">
        <v>41576.0</v>
      </c>
      <c r="F10" s="13">
        <v>41912.0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3" t="str">
        <f>HYPERLINK("javascript:void%20window.open('https://ds3.dhss.ak.local/dsds/ds3/index.cfm?fuseaction=pro.view&amp;entityId=fd6f74fe-5056-bc68-73e7-c5abe1de0670')","151075")</f>
        <v>151075</v>
      </c>
      <c r="B11" s="9" t="s">
        <v>29</v>
      </c>
      <c r="C11" s="9" t="s">
        <v>7</v>
      </c>
      <c r="D11" s="9" t="s">
        <v>30</v>
      </c>
      <c r="E11" s="12">
        <v>41548.0</v>
      </c>
      <c r="F11" s="13">
        <v>41912.0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3" t="str">
        <f>HYPERLINK("javascript:void%20window.open('https://ds3.dhss.ak.local/dsds/ds3/index.cfm?fuseaction=pro.view&amp;entityId=94c392a3-fefa-4d71-ae53-20b8478d8729')","120843")</f>
        <v>120843</v>
      </c>
      <c r="B12" s="9" t="s">
        <v>31</v>
      </c>
      <c r="C12" s="9" t="s">
        <v>7</v>
      </c>
      <c r="D12" s="9" t="s">
        <v>32</v>
      </c>
      <c r="E12" s="12">
        <v>41575.0</v>
      </c>
      <c r="F12" s="13">
        <v>41912.0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3" t="str">
        <f>HYPERLINK("javascript:void%20window.open('https://ds3.dhss.ak.local/dsds/ds3/index.cfm?fuseaction=pro.view&amp;entityId=014ef575-5056-bc68-7358-dd1cc75feb67')","156570")</f>
        <v>156570</v>
      </c>
      <c r="B13" s="9" t="s">
        <v>34</v>
      </c>
      <c r="C13" s="9" t="s">
        <v>7</v>
      </c>
      <c r="D13" s="9" t="s">
        <v>35</v>
      </c>
      <c r="E13" s="12">
        <v>41558.0</v>
      </c>
      <c r="F13" s="13">
        <v>41912.0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3" t="str">
        <f>HYPERLINK("javascript:void%20window.open('https://ds3.dhss.ak.local/dsds/ds3/index.cfm?fuseaction=pro.view&amp;entityId=a46bed23-5056-bc68-7313-b22e2c90c692')","151256")</f>
        <v>151256</v>
      </c>
      <c r="B14" s="9" t="s">
        <v>36</v>
      </c>
      <c r="C14" s="9" t="s">
        <v>7</v>
      </c>
      <c r="D14" s="9" t="s">
        <v>37</v>
      </c>
      <c r="E14" s="12">
        <v>41557.0</v>
      </c>
      <c r="F14" s="13">
        <v>41912.0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3" t="str">
        <f>HYPERLINK("javascript:void%20window.open('https://ds3.dhss.ak.local/dsds/ds3/index.cfm?fuseaction=pro.view&amp;entityId=49af218d-0a27-45eb-8004-6db7beb46fd1')","30853")</f>
        <v>30853</v>
      </c>
      <c r="B15" s="9" t="s">
        <v>38</v>
      </c>
      <c r="C15" s="9" t="s">
        <v>7</v>
      </c>
      <c r="D15" s="9" t="s">
        <v>39</v>
      </c>
      <c r="E15" s="12">
        <v>41548.0</v>
      </c>
      <c r="F15" s="13">
        <v>41912.0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3" t="str">
        <f>HYPERLINK("javascript:void%20window.open('https://ds3.dhss.ak.local/dsds/ds3/index.cfm?fuseaction=pro.view&amp;entityId=1e24c0d6-5056-bc68-73ca-00f1ca86b9ef')","155309")</f>
        <v>155309</v>
      </c>
      <c r="B16" s="9" t="s">
        <v>41</v>
      </c>
      <c r="C16" s="9" t="s">
        <v>7</v>
      </c>
      <c r="D16" s="9" t="s">
        <v>42</v>
      </c>
      <c r="E16" s="12">
        <v>41576.0</v>
      </c>
      <c r="F16" s="13">
        <v>41912.0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3" t="str">
        <f>HYPERLINK("javascript:void%20window.open('https://ds3.dhss.ak.local/dsds/ds3/index.cfm?fuseaction=pro.view&amp;entityId=203cbfe3-579a-45a0-b8c7-4dbaf3f5d6d7')","73602")</f>
        <v>73602</v>
      </c>
      <c r="B17" s="9" t="s">
        <v>43</v>
      </c>
      <c r="C17" s="9" t="s">
        <v>7</v>
      </c>
      <c r="D17" s="9" t="s">
        <v>44</v>
      </c>
      <c r="E17" s="12">
        <v>41548.0</v>
      </c>
      <c r="F17" s="13">
        <v>41912.0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3" t="str">
        <f>HYPERLINK("javascript:void%20window.open('https://ds3.dhss.ak.local/dsds/ds3/index.cfm?fuseaction=pro.view&amp;entityId=239cde75-0165-eb2c-6fb1-41a8a8cb5825')","97958")</f>
        <v>97958</v>
      </c>
      <c r="B18" s="9" t="s">
        <v>46</v>
      </c>
      <c r="C18" s="9" t="s">
        <v>7</v>
      </c>
      <c r="D18" s="9" t="s">
        <v>47</v>
      </c>
      <c r="E18" s="12">
        <v>41600.0</v>
      </c>
      <c r="F18" s="13">
        <v>41943.0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3" t="str">
        <f>HYPERLINK("javascript:void%20window.open('https://ds3.dhss.ak.local/dsds/ds3/index.cfm?fuseaction=pro.view&amp;entityId=c7bbf433-5056-bc68-736f-5059612f5cdd')","156135")</f>
        <v>156135</v>
      </c>
      <c r="B19" s="9" t="s">
        <v>48</v>
      </c>
      <c r="C19" s="9" t="s">
        <v>7</v>
      </c>
      <c r="D19" s="9" t="s">
        <v>49</v>
      </c>
      <c r="E19" s="12">
        <v>41605.0</v>
      </c>
      <c r="F19" s="13">
        <v>41943.0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3" t="str">
        <f>HYPERLINK("javascript:void%20window.open('https://ds3.dhss.ak.local/dsds/ds3/index.cfm?fuseaction=pro.view&amp;entityId=01c88621-9146-dcbe-cd6b-2f4f6599d742')","85984")</f>
        <v>85984</v>
      </c>
      <c r="B20" s="9" t="s">
        <v>50</v>
      </c>
      <c r="C20" s="9" t="s">
        <v>7</v>
      </c>
      <c r="D20" s="9" t="s">
        <v>51</v>
      </c>
      <c r="E20" s="12">
        <v>41609.0</v>
      </c>
      <c r="F20" s="13">
        <v>41943.0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3" t="str">
        <f>HYPERLINK("javascript:void%20window.open('https://ds3.dhss.ak.local/dsds/ds3/index.cfm?fuseaction=pro.view&amp;entityId=c8691423-3007-4233-a830-3d27d54bb588')","30796")</f>
        <v>30796</v>
      </c>
      <c r="B21" s="9" t="s">
        <v>53</v>
      </c>
      <c r="C21" s="9" t="s">
        <v>7</v>
      </c>
      <c r="D21" s="9" t="s">
        <v>54</v>
      </c>
      <c r="E21" s="12">
        <v>41456.0</v>
      </c>
      <c r="F21" s="13">
        <v>41943.0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3" t="str">
        <f>HYPERLINK("javascript:void%20window.open('https://ds3.dhss.ak.local/dsds/ds3/index.cfm?fuseaction=pro.view&amp;entityId=f7849fb8-5056-bc68-738e-6bcd6429a71c')","149399")</f>
        <v>149399</v>
      </c>
      <c r="B22" s="9" t="s">
        <v>56</v>
      </c>
      <c r="C22" s="9" t="s">
        <v>7</v>
      </c>
      <c r="D22" s="9" t="s">
        <v>58</v>
      </c>
      <c r="E22" s="12">
        <v>41600.0</v>
      </c>
      <c r="F22" s="13">
        <v>41943.0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3" t="str">
        <f>HYPERLINK("javascript:void%20window.open('https://ds3.dhss.ak.local/dsds/ds3/index.cfm?fuseaction=pro.view&amp;entityId=1182d4bd-5056-bc68-7369-ab727a025ced')","159041")</f>
        <v>159041</v>
      </c>
      <c r="B23" s="9" t="s">
        <v>59</v>
      </c>
      <c r="C23" s="9" t="s">
        <v>7</v>
      </c>
      <c r="D23" s="9" t="s">
        <v>60</v>
      </c>
      <c r="E23" s="12">
        <v>41600.0</v>
      </c>
      <c r="F23" s="13">
        <v>41943.0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3" t="str">
        <f>HYPERLINK("javascript:void%20window.open('https://ds3.dhss.ak.local/dsds/ds3/index.cfm?fuseaction=pro.view&amp;entityId=bf8261ec-0f48-adc4-4894-03a293ae227d')","102771")</f>
        <v>102771</v>
      </c>
      <c r="B24" s="9" t="s">
        <v>63</v>
      </c>
      <c r="C24" s="9" t="s">
        <v>7</v>
      </c>
      <c r="D24" s="9" t="s">
        <v>64</v>
      </c>
      <c r="E24" s="12">
        <v>41611.0</v>
      </c>
      <c r="F24" s="13">
        <v>41973.0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3" t="str">
        <f>HYPERLINK("javascript:void%20window.open('https://ds3.dhss.ak.local/dsds/ds3/index.cfm?fuseaction=pro.view&amp;entityId=81a51052-5056-bc68-7337-11bceec3bc38')","138175")</f>
        <v>138175</v>
      </c>
      <c r="B25" s="9" t="s">
        <v>68</v>
      </c>
      <c r="C25" s="9" t="s">
        <v>7</v>
      </c>
      <c r="D25" s="9" t="s">
        <v>69</v>
      </c>
      <c r="E25" s="12">
        <v>41609.0</v>
      </c>
      <c r="F25" s="13">
        <v>41973.0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3" t="str">
        <f t="shared" ref="A26:A27" si="2">HYPERLINK("javascript:void%20window.open('https://ds3.dhss.ak.local/dsds/ds3/index.cfm?fuseaction=pro.view&amp;entityId=d1530fbc-5056-bc68-737d-ea021cd143b9')","157783")</f>
        <v>157783</v>
      </c>
      <c r="B26" s="9" t="s">
        <v>72</v>
      </c>
      <c r="C26" s="9" t="s">
        <v>7</v>
      </c>
      <c r="D26" s="9" t="s">
        <v>74</v>
      </c>
      <c r="E26" s="12">
        <v>41626.0</v>
      </c>
      <c r="F26" s="13">
        <v>41973.0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3" t="str">
        <f t="shared" si="2"/>
        <v>157783</v>
      </c>
      <c r="B27" s="9" t="s">
        <v>76</v>
      </c>
      <c r="C27" s="9" t="s">
        <v>7</v>
      </c>
      <c r="D27" s="9" t="s">
        <v>74</v>
      </c>
      <c r="E27" s="12">
        <v>41626.0</v>
      </c>
      <c r="F27" s="13">
        <v>41973.0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3" t="str">
        <f>HYPERLINK("javascript:void%20window.open('https://ds3.dhss.ak.local/dsds/ds3/index.cfm?fuseaction=pro.view&amp;entityId=18a27d8a-5056-bc68-7309-2cd83d9c99fb')","154579")</f>
        <v>154579</v>
      </c>
      <c r="B28" s="9" t="s">
        <v>79</v>
      </c>
      <c r="C28" s="9" t="s">
        <v>7</v>
      </c>
      <c r="D28" s="9" t="s">
        <v>81</v>
      </c>
      <c r="E28" s="12">
        <v>41627.0</v>
      </c>
      <c r="F28" s="13">
        <v>41973.0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3" t="str">
        <f>HYPERLINK("javascript:void%20window.open('https://ds3.dhss.ak.local/dsds/ds3/index.cfm?fuseaction=pro.view&amp;entityId=03108994-5056-bc68-73c9-1663ce0a089b')","156573")</f>
        <v>156573</v>
      </c>
      <c r="B29" s="9" t="s">
        <v>82</v>
      </c>
      <c r="C29" s="9" t="s">
        <v>7</v>
      </c>
      <c r="D29" s="9" t="s">
        <v>84</v>
      </c>
      <c r="E29" s="12">
        <v>41624.0</v>
      </c>
      <c r="F29" s="13">
        <v>41973.0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3" t="str">
        <f>HYPERLINK("javascript:void%20window.open('https://ds3.dhss.ak.local/dsds/ds3/index.cfm?fuseaction=pro.view&amp;entityId=a32519e6-56ca-49d4-aff1-fad97dda61c4')","31674")</f>
        <v>31674</v>
      </c>
      <c r="B30" s="9" t="s">
        <v>87</v>
      </c>
      <c r="C30" s="9" t="s">
        <v>7</v>
      </c>
      <c r="D30" s="9" t="s">
        <v>88</v>
      </c>
      <c r="E30" s="12">
        <v>41671.0</v>
      </c>
      <c r="F30" s="13">
        <v>41973.0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3" t="str">
        <f>HYPERLINK("javascript:void%20window.open('https://ds3.dhss.ak.local/dsds/ds3/index.cfm?fuseaction=pro.view&amp;entityId=ad5e36c7-f190-4f99-a7cb-b40bf6f3acfb')","158518")</f>
        <v>158518</v>
      </c>
      <c r="B31" s="9" t="s">
        <v>91</v>
      </c>
      <c r="C31" s="9" t="s">
        <v>7</v>
      </c>
      <c r="D31" s="9" t="s">
        <v>92</v>
      </c>
      <c r="E31" s="12">
        <v>41621.0</v>
      </c>
      <c r="F31" s="13">
        <v>41973.0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3" t="str">
        <f>HYPERLINK("javascript:void%20window.open('https://ds3.dhss.ak.local/dsds/ds3/index.cfm?fuseaction=pro.view&amp;entityId=432426c5-6000-4240-9b5d-891afd6d08dc')","140842")</f>
        <v>140842</v>
      </c>
      <c r="B32" s="9" t="s">
        <v>95</v>
      </c>
      <c r="C32" s="9" t="s">
        <v>7</v>
      </c>
      <c r="D32" s="9" t="s">
        <v>96</v>
      </c>
      <c r="E32" s="12">
        <v>41619.0</v>
      </c>
      <c r="F32" s="13">
        <v>41973.0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6.25" customHeight="1">
      <c r="A33" s="24" t="str">
        <f>HYPERLINK("javascript:void%20window.open('https://ds3.dhss.ak.local/dsds/ds3/index.cfm?fuseaction=pro.view&amp;entityId=429549cd-5056-bc68-730d-61cddb603d35')","143088")</f>
        <v>143088</v>
      </c>
      <c r="B33" s="24" t="s">
        <v>106</v>
      </c>
      <c r="C33" s="24" t="s">
        <v>7</v>
      </c>
      <c r="D33" s="24" t="s">
        <v>109</v>
      </c>
      <c r="E33" s="25">
        <v>41456.0</v>
      </c>
      <c r="F33" s="26">
        <v>42185.0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6.25" customHeight="1">
      <c r="A34" s="24" t="str">
        <f>HYPERLINK("javascript:void%20window.open('https://ds3.dhss.ak.local/dsds/ds3/index.cfm?fuseaction=pro.view&amp;entityId=70b4d982-edb5-442b-bcda-9874277bf136')","44040")</f>
        <v>44040</v>
      </c>
      <c r="B34" s="24" t="s">
        <v>121</v>
      </c>
      <c r="C34" s="24" t="s">
        <v>7</v>
      </c>
      <c r="D34" s="24" t="s">
        <v>122</v>
      </c>
      <c r="E34" s="25">
        <v>41557.0</v>
      </c>
      <c r="F34" s="26">
        <v>42643.0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6.25" customHeight="1">
      <c r="A35" s="24" t="str">
        <f>HYPERLINK("javascript:void%20window.open('https://ds3.dhss.ak.local/dsds/ds3/index.cfm?fuseaction=pro.view&amp;entityId=fea356b0-91d7-43b1-930d-dc67c7137052')","120926")</f>
        <v>120926</v>
      </c>
      <c r="B35" s="24" t="s">
        <v>126</v>
      </c>
      <c r="C35" s="24" t="s">
        <v>7</v>
      </c>
      <c r="D35" s="24" t="s">
        <v>127</v>
      </c>
      <c r="E35" s="25">
        <v>41689.0</v>
      </c>
      <c r="F35" s="26">
        <v>42035.0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6.25" customHeight="1">
      <c r="A36" s="24" t="str">
        <f>HYPERLINK("javascript:void%20window.open('https://ds3.dhss.ak.local/dsds/ds3/index.cfm?fuseaction=pro.view&amp;entityId=702a56c9-5056-bc68-7331-45575aeef942')","165257")</f>
        <v>165257</v>
      </c>
      <c r="B36" s="24" t="s">
        <v>130</v>
      </c>
      <c r="C36" s="24" t="s">
        <v>7</v>
      </c>
      <c r="D36" s="24" t="s">
        <v>131</v>
      </c>
      <c r="E36" s="25">
        <v>41768.0</v>
      </c>
      <c r="F36" s="26">
        <v>42124.0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6.25" customHeight="1">
      <c r="A37" s="24" t="str">
        <f>HYPERLINK("javascript:void%20window.open('https://ds3.dhss.ak.local/dsds/ds3/index.cfm?fuseaction=pro.view&amp;entityId=f9cb21ca-5056-bc68-7307-47a2903da76c')","161992")</f>
        <v>161992</v>
      </c>
      <c r="B37" s="24" t="s">
        <v>136</v>
      </c>
      <c r="C37" s="24" t="s">
        <v>7</v>
      </c>
      <c r="D37" s="24" t="s">
        <v>137</v>
      </c>
      <c r="E37" s="25">
        <v>41684.0</v>
      </c>
      <c r="F37" s="26">
        <v>42035.0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6.25" customHeight="1">
      <c r="A38" s="24" t="str">
        <f>HYPERLINK("javascript:void%20window.open('https://ds3.dhss.ak.local/dsds/ds3/index.cfm?fuseaction=pro.view&amp;entityId=33654946-7e60-41a5-8c51-a4b1e5afbadb')","156892")</f>
        <v>156892</v>
      </c>
      <c r="B38" s="24" t="s">
        <v>141</v>
      </c>
      <c r="C38" s="24" t="s">
        <v>7</v>
      </c>
      <c r="D38" s="24" t="s">
        <v>142</v>
      </c>
      <c r="E38" s="25">
        <v>41768.0</v>
      </c>
      <c r="F38" s="26">
        <v>42124.0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6.25" customHeight="1">
      <c r="A39" s="24" t="str">
        <f>HYPERLINK("javascript:void%20window.open('https://ds3.dhss.ak.local/dsds/ds3/index.cfm?fuseaction=pro.view&amp;entityId=8e212366-5056-bc68-7359-488d4975fd87')","161150")</f>
        <v>161150</v>
      </c>
      <c r="B39" s="24" t="s">
        <v>147</v>
      </c>
      <c r="C39" s="24" t="s">
        <v>7</v>
      </c>
      <c r="D39" s="24" t="s">
        <v>148</v>
      </c>
      <c r="E39" s="25">
        <v>41670.0</v>
      </c>
      <c r="F39" s="26">
        <v>42004.0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6.25" customHeight="1">
      <c r="A40" s="24" t="str">
        <f>HYPERLINK("javascript:void%20window.open('https://ds3.dhss.ak.local/dsds/ds3/index.cfm?fuseaction=pro.view&amp;entityId=fea69701-d079-bd47-2fca-90f25c55a70f')","132272")</f>
        <v>132272</v>
      </c>
      <c r="B40" s="24" t="s">
        <v>154</v>
      </c>
      <c r="C40" s="24" t="s">
        <v>7</v>
      </c>
      <c r="D40" s="24" t="s">
        <v>155</v>
      </c>
      <c r="E40" s="25">
        <v>41662.0</v>
      </c>
      <c r="F40" s="26">
        <v>42004.0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6.25" customHeight="1">
      <c r="A41" s="24" t="str">
        <f>HYPERLINK("javascript:void%20window.open('https://ds3.dhss.ak.local/dsds/ds3/index.cfm?fuseaction=pro.view&amp;entityId=8a353ceb-5056-bc68-73f3-fdef899f5e84')","155414")</f>
        <v>155414</v>
      </c>
      <c r="B41" s="24" t="s">
        <v>157</v>
      </c>
      <c r="C41" s="24" t="s">
        <v>7</v>
      </c>
      <c r="D41" s="24" t="s">
        <v>159</v>
      </c>
      <c r="E41" s="25">
        <v>41509.0</v>
      </c>
      <c r="F41" s="26">
        <v>42582.0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6.25" customHeight="1">
      <c r="A42" s="24" t="str">
        <f>HYPERLINK("javascript:void%20window.open('https://ds3.dhss.ak.local/dsds/ds3/index.cfm?fuseaction=pro.view&amp;entityId=2902a530-4c34-408e-88cd-5c797a33f2f3')","155253")</f>
        <v>155253</v>
      </c>
      <c r="B42" s="24" t="s">
        <v>160</v>
      </c>
      <c r="C42" s="24" t="s">
        <v>7</v>
      </c>
      <c r="D42" s="24" t="s">
        <v>161</v>
      </c>
      <c r="E42" s="25">
        <v>41786.0</v>
      </c>
      <c r="F42" s="26">
        <v>42124.0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6.25" customHeight="1">
      <c r="A43" s="24" t="str">
        <f>HYPERLINK("javascript:void%20window.open('https://ds3.dhss.ak.local/dsds/ds3/index.cfm?fuseaction=pro.view&amp;entityId=b67f6a32-5056-bc68-738f-c50f797779ad')","160813")</f>
        <v>160813</v>
      </c>
      <c r="B43" s="24" t="s">
        <v>162</v>
      </c>
      <c r="C43" s="24" t="s">
        <v>7</v>
      </c>
      <c r="D43" s="24" t="s">
        <v>163</v>
      </c>
      <c r="E43" s="25">
        <v>41680.0</v>
      </c>
      <c r="F43" s="26">
        <v>42035.0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6.25" customHeight="1">
      <c r="A44" s="24" t="str">
        <f>HYPERLINK("javascript:void%20window.open('https://ds3.dhss.ak.local/dsds/ds3/index.cfm?fuseaction=pro.view&amp;entityId=0f1fc65b-5056-bc68-73d6-bdf11a9d5127')","143281")</f>
        <v>143281</v>
      </c>
      <c r="B44" s="24" t="s">
        <v>164</v>
      </c>
      <c r="C44" s="24" t="s">
        <v>7</v>
      </c>
      <c r="D44" s="24" t="s">
        <v>165</v>
      </c>
      <c r="E44" s="25">
        <v>41548.0</v>
      </c>
      <c r="F44" s="26">
        <v>42551.0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6.25" customHeight="1">
      <c r="A45" s="24" t="str">
        <f>HYPERLINK("javascript:void%20window.open('https://ds3.dhss.ak.local/dsds/ds3/index.cfm?fuseaction=pro.view&amp;entityId=4b0ea327-8ab1-4f8b-90b6-fae47f4d36b3')","144316")</f>
        <v>144316</v>
      </c>
      <c r="B45" s="24" t="s">
        <v>166</v>
      </c>
      <c r="C45" s="24" t="s">
        <v>7</v>
      </c>
      <c r="D45" s="24" t="s">
        <v>167</v>
      </c>
      <c r="E45" s="25">
        <v>41491.0</v>
      </c>
      <c r="F45" s="26">
        <v>42582.0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6.25" customHeight="1">
      <c r="A46" s="24" t="str">
        <f>HYPERLINK("javascript:void%20window.open('https://ds3.dhss.ak.local/dsds/ds3/index.cfm?fuseaction=pro.view&amp;entityId=23e665ca-e769-494c-a765-ddb8c6aa76b4')","141999")</f>
        <v>141999</v>
      </c>
      <c r="B46" s="24" t="s">
        <v>168</v>
      </c>
      <c r="C46" s="24" t="s">
        <v>7</v>
      </c>
      <c r="D46" s="24" t="s">
        <v>169</v>
      </c>
      <c r="E46" s="25">
        <v>41485.0</v>
      </c>
      <c r="F46" s="26">
        <v>42124.0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6.25" customHeight="1">
      <c r="A47" s="24" t="str">
        <f>HYPERLINK("javascript:void%20window.open('https://ds3.dhss.ak.local/dsds/ds3/index.cfm?fuseaction=pro.view&amp;entityId=c6ffa439-5056-bc68-73ae-50cafe7098fa')","163913")</f>
        <v>163913</v>
      </c>
      <c r="B47" s="24" t="s">
        <v>170</v>
      </c>
      <c r="C47" s="24" t="s">
        <v>7</v>
      </c>
      <c r="D47" s="24" t="s">
        <v>171</v>
      </c>
      <c r="E47" s="25">
        <v>41733.0</v>
      </c>
      <c r="F47" s="26">
        <v>42094.0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6.25" customHeight="1">
      <c r="A48" s="24" t="str">
        <f>HYPERLINK("javascript:void%20window.open('https://ds3.dhss.ak.local/dsds/ds3/index.cfm?fuseaction=pro.view&amp;entityId=b028830c-5056-bc68-735a-a23af8d8e73e')","160660")</f>
        <v>160660</v>
      </c>
      <c r="B48" s="24" t="s">
        <v>172</v>
      </c>
      <c r="C48" s="24" t="s">
        <v>7</v>
      </c>
      <c r="D48" s="24" t="s">
        <v>173</v>
      </c>
      <c r="E48" s="25">
        <v>41660.0</v>
      </c>
      <c r="F48" s="26">
        <v>42004.0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6.25" customHeight="1">
      <c r="A49" s="24" t="str">
        <f>HYPERLINK("javascript:void%20window.open('https://ds3.dhss.ak.local/dsds/ds3/index.cfm?fuseaction=pro.view&amp;entityId=eb5e93bc-5056-bc68-737a-bd9f246a0e24')","166844")</f>
        <v>166844</v>
      </c>
      <c r="B49" s="24" t="s">
        <v>174</v>
      </c>
      <c r="C49" s="24" t="s">
        <v>7</v>
      </c>
      <c r="D49" s="24" t="s">
        <v>175</v>
      </c>
      <c r="E49" s="25">
        <v>41806.0</v>
      </c>
      <c r="F49" s="26">
        <v>42155.0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9.0" customHeight="1">
      <c r="A50" s="24" t="str">
        <f>HYPERLINK("javascript:void%20window.open('https://ds3.dhss.ak.local/dsds/ds3/index.cfm?fuseaction=pro.view&amp;entityId=5e1508fc-7c32-491b-a8a7-a4e03b5609ad')","148142")</f>
        <v>148142</v>
      </c>
      <c r="B50" s="24" t="s">
        <v>176</v>
      </c>
      <c r="C50" s="24" t="s">
        <v>7</v>
      </c>
      <c r="D50" s="24" t="s">
        <v>177</v>
      </c>
      <c r="E50" s="25">
        <v>41650.0</v>
      </c>
      <c r="F50" s="26">
        <v>42004.0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6.25" customHeight="1">
      <c r="A51" s="24" t="str">
        <f>HYPERLINK("javascript:void%20window.open('https://ds3.dhss.ak.local/dsds/ds3/index.cfm?fuseaction=pro.view&amp;entityId=5667dc31-a1cf-4b88-819d-b3c4a74abd55')","82864")</f>
        <v>82864</v>
      </c>
      <c r="B51" s="24" t="s">
        <v>182</v>
      </c>
      <c r="C51" s="24" t="s">
        <v>7</v>
      </c>
      <c r="D51" s="24" t="s">
        <v>184</v>
      </c>
      <c r="E51" s="25">
        <v>41802.0</v>
      </c>
      <c r="F51" s="26">
        <v>42155.0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6.25" customHeight="1">
      <c r="A52" s="24" t="str">
        <f>HYPERLINK("javascript:void%20window.open('https://ds3.dhss.ak.local/dsds/ds3/index.cfm?fuseaction=pro.view&amp;entityId=b32fd8d3-5056-bc68-730f-95f5068a8f21')","160798")</f>
        <v>160798</v>
      </c>
      <c r="B52" s="24" t="s">
        <v>185</v>
      </c>
      <c r="C52" s="24" t="s">
        <v>7</v>
      </c>
      <c r="D52" s="24" t="s">
        <v>187</v>
      </c>
      <c r="E52" s="25">
        <v>41662.0</v>
      </c>
      <c r="F52" s="26">
        <v>42004.0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6.25" customHeight="1">
      <c r="A53" s="24" t="str">
        <f>HYPERLINK("javascript:void%20window.open('https://ds3.dhss.ak.local/dsds/ds3/index.cfm?fuseaction=pro.view&amp;entityId=06a6fc30-5056-bc68-73e2-e8f1d1d5bc09')","165559")</f>
        <v>165559</v>
      </c>
      <c r="B53" s="24" t="s">
        <v>191</v>
      </c>
      <c r="C53" s="24" t="s">
        <v>7</v>
      </c>
      <c r="D53" s="24" t="s">
        <v>192</v>
      </c>
      <c r="E53" s="25">
        <v>41778.0</v>
      </c>
      <c r="F53" s="26">
        <v>42124.0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6.25" customHeight="1">
      <c r="A54" s="24" t="str">
        <f>HYPERLINK("javascript:void%20window.open('https://ds3.dhss.ak.local/dsds/ds3/index.cfm?fuseaction=pro.view&amp;entityId=dbeab8f3-5056-bc68-73ad-0bab5cc96eda')","166806")</f>
        <v>166806</v>
      </c>
      <c r="B54" s="24" t="s">
        <v>195</v>
      </c>
      <c r="C54" s="24" t="s">
        <v>7</v>
      </c>
      <c r="D54" s="24" t="s">
        <v>196</v>
      </c>
      <c r="E54" s="25">
        <v>41803.0</v>
      </c>
      <c r="F54" s="26">
        <v>42155.0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6.25" customHeight="1">
      <c r="A55" s="24" t="str">
        <f>HYPERLINK("javascript:void%20window.open('https://ds3.dhss.ak.local/dsds/ds3/index.cfm?fuseaction=pro.view&amp;entityId=3932813e-2a4d-4856-8270-b22060853595')","31766")</f>
        <v>31766</v>
      </c>
      <c r="B55" s="24" t="s">
        <v>201</v>
      </c>
      <c r="C55" s="24" t="s">
        <v>7</v>
      </c>
      <c r="D55" s="24" t="s">
        <v>202</v>
      </c>
      <c r="E55" s="25">
        <v>41656.0</v>
      </c>
      <c r="F55" s="26">
        <v>42004.0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6.25" customHeight="1">
      <c r="A56" s="24" t="str">
        <f>HYPERLINK("javascript:void%20window.open('https://ds3.dhss.ak.local/dsds/ds3/index.cfm?fuseaction=pro.view&amp;entityId=7b990ee5-5056-bc68-7374-a161f6112220')","166718")</f>
        <v>166718</v>
      </c>
      <c r="B56" s="24" t="s">
        <v>206</v>
      </c>
      <c r="C56" s="24" t="s">
        <v>7</v>
      </c>
      <c r="D56" s="24" t="s">
        <v>208</v>
      </c>
      <c r="E56" s="25">
        <v>41828.0</v>
      </c>
      <c r="F56" s="26">
        <v>42185.0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6.25" customHeight="1">
      <c r="A57" s="24" t="str">
        <f>HYPERLINK("javascript:void%20window.open('https://ds3.dhss.ak.local/dsds/ds3/index.cfm?fuseaction=pro.view&amp;entityId=5880c2a9-2a82-41f6-a28e-b93f703d5913')","125421")</f>
        <v>125421</v>
      </c>
      <c r="B57" s="24" t="s">
        <v>211</v>
      </c>
      <c r="C57" s="24" t="s">
        <v>7</v>
      </c>
      <c r="D57" s="24" t="s">
        <v>213</v>
      </c>
      <c r="E57" s="25">
        <v>41548.0</v>
      </c>
      <c r="F57" s="26">
        <v>42643.0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6.25" customHeight="1">
      <c r="A58" s="24" t="str">
        <f>HYPERLINK("javascript:void%20window.open('https://ds3.dhss.ak.local/dsds/ds3/index.cfm?fuseaction=pro.view&amp;entityId=868ef464-5056-bc68-73b9-8d3f0ea1e590')","154337")</f>
        <v>154337</v>
      </c>
      <c r="B58" s="24" t="s">
        <v>216</v>
      </c>
      <c r="C58" s="24" t="s">
        <v>7</v>
      </c>
      <c r="D58" s="24" t="s">
        <v>217</v>
      </c>
      <c r="E58" s="25">
        <v>41548.0</v>
      </c>
      <c r="F58" s="26">
        <v>42551.0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6.25" customHeight="1">
      <c r="A59" s="24" t="str">
        <f>HYPERLINK("javascript:void%20window.open('https://ds3.dhss.ak.local/dsds/ds3/index.cfm?fuseaction=pro.view&amp;entityId=273334c1-e980-4d05-9a7d-cf73e7771230')","32485")</f>
        <v>32485</v>
      </c>
      <c r="B59" s="24" t="s">
        <v>219</v>
      </c>
      <c r="C59" s="24" t="s">
        <v>7</v>
      </c>
      <c r="D59" s="24" t="s">
        <v>220</v>
      </c>
      <c r="E59" s="25">
        <v>41548.0</v>
      </c>
      <c r="F59" s="26">
        <v>42521.0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6.25" customHeight="1">
      <c r="A60" s="24" t="str">
        <f>HYPERLINK("javascript:void%20window.open('https://ds3.dhss.ak.local/dsds/ds3/index.cfm?fuseaction=pro.view&amp;entityId=7047858c-5056-bc68-7359-453c1b2033c9')","165258")</f>
        <v>165258</v>
      </c>
      <c r="B60" s="24" t="s">
        <v>222</v>
      </c>
      <c r="C60" s="24" t="s">
        <v>7</v>
      </c>
      <c r="D60" s="24" t="s">
        <v>224</v>
      </c>
      <c r="E60" s="25">
        <v>41768.0</v>
      </c>
      <c r="F60" s="26">
        <v>42124.0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9.0" customHeight="1">
      <c r="A61" s="24" t="str">
        <f>HYPERLINK("javascript:void%20window.open('https://ds3.dhss.ak.local/dsds/ds3/index.cfm?fuseaction=pro.view&amp;entityId=155bef1b-5056-bc68-73f9-370929e3c289')","137155")</f>
        <v>137155</v>
      </c>
      <c r="B61" s="24" t="s">
        <v>227</v>
      </c>
      <c r="C61" s="24" t="s">
        <v>7</v>
      </c>
      <c r="D61" s="24" t="s">
        <v>228</v>
      </c>
      <c r="E61" s="25">
        <v>41786.0</v>
      </c>
      <c r="F61" s="26">
        <v>42124.0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6.25" customHeight="1">
      <c r="A62" s="24" t="str">
        <f>HYPERLINK("javascript:void%20window.open('https://ds3.dhss.ak.local/dsds/ds3/index.cfm?fuseaction=pro.view&amp;entityId=ad8ecba8-5056-bc68-7360-79c10d384bc3')","152195")</f>
        <v>152195</v>
      </c>
      <c r="B62" s="24" t="s">
        <v>229</v>
      </c>
      <c r="C62" s="24" t="s">
        <v>7</v>
      </c>
      <c r="D62" s="24" t="s">
        <v>230</v>
      </c>
      <c r="E62" s="25">
        <v>41517.0</v>
      </c>
      <c r="F62" s="26">
        <v>42582.0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6.25" customHeight="1">
      <c r="A63" s="24" t="str">
        <f>HYPERLINK("javascript:void%20window.open('https://ds3.dhss.ak.local/dsds/ds3/index.cfm?fuseaction=pro.view&amp;entityId=8194febd-dde5-46fa-8bc1-fdfb8404af28')","160071")</f>
        <v>160071</v>
      </c>
      <c r="B63" s="24" t="s">
        <v>231</v>
      </c>
      <c r="C63" s="24" t="s">
        <v>7</v>
      </c>
      <c r="D63" s="24" t="s">
        <v>232</v>
      </c>
      <c r="E63" s="25">
        <v>41775.0</v>
      </c>
      <c r="F63" s="26">
        <v>42124.0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6.25" customHeight="1">
      <c r="A64" s="24" t="str">
        <f>HYPERLINK("javascript:void%20window.open('https://ds3.dhss.ak.local/dsds/ds3/index.cfm?fuseaction=pro.view&amp;entityId=dc7a7a9a-9f6d-438e-aaba-8056ae6d2373')","97391")</f>
        <v>97391</v>
      </c>
      <c r="B64" s="24" t="s">
        <v>236</v>
      </c>
      <c r="C64" s="24" t="s">
        <v>7</v>
      </c>
      <c r="D64" s="24" t="s">
        <v>237</v>
      </c>
      <c r="E64" s="25">
        <v>41726.0</v>
      </c>
      <c r="F64" s="26">
        <v>42063.0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6.25" customHeight="1">
      <c r="A65" s="24" t="str">
        <f>HYPERLINK("javascript:void%20window.open('https://ds3.dhss.ak.local/dsds/ds3/index.cfm?fuseaction=pro.view&amp;entityId=6b64d9a6-eea6-42db-9c06-a0b46f24809a')","105446")</f>
        <v>105446</v>
      </c>
      <c r="B65" s="24" t="s">
        <v>240</v>
      </c>
      <c r="C65" s="24" t="s">
        <v>7</v>
      </c>
      <c r="D65" s="24" t="s">
        <v>241</v>
      </c>
      <c r="E65" s="25">
        <v>41548.0</v>
      </c>
      <c r="F65" s="26">
        <v>42582.0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6.25" customHeight="1">
      <c r="A66" s="24" t="str">
        <f>HYPERLINK("javascript:void%20window.open('https://ds3.dhss.ak.local/dsds/ds3/index.cfm?fuseaction=pro.view&amp;entityId=637b4812-f2db-4434-9bc0-426d60056f1f')","32679")</f>
        <v>32679</v>
      </c>
      <c r="B66" s="24" t="s">
        <v>244</v>
      </c>
      <c r="C66" s="24" t="s">
        <v>7</v>
      </c>
      <c r="D66" s="24" t="s">
        <v>245</v>
      </c>
      <c r="E66" s="25">
        <v>41481.0</v>
      </c>
      <c r="F66" s="26">
        <v>42551.0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9.0" customHeight="1">
      <c r="A67" s="24" t="str">
        <f>HYPERLINK("javascript:void%20window.open('https://ds3.dhss.ak.local/dsds/ds3/index.cfm?fuseaction=pro.view&amp;entityId=e211753a-5056-bc68-7388-5055e4308cab')","160387")</f>
        <v>160387</v>
      </c>
      <c r="B67" s="24" t="s">
        <v>248</v>
      </c>
      <c r="C67" s="24" t="s">
        <v>7</v>
      </c>
      <c r="D67" s="24" t="s">
        <v>249</v>
      </c>
      <c r="E67" s="25">
        <v>41647.0</v>
      </c>
      <c r="F67" s="26">
        <v>42004.0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6.25" customHeight="1">
      <c r="A68" s="24" t="str">
        <f>HYPERLINK("javascript:void%20window.open('https://ds3.dhss.ak.local/dsds/ds3/index.cfm?fuseaction=pro.view&amp;entityId=c74fee2a-c221-4830-b962-c4563fa296a4')","139657")</f>
        <v>139657</v>
      </c>
      <c r="B68" s="24" t="s">
        <v>250</v>
      </c>
      <c r="C68" s="24" t="s">
        <v>7</v>
      </c>
      <c r="D68" s="24" t="s">
        <v>251</v>
      </c>
      <c r="E68" s="25">
        <v>41768.0</v>
      </c>
      <c r="F68" s="26">
        <v>42185.0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6.25" customHeight="1">
      <c r="A69" s="24" t="str">
        <f>HYPERLINK("javascript:void%20window.open('https://ds3.dhss.ak.local/dsds/ds3/index.cfm?fuseaction=pro.view&amp;entityId=f256acff-5056-bc68-7304-27905ba3f42b')","160731")</f>
        <v>160731</v>
      </c>
      <c r="B69" s="24" t="s">
        <v>254</v>
      </c>
      <c r="C69" s="24" t="s">
        <v>7</v>
      </c>
      <c r="D69" s="24" t="s">
        <v>255</v>
      </c>
      <c r="E69" s="25">
        <v>41660.0</v>
      </c>
      <c r="F69" s="26">
        <v>42004.0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6.25" customHeight="1">
      <c r="A70" s="24" t="str">
        <f>HYPERLINK("javascript:void%20window.open('https://ds3.dhss.ak.local/dsds/ds3/index.cfm?fuseaction=pro.view&amp;entityId=d4a82dfc-5056-bc68-730d-c0b263473283')","165517")</f>
        <v>165517</v>
      </c>
      <c r="B70" s="24" t="s">
        <v>258</v>
      </c>
      <c r="C70" s="24" t="s">
        <v>7</v>
      </c>
      <c r="D70" s="24" t="s">
        <v>259</v>
      </c>
      <c r="E70" s="25">
        <v>41773.0</v>
      </c>
      <c r="F70" s="26">
        <v>42124.0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6.25" customHeight="1">
      <c r="A71" s="24" t="str">
        <f>HYPERLINK("javascript:void%20window.open('https://ds3.dhss.ak.local/dsds/ds3/index.cfm?fuseaction=pro.view&amp;entityId=88e2d313-5056-bc68-73e4-f403c9250f13')","168912")</f>
        <v>168912</v>
      </c>
      <c r="B71" s="24" t="s">
        <v>260</v>
      </c>
      <c r="C71" s="24" t="s">
        <v>7</v>
      </c>
      <c r="D71" s="24" t="s">
        <v>261</v>
      </c>
      <c r="E71" s="25">
        <v>41856.0</v>
      </c>
      <c r="F71" s="26">
        <v>42185.0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9.0" customHeight="1">
      <c r="A72" s="24" t="str">
        <f>HYPERLINK("javascript:void%20window.open('https://ds3.dhss.ak.local/dsds/ds3/index.cfm?fuseaction=pro.view&amp;entityId=49ff5d25-5056-bc68-7350-46b32a56cb49')","154074")</f>
        <v>154074</v>
      </c>
      <c r="B72" s="24" t="s">
        <v>262</v>
      </c>
      <c r="C72" s="24" t="s">
        <v>7</v>
      </c>
      <c r="D72" s="24" t="s">
        <v>263</v>
      </c>
      <c r="E72" s="25">
        <v>41478.0</v>
      </c>
      <c r="F72" s="26">
        <v>42551.0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6.25" customHeight="1">
      <c r="A73" s="24" t="str">
        <f>HYPERLINK("javascript:void%20window.open('https://ds3.dhss.ak.local/dsds/ds3/index.cfm?fuseaction=pro.view&amp;entityId=073fd1dc-7f1f-45d7-a3a7-de00affd78bd')","151507")</f>
        <v>151507</v>
      </c>
      <c r="B73" s="24" t="s">
        <v>266</v>
      </c>
      <c r="C73" s="24" t="s">
        <v>7</v>
      </c>
      <c r="D73" s="24" t="s">
        <v>267</v>
      </c>
      <c r="E73" s="25">
        <v>41661.0</v>
      </c>
      <c r="F73" s="26">
        <v>42004.0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6.25" customHeight="1">
      <c r="A74" s="24" t="str">
        <f>HYPERLINK("javascript:void%20window.open('https://ds3.dhss.ak.local/dsds/ds3/index.cfm?fuseaction=pro.view&amp;entityId=d172fa7a-5056-bc68-734a-0cf861728d8d')","152222")</f>
        <v>152222</v>
      </c>
      <c r="B74" s="24" t="s">
        <v>268</v>
      </c>
      <c r="C74" s="24" t="s">
        <v>7</v>
      </c>
      <c r="D74" s="24" t="s">
        <v>269</v>
      </c>
      <c r="E74" s="25">
        <v>41548.0</v>
      </c>
      <c r="F74" s="26">
        <v>42521.0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6.25" customHeight="1">
      <c r="A75" s="24" t="str">
        <f>HYPERLINK("javascript:void%20window.open('https://ds3.dhss.ak.local/dsds/ds3/index.cfm?fuseaction=pro.view&amp;entityId=ebdf1fc3-5056-bc68-7351-567e7ff96deb')","160852")</f>
        <v>160852</v>
      </c>
      <c r="B75" s="24" t="s">
        <v>273</v>
      </c>
      <c r="C75" s="24" t="s">
        <v>7</v>
      </c>
      <c r="D75" s="24" t="s">
        <v>274</v>
      </c>
      <c r="E75" s="25">
        <v>41661.0</v>
      </c>
      <c r="F75" s="26">
        <v>42004.0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6.25" customHeight="1">
      <c r="A76" s="24" t="str">
        <f>HYPERLINK("javascript:void%20window.open('https://ds3.dhss.ak.local/dsds/ds3/index.cfm?fuseaction=pro.view&amp;entityId=a5e64329-5056-bc68-73d5-042ec6067202')","166282")</f>
        <v>166282</v>
      </c>
      <c r="B76" s="24" t="s">
        <v>276</v>
      </c>
      <c r="C76" s="24" t="s">
        <v>7</v>
      </c>
      <c r="D76" s="24" t="s">
        <v>277</v>
      </c>
      <c r="E76" s="25">
        <v>41794.0</v>
      </c>
      <c r="F76" s="26">
        <v>42155.0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9.0" customHeight="1">
      <c r="A77" s="24" t="str">
        <f>HYPERLINK("javascript:void%20window.open('https://ds3.dhss.ak.local/dsds/ds3/index.cfm?fuseaction=pro.view&amp;entityId=d0562260-5056-bc68-7313-1f3de477a009')","157782")</f>
        <v>157782</v>
      </c>
      <c r="B77" s="24" t="s">
        <v>279</v>
      </c>
      <c r="C77" s="24" t="s">
        <v>7</v>
      </c>
      <c r="D77" s="24" t="s">
        <v>281</v>
      </c>
      <c r="E77" s="25">
        <v>41694.0</v>
      </c>
      <c r="F77" s="26">
        <v>42035.0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6.25" customHeight="1">
      <c r="A78" s="24" t="str">
        <f>HYPERLINK("javascript:void%20window.open('https://ds3.dhss.ak.local/dsds/ds3/index.cfm?fuseaction=pro.view&amp;entityId=a1efaef7-2cc0-4346-8481-1ce9c8098cc2')","134096")</f>
        <v>134096</v>
      </c>
      <c r="B78" s="24" t="s">
        <v>283</v>
      </c>
      <c r="C78" s="24" t="s">
        <v>7</v>
      </c>
      <c r="D78" s="24" t="s">
        <v>285</v>
      </c>
      <c r="E78" s="25">
        <v>41681.0</v>
      </c>
      <c r="F78" s="26">
        <v>42035.0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6.25" customHeight="1">
      <c r="A79" s="24" t="str">
        <f>HYPERLINK("javascript:void%20window.open('https://ds3.dhss.ak.local/dsds/ds3/index.cfm?fuseaction=pro.view&amp;entityId=e8adb1bc-cccc-fcc6-9177-95ff66613a5e')","131221")</f>
        <v>131221</v>
      </c>
      <c r="B79" s="24" t="s">
        <v>286</v>
      </c>
      <c r="C79" s="24" t="s">
        <v>7</v>
      </c>
      <c r="D79" s="24" t="s">
        <v>288</v>
      </c>
      <c r="E79" s="25">
        <v>41761.0</v>
      </c>
      <c r="F79" s="26">
        <v>42124.0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9.0" customHeight="1">
      <c r="A80" s="24" t="str">
        <f>HYPERLINK("javascript:void%20window.open('https://ds3.dhss.ak.local/dsds/ds3/index.cfm?fuseaction=pro.view&amp;entityId=4f6fca89-5056-bc68-738c-c2b92bfe4c6c')","155211")</f>
        <v>155211</v>
      </c>
      <c r="B80" s="24" t="s">
        <v>290</v>
      </c>
      <c r="C80" s="24" t="s">
        <v>7</v>
      </c>
      <c r="D80" s="24" t="s">
        <v>291</v>
      </c>
      <c r="E80" s="25">
        <v>41502.0</v>
      </c>
      <c r="F80" s="26">
        <v>42582.0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31" t="str">
        <f>HYPERLINK("javascript:void%20window.open('https://ds3.dhss.ak.local/dsds/ds3/index.cfm?fuseaction=pro.view&amp;entityId=df97fa6f-5056-bc68-73e8-1d3d49b7ca0a')","153799")</f>
        <v>153799</v>
      </c>
      <c r="B81" s="32" t="s">
        <v>298</v>
      </c>
      <c r="C81" s="32" t="s">
        <v>7</v>
      </c>
      <c r="D81" s="32" t="s">
        <v>303</v>
      </c>
      <c r="E81" s="33">
        <v>41548.0</v>
      </c>
      <c r="F81" s="34">
        <v>42551.0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