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sheetId="1" r:id="rId3"/>
  </sheets>
  <definedNames>
    <definedName hidden="1" localSheetId="0" name="_xlnm._FilterDatabase">'Form Responses'!$A$1:$I$607</definedName>
    <definedName hidden="1" localSheetId="0" name="Z_D1F99E22_E30C_47B3_9A2E_EB4522BECAD7_.wvu.FilterData">'Form Responses'!$A$1:$A$1001</definedName>
  </definedNames>
  <calcPr/>
  <customWorkbookViews>
    <customWorkbookView activeSheetId="0" maximized="1" windowHeight="0" windowWidth="0" guid="{D1F99E22-E30C-47B3-9A2E-EB4522BECAD7}" name="Filter 1"/>
  </customWorkbookViews>
</workbook>
</file>

<file path=xl/sharedStrings.xml><?xml version="1.0" encoding="utf-8"?>
<sst xmlns="http://schemas.openxmlformats.org/spreadsheetml/2006/main" count="3980" uniqueCount="1995">
  <si>
    <t>Timestamp</t>
  </si>
  <si>
    <t>Name</t>
  </si>
  <si>
    <t>Action</t>
  </si>
  <si>
    <t>Site</t>
  </si>
  <si>
    <t>Reason</t>
  </si>
  <si>
    <t>Back</t>
  </si>
  <si>
    <t>Status</t>
  </si>
  <si>
    <t>Summary of actions</t>
  </si>
  <si>
    <t>Actions?</t>
  </si>
  <si>
    <t>Start Time</t>
  </si>
  <si>
    <t>Original Timestamp of form submission</t>
  </si>
  <si>
    <t>*Meg*</t>
  </si>
  <si>
    <t>Simone Kotthaus</t>
  </si>
  <si>
    <t>Visiting a site</t>
  </si>
  <si>
    <t>KSSW</t>
  </si>
  <si>
    <t>logger crash</t>
  </si>
  <si>
    <t>https://docs.google.com/forms/d/e/1FAIpQLSeDNiK7kWWFPaW9YrjGgk5pdsGSHVW1d8hPHx1kkS-L_ILI9A/viewform?edit2=2_ABaOnudgZ80WvRNuOQYYvwaoIV7gAJnuOfFaJyPhWkmQLloN</t>
  </si>
  <si>
    <t>Returned from a site</t>
  </si>
  <si>
    <t>restarted logger</t>
  </si>
  <si>
    <t>https://docs.google.com/forms/d/e/1FAIpQLSeDNiK7kWWFPaW9YrjGgk5pdsGSHVW1d8hPHx1kkS-L_ILI9A/viewform?edit2=2_ABaOnufWLesIos_UzQ-3h_rVyPKRWTfwxm3HMJl2jGI9FlE_</t>
  </si>
  <si>
    <t>Sue Grimmond</t>
  </si>
  <si>
    <t>Other action summary entry</t>
  </si>
  <si>
    <t>Update webpage to have Simone's new webpages 
Fixed the link to LUMA -- so it goes directly
made emails (hopefully) forward to met-lumo-fixung -- it someone is going/back from the field</t>
  </si>
  <si>
    <t>https://docs.google.com/forms/d/e/1FAIpQLSeDNiK7kWWFPaW9YrjGgk5pdsGSHVW1d8hPHx1kkS-L_ILI9A/viewform?edit2=2_ABaOnucHOOH7-kJqJr_H5icMTXtkVd7XnrAnc6AY9K_C5Cxp</t>
  </si>
  <si>
    <t xml:space="preserve">Missing the word 'entry' from the google app </t>
  </si>
  <si>
    <t>https://docs.google.com/forms/d/e/1FAIpQLSeDNiK7kWWFPaW9YrjGgk5pdsGSHVW1d8hPHx1kkS-L_ILI9A/viewform?edit2=2_ABaOnufdcf0ESi_VShfK0fWO1-rf278NyEuNSFrhbH7TRkio</t>
  </si>
  <si>
    <t>but did not save script!</t>
  </si>
  <si>
    <t>https://docs.google.com/forms/d/e/1FAIpQLSeDNiK7kWWFPaW9YrjGgk5pdsGSHVW1d8hPHx1kkS-L_ILI9A/viewform?edit2=2_ABaOnudJ5onn2cFvPnCIJ1qZvmdl_Tbh4zxjnVKieEtAFkF9</t>
  </si>
  <si>
    <t>Another minor tweak</t>
  </si>
  <si>
    <t>https://docs.google.com/forms/d/e/1FAIpQLSeDNiK7kWWFPaW9YrjGgk5pdsGSHVW1d8hPHx1kkS-L_ILI9A/viewform?edit2=2_ABaOnuehfL7R5KC3Ce5maI2zX9dYxoRVUxUlwzxH5_lFenC9</t>
  </si>
  <si>
    <t>B</t>
  </si>
  <si>
    <t>test</t>
  </si>
  <si>
    <t>2 min</t>
  </si>
  <si>
    <t>https://docs.google.com/forms/d/e/1FAIpQLSeDNiK7kWWFPaW9YrjGgk5pdsGSHVW1d8hPHx1kkS-L_ILI9A/viewform?edit2=2_ABaOnucp3xFFuVl-iKQxTs3yfzLBgoeMp1Z1c_yIs7KaEajh</t>
  </si>
  <si>
    <t>s</t>
  </si>
  <si>
    <t>save</t>
  </si>
  <si>
    <t>https://docs.google.com/forms/d/e/1FAIpQLSeDNiK7kWWFPaW9YrjGgk5pdsGSHVW1d8hPHx1kkS-L_ILI9A/viewform?edit2=2_ABaOnudbkM8i1C7M385HyeUpxfMUuRWsUXZwL5J2QcsuQ0p1</t>
  </si>
  <si>
    <t>done</t>
  </si>
  <si>
    <t>https://docs.google.com/forms/d/e/1FAIpQLSeDNiK7kWWFPaW9YrjGgk5pdsGSHVW1d8hPHx1kkS-L_ILI9A/viewform?edit2=2_ABaOnucsIIJqfKLCWnt9mJCzk9vAIY0sPiCNAejCDQ45DzZ5</t>
  </si>
  <si>
    <t>downloaded SJP rain till Jan 2014. Updated ARG100 L1 annual files at KSS45W for 2013 and 2014 (jan)</t>
  </si>
  <si>
    <t>https://docs.google.com/forms/d/e/1FAIpQLSeDNiK7kWWFPaW9YrjGgk5pdsGSHVW1d8hPHx1kkS-L_ILI9A/viewform?edit2=2_ABaOnudv4uhH1rwhloUbiEWrYBnD4TNjXaL7i_mEoo3ULEZn</t>
  </si>
  <si>
    <t>Will Morrison</t>
  </si>
  <si>
    <t>Barbican</t>
  </si>
  <si>
    <t>Checking LAS Tx- is not connecting to pc. Checking for alignment tomorrow</t>
  </si>
  <si>
    <t>https://docs.google.com/forms/d/e/1FAIpQLSeDNiK7kWWFPaW9YrjGgk5pdsGSHVW1d8hPHx1kkS-L_ILI9A/viewform?edit2=2_ABaOnucH4xdZo-pOqrEFKf_0QC6eVdEhnyBiribTACCsRfnG</t>
  </si>
  <si>
    <t xml:space="preserve">Checking LASMkII 28 digital connection at BCT- due it being unable to connect to roof32. Preparing sensor for alignment- needs two bolts for fine pitch adjustment, as the screws had become loose
</t>
  </si>
  <si>
    <t>https://docs.google.com/forms/d/e/1FAIpQLSeDNiK7kWWFPaW9YrjGgk5pdsGSHVW1d8hPHx1kkS-L_ILI9A/viewform?edit2=2_ABaOnucM6a7FllrFwWDdjKGM1KUTBzzDRp0w-nHmZNy4Yg4K</t>
  </si>
  <si>
    <t>Will Morrison, Simone Kotthaus, Bruce Main, John Mustchin, Prof Honjo</t>
  </si>
  <si>
    <t>BCT, BTT</t>
  </si>
  <si>
    <t>scint alignment, Davis adjust, new scint platform install, Davis reception improvement.</t>
  </si>
  <si>
    <t>https://docs.google.com/forms/d/e/1FAIpQLSeDNiK7kWWFPaW9YrjGgk5pdsGSHVW1d8hPHx1kkS-L_ILI9A/viewform?edit2=2_ABaOnueVGMAq1_lAoUF_L9UmnipTzzXutoBQmr43gX9La-4</t>
  </si>
  <si>
    <t>https://docs.google.com/forms/d/e/1FAIpQLSeDNiK7kWWFPaW9YrjGgk5pdsGSHVW1d8hPHx1kkS-L_ILI9A/viewform?edit2=2_ABaOnufioVQULJgemiY3EEjTDYZPFXRquVbc_FwZNvAYZm8P</t>
  </si>
  <si>
    <t>Will Morrison, Simone Kotthaus, Bruce Main, John Mustchin</t>
  </si>
  <si>
    <t>Bgh: moved Davis ~60cm higher in current mount.
Bct: moved davis ~60cm higher than current location. Moved to the middle of vertical scaffold rather than on prevailing wind edge. Installed extra platform for a future scint to IMU. Could not align lasmkii 28 between btt and bct. Will check scope settings and also methods to diagnose any potential transmitter problems.
Btt: John could you add.cheers</t>
  </si>
  <si>
    <t>https://docs.google.com/forms/d/e/1FAIpQLSeDNiK7kWWFPaW9YrjGgk5pdsGSHVW1d8hPHx1kkS-L_ILI9A/viewform?edit2=2_ABaOnucVUuCFppiMNWdxdCRtMUV1I-RexWDY_K0cJ1ZM0mzN</t>
  </si>
  <si>
    <t>Bruce Main, John Mustchin</t>
  </si>
  <si>
    <t xml:space="preserve">Attended BT tower, attempted alignment of MkII between BT and BCT.  Alignment not complete as no signal was received at BCT.  
Added BLS SPU, laptop, and router to the zarges box at BT.  Other BLS equipment (source, receiver, cables) returned to King's. 
</t>
  </si>
  <si>
    <t>https://docs.google.com/forms/d/e/1FAIpQLSeDNiK7kWWFPaW9YrjGgk5pdsGSHVW1d8hPHx1kkS-L_ILI9A/viewform?edit2=2_ABaOnucK6h4kO7z7A67PCQ9aK8wYqkGPYmPgYIFZkxkdW_CU</t>
  </si>
  <si>
    <t>Added BCTW (Barbican Cromwell Tower West) site- as initial location of Davis. BCT is now current location: in the middle of the scaffold support. Rerunning now.</t>
  </si>
  <si>
    <t>https://docs.google.com/forms/d/e/1FAIpQLSeDNiK7kWWFPaW9YrjGgk5pdsGSHVW1d8hPHx1kkS-L_ILI9A/viewform?edit2=2_ABaOnufafCeMHZzueIkYhlhh84x9VrfouNJVfUSX_hXTbPbo</t>
  </si>
  <si>
    <t>Reverted back to previous BGH Transceiver settings: was previously using repeater (i.d. H) via channel 2, now disabled repeater and connecting via channel 2. This repeater, that was set up on 14th March, is clearly not helping signal.</t>
  </si>
  <si>
    <t>https://docs.google.com/forms/d/e/1FAIpQLSeDNiK7kWWFPaW9YrjGgk5pdsGSHVW1d8hPHx1kkS-L_ILI9A/viewform?edit2=2_ABaOnuf9iBmw4e3JupSKwCryMfK94r7PN36mSk-ylnn3ECjz</t>
  </si>
  <si>
    <t>Changed diagnostics reporting of Tprofile programs at KSNW and KSSW to match format of other scripts. Now both _V2</t>
  </si>
  <si>
    <t>https://docs.google.com/forms/d/e/1FAIpQLSeDNiK7kWWFPaW9YrjGgk5pdsGSHVW1d8hPHx1kkS-L_ILI9A/viewform?edit2=2_ABaOnuenGyBVbcjd0wbvL0ZRwYxRczijkkmwZ_jL4s6JotuD</t>
  </si>
  <si>
    <t>Will Morrison, Bruce Main</t>
  </si>
  <si>
    <t>IMU</t>
  </si>
  <si>
    <t>measuring up</t>
  </si>
  <si>
    <t>https://docs.google.com/forms/d/e/1FAIpQLSeDNiK7kWWFPaW9YrjGgk5pdsGSHVW1d8hPHx1kkS-L_ILI9A/viewform?edit2=2_ABaOnucufVejsnVymUM39aJpKyRKYsSNENWgwsSm-djGixWz</t>
  </si>
  <si>
    <t>https://docs.google.com/forms/d/e/1FAIpQLSeDNiK7kWWFPaW9YrjGgk5pdsGSHVW1d8hPHx1kkS-L_ILI9A/viewform?edit2=2_ABaOnueIq5EEtqs8gp4C7wxAqVIa62wZ4KYbkpeex2i0h4vj</t>
  </si>
  <si>
    <t>Measuring up for scintollometers at IMU, and cameras at IMU and BCT.</t>
  </si>
  <si>
    <t>https://docs.google.com/forms/d/e/1FAIpQLSeDNiK7kWWFPaW9YrjGgk5pdsGSHVW1d8hPHx1kkS-L_ILI9A/viewform?edit2=2_ABaOnueT7Tfb87iOWByTIO07WoecZVDfZNMg3ImrEeYviFI1</t>
  </si>
  <si>
    <t>Will Morrison, Simone Kotthaus</t>
  </si>
  <si>
    <t>Set up all 8 PI imagers to record over the weekend. Sampling every 10 min. C3-5 are connected directly to roof16, C1, C2, C7 connected via USB hub and C6 and C8 directly to roof30. location: spectroscopy lab</t>
  </si>
  <si>
    <t>https://docs.google.com/forms/d/e/1FAIpQLSeDNiK7kWWFPaW9YrjGgk5pdsGSHVW1d8hPHx1kkS-L_ILI9A/viewform?edit2=2_ABaOnucBFRezqvFbqWabypYmjA7RRSzom9FgYusxlXJp_Q2O</t>
  </si>
  <si>
    <t>Turned off KSSW li-840 and "Large Pump".
"Large pump" was running hot and loud.</t>
  </si>
  <si>
    <t>https://docs.google.com/forms/d/e/1FAIpQLSeDNiK7kWWFPaW9YrjGgk5pdsGSHVW1d8hPHx1kkS-L_ILI9A/viewform?edit2=2_ABaOnuc5AHkj8uFa6BqH1ndFHfmwPWDQ1J4eMZmm2XButgm6</t>
  </si>
  <si>
    <t>BT, BCT</t>
  </si>
  <si>
    <t>aling mkII 28. install mkII29 at BCT. install scaffold brace at BCT</t>
  </si>
  <si>
    <t>https://docs.google.com/forms/d/e/1FAIpQLSeDNiK7kWWFPaW9YrjGgk5pdsGSHVW1d8hPHx1kkS-L_ILI9A/viewform?edit2=2_ABaOnuddqjWArycYUxBwE3LtWApBhrEEuCAMLdUvcJNKb8_Q</t>
  </si>
  <si>
    <t>Aligned LasMkII28 from BT to BCT. Signal % is 48-54. Signal level is 220 to 315 mV. Tx power at 6.5. Conditions good, if not a little hazy. LasMkII29 Rx set up at BCT. Needs power cable</t>
  </si>
  <si>
    <t>https://docs.google.com/forms/d/e/1FAIpQLSeDNiK7kWWFPaW9YrjGgk5pdsGSHVW1d8hPHx1kkS-L_ILI9A/viewform?edit2=2_ABaOnucTiyr_6BvViXDEinsoS_mAOA24_O5IUhoTLRB69FM7</t>
  </si>
  <si>
    <t>Alex Bjorkegren</t>
  </si>
  <si>
    <t>KSSW.  Changed li840 pump to smaller 3L one.  Computer unresponsive so restarted.  Fixed CR1000 power connection (negative wire had pulled loose) &amp; grabbed data from logger.</t>
  </si>
  <si>
    <t>https://docs.google.com/forms/d/e/1FAIpQLSeDNiK7kWWFPaW9YrjGgk5pdsGSHVW1d8hPHx1kkS-L_ILI9A/viewform?edit2=2_ABaOnufCxyEiVK7pjy8abl4_UOc2ROhaDvdanr9wOfIBNyp1</t>
  </si>
  <si>
    <t>Will Morrison, John Mustchin</t>
  </si>
  <si>
    <t>IML, BCT</t>
  </si>
  <si>
    <t>Showing Frederick the sites, dropping off equipment</t>
  </si>
  <si>
    <t>https://docs.google.com/forms/d/e/1FAIpQLSeDNiK7kWWFPaW9YrjGgk5pdsGSHVW1d8hPHx1kkS-L_ILI9A/viewform?edit2=2_ABaOnuc-4vYtCAAs8R9_0SOQXWgBIsRjDul7MExVEDHLEmpS</t>
  </si>
  <si>
    <t>Will Morrison, John Mustchin, Fredrik Lindberg</t>
  </si>
  <si>
    <t xml:space="preserve">Installed platform for LASMkII29 Rx at IMU for BCT Tx. LASMkII29 Rx stored in zarges box for now. 
</t>
  </si>
  <si>
    <t>https://docs.google.com/forms/d/e/1FAIpQLSeDNiK7kWWFPaW9YrjGgk5pdsGSHVW1d8hPHx1kkS-L_ILI9A/viewform?edit2=2_ABaOnudy5k0oP6uFryUdc3SxtiQxvugIq_5nIOHuF3pmSgT_</t>
  </si>
  <si>
    <t>TLI,MT</t>
  </si>
  <si>
    <t>collect waterT,Soil</t>
  </si>
  <si>
    <t>https://docs.google.com/forms/d/e/1FAIpQLSeDNiK7kWWFPaW9YrjGgk5pdsGSHVW1d8hPHx1kkS-L_ILI9A/viewform?edit2=2_ABaOnuc71TRfBK9Jo4ngs9uv-jiLsZQGuY84T6y1cG2Uta5D</t>
  </si>
  <si>
    <t xml:space="preserve">Collected Soil data from MT and waterT data from TLI. Tinytag sensor at TLI reports error: "The logger was reset white it was logging. The time and end of valid data is unknown. All data in memory displayed including data from previous runs which will be shown following the valid data from this run"
Have checked battery and is ok. Started logging as normal once logging session was set up. 
</t>
  </si>
  <si>
    <t>https://docs.google.com/forms/d/e/1FAIpQLSeDNiK7kWWFPaW9YrjGgk5pdsGSHVW1d8hPHx1kkS-L_ILI9A/viewform?edit2=2_ABaOnudX7MeaC0oZCEvWKt0gQLTJOHH7cUK1b8fA3ymu9E6b</t>
  </si>
  <si>
    <t>changed T profile format at KSNW and KSSW to site internal grid: new crontab installed 'Tprofile'</t>
  </si>
  <si>
    <t>https://docs.google.com/forms/d/e/1FAIpQLSeDNiK7kWWFPaW9YrjGgk5pdsGSHVW1d8hPHx1kkS-L_ILI9A/viewform?edit2=2_ABaOnueKGKJgHtOEaxFJ31VsXtK8Dah4hDLy-avDweOsEwp_</t>
  </si>
  <si>
    <t>BCT, IMU</t>
  </si>
  <si>
    <t>aligning scintillometer</t>
  </si>
  <si>
    <t>https://docs.google.com/forms/d/e/1FAIpQLSeDNiK7kWWFPaW9YrjGgk5pdsGSHVW1d8hPHx1kkS-L_ILI9A/viewform?edit2=2_ABaOnuex5ce0cZ8gnnzP3Dpd-fdj85FbTO-jw27AUItdCf4</t>
  </si>
  <si>
    <t>Returning padlock to IMU zarges. Checking problem with internet access and replacing Ethernet cable.</t>
  </si>
  <si>
    <t>https://docs.google.com/forms/d/e/1FAIpQLSeDNiK7kWWFPaW9YrjGgk5pdsGSHVW1d8hPHx1kkS-L_ILI9A/viewform?edit2=2_ABaOnuddLjLRO5nENLX8eoEqeeijea6GyL5cti8dx_026mVh</t>
  </si>
  <si>
    <t>https://docs.google.com/forms/d/e/1FAIpQLSeDNiK7kWWFPaW9YrjGgk5pdsGSHVW1d8hPHx1kkS-L_ILI9A/viewform?edit2=2_ABaOnuf5891lO1rnQUBI5-iCeCI_OZrJkugv1R-9bAEd_BU</t>
  </si>
  <si>
    <t>ksnw</t>
  </si>
  <si>
    <t>reboot roof8</t>
  </si>
  <si>
    <t>https://docs.google.com/forms/d/e/1FAIpQLSeDNiK7kWWFPaW9YrjGgk5pdsGSHVW1d8hPHx1kkS-L_ILI9A/viewform?edit2=2_ABaOnudXlch70p9_PbZQpd1e8MHknb8eEbpD80Q-2LWx4sOu</t>
  </si>
  <si>
    <t>https://docs.google.com/forms/d/e/1FAIpQLSeDNiK7kWWFPaW9YrjGgk5pdsGSHVW1d8hPHx1kkS-L_ILI9A/viewform?edit2=2_ABaOnudVgunxEsQPMK1al7ga_iv01klJoFtcXyX3-62PsvLc</t>
  </si>
  <si>
    <t>https://docs.google.com/forms/d/e/1FAIpQLSeDNiK7kWWFPaW9YrjGgk5pdsGSHVW1d8hPHx1kkS-L_ILI9A/viewform?edit2=2_ABaOnuf08HNx2NosB2E0TQ3YYu6NY3mY136ciPxjIkuiu_K4</t>
  </si>
  <si>
    <t xml:space="preserve">Replaced ethernet cable at IMU, as was prone to disconnecting when anything was moved in the zarges box. Tidied box but kept glass cleaner inside, for future maintenance of the site equipment. Batch files for Davis were not running. Added relevant upload code to roof31 for MkII-29 reciever. </t>
  </si>
  <si>
    <t>https://docs.google.com/forms/d/e/1FAIpQLSeDNiK7kWWFPaW9YrjGgk5pdsGSHVW1d8hPHx1kkS-L_ILI9A/viewform?edit2=2_ABaOnud7dG5yP51bz2mrXMNKn_UUldTvFHnQ979HZQ7GPOpN</t>
  </si>
  <si>
    <t>bt</t>
  </si>
  <si>
    <t>alignment</t>
  </si>
  <si>
    <t>https://docs.google.com/forms/d/e/1FAIpQLSeDNiK7kWWFPaW9YrjGgk5pdsGSHVW1d8hPHx1kkS-L_ILI9A/viewform?edit2=2_ABaOnudGHPKik9OeM8TxAa4SIqeWiZ0Uy34XMLooK2irx4cq</t>
  </si>
  <si>
    <t xml:space="preserve">BTT: confirming LASMkII28 Tx alignment (due to some odd observations). Increased power from 6 to 9.1- Udemod increased from ~300mV to ~350 mV. 
Took large power transformer from zarges at BTT, labelled '"Scintec". Was going to be used with BLS SPU but I think this is for the BLS transmitter. </t>
  </si>
  <si>
    <t>https://docs.google.com/forms/d/e/1FAIpQLSeDNiK7kWWFPaW9YrjGgk5pdsGSHVW1d8hPHx1kkS-L_ILI9A/viewform?edit2=2_ABaOnuf8_l4wkwkF4fqt_utEE8q2a0HpIuqrzwzCazbNBH-a</t>
  </si>
  <si>
    <t>London Marathon.</t>
  </si>
  <si>
    <t>https://docs.google.com/forms/d/e/1FAIpQLSeDNiK7kWWFPaW9YrjGgk5pdsGSHVW1d8hPHx1kkS-L_ILI9A/viewform?edit2=2_ABaOnuddIpg2kQ7dpOsbyTcWft3g8tVCFtevomxCglZibgcM</t>
  </si>
  <si>
    <t>Eastbound strand lane blocked by taxi near waterloo bridge.  Cleared 40 min later.  https://twitter.com/TfLTrafficNews/status/456374884650979328</t>
  </si>
  <si>
    <t>https://docs.google.com/forms/d/e/1FAIpQLSeDNiK7kWWFPaW9YrjGgk5pdsGSHVW1d8hPHx1kkS-L_ILI9A/viewform?edit2=2_ABaOnufNKRhHaaMh-64g7ogYRUee7e6UpwLbojo6dUEJcsoV</t>
  </si>
  <si>
    <t xml:space="preserve">Checked KSSW Li840 - pump had stopped working.  Reattached larger pump and moderated flow with post-li840 valve to prevent pressure drop.  </t>
  </si>
  <si>
    <t>https://docs.google.com/forms/d/e/1FAIpQLSeDNiK7kWWFPaW9YrjGgk5pdsGSHVW1d8hPHx1kkS-L_ILI9A/viewform?edit2=2_ABaOnufCs_K0cHLTfmuY_pRkt0bM0KFJ9AyVYeZLnsgxMIW_</t>
  </si>
  <si>
    <t>Restarted RGS laptop (ceilometerb), but status reads "WARN",  also "reset" instrument through terminal. 
Via terminal:
CEILO &gt;  status
1W 01010 ///// ///// 000000100080
this translates to "battery failure", but will monitor this over the day as it has only just started communicating</t>
  </si>
  <si>
    <t>https://docs.google.com/forms/d/e/1FAIpQLSeDNiK7kWWFPaW9YrjGgk5pdsGSHVW1d8hPHx1kkS-L_ILI9A/viewform?edit2=2_ABaOnuf_5AfW2pS9oqgOsF0u5WLUlPOKD5wQvAJXcPMyHRLo</t>
  </si>
  <si>
    <t>collected TLI data, no more problems with repeated data/timestamps
http://www.met.reading.ac.uk/micromet/scripts/plots/waterT_TLI_2014.png</t>
  </si>
  <si>
    <t>https://docs.google.com/forms/d/e/1FAIpQLSeDNiK7kWWFPaW9YrjGgk5pdsGSHVW1d8hPHx1kkS-L_ILI9A/viewform?edit2=2_ABaOnuetdLSwqls0b5f25pKUEMr-96XpjOP8aEpQzl5upPBz</t>
  </si>
  <si>
    <t>rgs</t>
  </si>
  <si>
    <t>sorting laptop- no remote connection</t>
  </si>
  <si>
    <t>https://docs.google.com/forms/d/e/1FAIpQLSeDNiK7kWWFPaW9YrjGgk5pdsGSHVW1d8hPHx1kkS-L_ILI9A/viewform?edit2=2_ABaOnufUuKA1EVEi0s1vZ-5FRNtPmP9_VlGHqtYNo3UmRn2R</t>
  </si>
  <si>
    <t>Rebooted RGS PC. Battery warn no longer present either. Tested if future reboots will auto start remote desktop software</t>
  </si>
  <si>
    <t>https://docs.google.com/forms/d/e/1FAIpQLSeDNiK7kWWFPaW9YrjGgk5pdsGSHVW1d8hPHx1kkS-L_ILI9A/viewform?edit2=2_ABaOnufxS8YRHAij5QjAphVzdgyQ7H9ESt_1UpkZNU6NSSrm</t>
  </si>
  <si>
    <t>Interior and exterior chemicals replaced for the LI6262.  left to cure over the weekend in Trevor's lab for installation the following week.</t>
  </si>
  <si>
    <t>https://docs.google.com/forms/d/e/1FAIpQLSeDNiK7kWWFPaW9YrjGgk5pdsGSHVW1d8hPHx1kkS-L_ILI9A/viewform?edit2=2_ABaOnueaNWBZQTmxnjOuXv6kehtN-kdb1QahdA3eXHwlA4bW</t>
  </si>
  <si>
    <t xml:space="preserve">set up 5 optris cameras (sn ending 69,17,18,57,19)with roof34 (newly rebuilt desktop) in lab to test field setup.
-framerate update set to 5hz.
-all extra graphics turned off
-optimisation:performance  high speed temp calc: off
-5 instances of software running, using ~53mb of memory and ~8% cpu each. 
-csv snapshot set to 1 min and are saved in C:\Users\Roof34\Documents\Imager Data\ with sensor ID of "C" followed by last two sn digits eg "C19" 
-cam sn 12070069 "Flag too short" warning for first few minutes of operation, and temperature of 120 degrees. looks to be OK now. no data recorded during this problem.
-monitoring pc temperature due to the relatively &amp; consistently high cpu load, and the fact that on site it will be in a zarges box.
</t>
  </si>
  <si>
    <t>https://docs.google.com/forms/d/e/1FAIpQLSeDNiK7kWWFPaW9YrjGgk5pdsGSHVW1d8hPHx1kkS-L_ILI9A/viewform?edit2=2_ABaOnud14q2qbQcpOTHlu835RAd8eIcpNKhJJToeCjgaIHp1</t>
  </si>
  <si>
    <t>Will Morrison, Alex Bjorkegren</t>
  </si>
  <si>
    <t>replaced roof8 with roof33 at KSNW.
took new pics of site</t>
  </si>
  <si>
    <t>https://docs.google.com/forms/d/e/1FAIpQLSeDNiK7kWWFPaW9YrjGgk5pdsGSHVW1d8hPHx1kkS-L_ILI9A/viewform?edit2=2_ABaOnucQXpkTFClQyXJDx7wAWyHxr2GmySduxfUiVmvQjoqr</t>
  </si>
  <si>
    <t xml:space="preserve">Stopped camera test from 9/5/14 on roof34. No errors. Uploading data to have a quick check over. </t>
  </si>
  <si>
    <t>https://docs.google.com/forms/d/e/1FAIpQLSeDNiK7kWWFPaW9YrjGgk5pdsGSHVW1d8hPHx1kkS-L_ILI9A/viewform?edit2=2_ABaOnufk6JsbbvIlHIXOSYmKCOaQJ7Ly9nLwFXnTqPELOMJ6</t>
  </si>
  <si>
    <t>Reconnected white CSAT wire to SDM-2 in accordance with description in CSAT manual: http://s.campbellsci.com/documents/us/manuals/csat3.pdf  .  Logger now receiving CSAT data.</t>
  </si>
  <si>
    <t>https://docs.google.com/forms/d/e/1FAIpQLSeDNiK7kWWFPaW9YrjGgk5pdsGSHVW1d8hPHx1kkS-L_ILI9A/viewform?edit2=2_ABaOnueg5C1V4kAdBRTNeJKOYLI98qGaDr9buP5k406n0Iwn</t>
  </si>
  <si>
    <t>Taking IR cam to IMU to take pictures/test mountings. Installing new desktop Roof34 to replace Roof31</t>
  </si>
  <si>
    <t>https://docs.google.com/forms/d/e/1FAIpQLSeDNiK7kWWFPaW9YrjGgk5pdsGSHVW1d8hPHx1kkS-L_ILI9A/viewform?edit2=2_ABaOnuetaEQmYHOPIOKYtiAz-qotiLsFSIPKnEozkq6R8PE</t>
  </si>
  <si>
    <t xml:space="preserve">IMU: replaced roof 31 with roof34 along with all programs. Temporarily set up Optris camera sn ending 17 (C380) on roof. </t>
  </si>
  <si>
    <t>https://docs.google.com/forms/d/e/1FAIpQLSeDNiK7kWWFPaW9YrjGgk5pdsGSHVW1d8hPHx1kkS-L_ILI9A/viewform?edit2=2_ABaOnueTmZDGv7ZTZBeaEk6zCXdPnPkgY0oZSrMJq7hoWYhw</t>
  </si>
  <si>
    <t>Calibrated the li840s.</t>
  </si>
  <si>
    <t>https://docs.google.com/forms/d/e/1FAIpQLSeDNiK7kWWFPaW9YrjGgk5pdsGSHVW1d8hPHx1kkS-L_ILI9A/viewform?edit2=2_ABaOnuead0daPxIM-wySn9OHFVdZp_kwsuHUbpXG4zXpmXNu</t>
  </si>
  <si>
    <t>Set tilt angle of ceilometer to 12 degrees. Console reports tilt angle of 12.1 degrees. Moved instrument ~4m south to avoid KSSW tower obstruction from cables.</t>
  </si>
  <si>
    <t>https://docs.google.com/forms/d/e/1FAIpQLSeDNiK7kWWFPaW9YrjGgk5pdsGSHVW1d8hPHx1kkS-L_ILI9A/viewform?edit2=2_ABaOnucg0nPYDVTrkaZvxHP3WZkluNqd9GpAba70Nlt5aK4</t>
  </si>
  <si>
    <t>Will Morrison, Alex Bjorkegren, Bruce Main</t>
  </si>
  <si>
    <t>Fixed KSNW cr10 (radiation).  Removed webcam from KSNW, adjusted position and resealed.  Will cure over weekend.  Installed thermal camera at KSNW pointing down to the ATC site.</t>
  </si>
  <si>
    <t>https://docs.google.com/forms/d/e/1FAIpQLSeDNiK7kWWFPaW9YrjGgk5pdsGSHVW1d8hPHx1kkS-L_ILI9A/viewform?edit2=2_ABaOnudKTdg4D7bSBg4IumsGTxeCBDmMeZx6H3C-o6vMM0O_</t>
  </si>
  <si>
    <t>1540 exactly , finished fiddling with KSS ceil tilt angle</t>
  </si>
  <si>
    <t>https://docs.google.com/forms/d/e/1FAIpQLSeDNiK7kWWFPaW9YrjGgk5pdsGSHVW1d8hPHx1kkS-L_ILI9A/viewform?edit2=2_ABaOnufwc0aMDbEMkgzUPTq-lIm2ROPIBhzceufjAZwtKdo</t>
  </si>
  <si>
    <t xml:space="preserve">KSS ceil tilt altered again up until 16:00 exactly. instrument now shows tilt angle of exactly 12 degrees. 
</t>
  </si>
  <si>
    <t>https://docs.google.com/forms/d/e/1FAIpQLSeDNiK7kWWFPaW9YrjGgk5pdsGSHVW1d8hPHx1kkS-L_ILI9A/viewform?edit2=2_ABaOnued1PgEaawP-Cj95cG5WmWX1LAivpxsU_hB6DmN_v4X</t>
  </si>
  <si>
    <t>Li840 processing switched to correct META information and 2D ncdf.</t>
  </si>
  <si>
    <t>https://docs.google.com/forms/d/e/1FAIpQLSeDNiK7kWWFPaW9YrjGgk5pdsGSHVW1d8hPHx1kkS-L_ILI9A/viewform?edit2=2_ABaOnufUZHyjMhFkTIVauQsb9URdydJDtlmeWxz9H76gTgPA</t>
  </si>
  <si>
    <t>Alex Bjorkegren, Bruce Main</t>
  </si>
  <si>
    <t>LI6262 set up at KSB.  Logging to roof 9 via comcap.</t>
  </si>
  <si>
    <t>https://docs.google.com/forms/d/e/1FAIpQLSeDNiK7kWWFPaW9YrjGgk5pdsGSHVW1d8hPHx1kkS-L_ILI9A/viewform?edit2=2_ABaOnucasc3ZnqVfM-M41kCSJTd2FTHx9vLod9HcpqMwyFu3</t>
  </si>
  <si>
    <t>KSK, KSSW</t>
  </si>
  <si>
    <t>checking PC</t>
  </si>
  <si>
    <t>https://docs.google.com/forms/d/e/1FAIpQLSeDNiK7kWWFPaW9YrjGgk5pdsGSHVW1d8hPHx1kkS-L_ILI9A/viewform?edit2=2_ABaOnueBcasCYiU9PjVmO4nWHiR_wp9pYLu0KfwT_e2gUyT4</t>
  </si>
  <si>
    <t xml:space="preserve">Cleaned KSS45w tipping bucket rain gauge, cleaned KSS45W radiometers
</t>
  </si>
  <si>
    <t>https://docs.google.com/forms/d/e/1FAIpQLSeDNiK7kWWFPaW9YrjGgk5pdsGSHVW1d8hPHx1kkS-L_ILI9A/viewform?edit2=2_ABaOnudT7e9xy4vzYdWGfw1xdh1lLYJFyrDrB-wzyiDMR9K5</t>
  </si>
  <si>
    <t>LAS MkII-28 logger time synced with pc net time on thursday 29th May, around 12:30. 
Logger time now drifted to 7-8 seconds ahead.
LAS MkII-29 logger time synced with pc net time on thursday 29th May, around 12:30. 
Logger time now drifted to 5 seconds ahead.
PC time is synced every 5 days</t>
  </si>
  <si>
    <t>https://docs.google.com/forms/d/e/1FAIpQLSeDNiK7kWWFPaW9YrjGgk5pdsGSHVW1d8hPHx1kkS-L_ILI9A/viewform?edit2=2_ABaOnudPd4-f7slbmyDXovwwhP4S85DKkeuM0Nc9yFKlCymG</t>
  </si>
  <si>
    <t xml:space="preserve">All Cumulus isntances crashed on roof 32 (BCT, BFCL, BGH)
Restarted software
</t>
  </si>
  <si>
    <t>https://docs.google.com/forms/d/e/1FAIpQLSeDNiK7kWWFPaW9YrjGgk5pdsGSHVW1d8hPHx1kkS-L_ILI9A/viewform?edit2=2_ABaOnuf403zjmXwHEWkjus7wJbp_Li82ck8YTYjd5Nt1-u52</t>
  </si>
  <si>
    <t xml:space="preserve">LAS MkII29 internal logger time ahead of PC time by 4 seconds. Synced to PC time
</t>
  </si>
  <si>
    <t>https://docs.google.com/forms/d/e/1FAIpQLSeDNiK7kWWFPaW9YrjGgk5pdsGSHVW1d8hPHx1kkS-L_ILI9A/viewform?edit2=2_ABaOnueDFxI4Xtx8GgB_IWEogjYeqjR2uhaqwtLPioooTM1I</t>
  </si>
  <si>
    <t>MkII28 32 seconds ahead of PC. synced to PC</t>
  </si>
  <si>
    <t>https://docs.google.com/forms/d/e/1FAIpQLSeDNiK7kWWFPaW9YrjGgk5pdsGSHVW1d8hPHx1kkS-L_ILI9A/viewform?edit2=2_ABaOnueUduD3k2uV2tr_IrHAKJrRrh8sZ9CRHv31FQ_kGW7u</t>
  </si>
  <si>
    <t>Moisture on lens of KSNW webcam. Needs cleaning and sealing properly.</t>
  </si>
  <si>
    <t>https://docs.google.com/forms/d/e/1FAIpQLSeDNiK7kWWFPaW9YrjGgk5pdsGSHVW1d8hPHx1kkS-L_ILI9A/viewform?edit2=2_ABaOnuee_WTsEkx_A91x8kimXSayjUTqgTNWhwNap48P9-hk</t>
  </si>
  <si>
    <t>KNSW</t>
  </si>
  <si>
    <t>Sorting overheating problem</t>
  </si>
  <si>
    <t>https://docs.google.com/forms/d/e/1FAIpQLSeDNiK7kWWFPaW9YrjGgk5pdsGSHVW1d8hPHx1kkS-L_ILI9A/viewform?edit2=2_ABaOnuftcBaoqXoKS0Q4PCWtNqqrwd9DYbUDGqo6s9dp5iQT</t>
  </si>
  <si>
    <t xml:space="preserve">KSNW:
Roof33 exhaust fan is at the front of the pc, not rear as was thought when installed. The front was therefore tight against the zarges box. Elevated the PC so it is off the floor of the box. Removed front of PC case and also the dvd drive to help expose the hard drive, and added a big extra fan from an old and broken desktop to cover the hard drive and motherboard. 
TLI:
Removed and cleaned tinytag Aquatic 2 sensor for return to Gemini loggers.
</t>
  </si>
  <si>
    <t>https://docs.google.com/forms/d/e/1FAIpQLSeDNiK7kWWFPaW9YrjGgk5pdsGSHVW1d8hPHx1kkS-L_ILI9A/viewform?edit2=2_ABaOnuckp-R7mGg_-Lt6eykNjNXZrIERe3DlXomLVFORpCvY</t>
  </si>
  <si>
    <t>TLI:
Removed and cleaned tinytag Aquatic 2 sensor for return to Gemini loggers.
Logger wont connect to tablet anymore</t>
  </si>
  <si>
    <t>https://docs.google.com/forms/d/e/1FAIpQLSeDNiK7kWWFPaW9YrjGgk5pdsGSHVW1d8hPHx1kkS-L_ILI9A/viewform?edit2=2_ABaOnueEoVzasm3S996CSGPILobL1DkLRuBbQHgwfIK9hAo</t>
  </si>
  <si>
    <t xml:space="preserve">Changed DNS on Roof34 to "8.8.8.8" as couldn't resolve the servers DNS beforehand. Could therefore not scp to poplar. scp works now
</t>
  </si>
  <si>
    <t>https://docs.google.com/forms/d/e/1FAIpQLSeDNiK7kWWFPaW9YrjGgk5pdsGSHVW1d8hPHx1kkS-L_ILI9A/viewform?edit2=2_ABaOnueVQleRSImeYE7NYC861L3LmlvPQg5Wdri-lDsUB9fR</t>
  </si>
  <si>
    <t xml:space="preserve">KSNW:
webcam exposure had reset- so picture very bright. changed to -10 in YAWCAM software.
</t>
  </si>
  <si>
    <t>https://docs.google.com/forms/d/e/1FAIpQLSeDNiK7kWWFPaW9YrjGgk5pdsGSHVW1d8hPHx1kkS-L_ILI9A/viewform?edit2=2_ABaOnueE3Vb_k1q8Hvs-p0ToIJAM1drNtz0vyZTbmC-vZjre</t>
  </si>
  <si>
    <t>BTT</t>
  </si>
  <si>
    <t>sort mkII28 tx- void signal</t>
  </si>
  <si>
    <t>https://docs.google.com/forms/d/e/1FAIpQLSeDNiK7kWWFPaW9YrjGgk5pdsGSHVW1d8hPHx1kkS-L_ILI9A/viewform?edit2=2_ABaOnuf5ve9DANyKDpG_AbaaTDEf82vU_iQsZakNCBCilSU</t>
  </si>
  <si>
    <t>https://docs.google.com/forms/d/e/1FAIpQLSeDNiK7kWWFPaW9YrjGgk5pdsGSHVW1d8hPHx1kkS-L_ILI9A/viewform?edit2=2_ABaOnufxpTVgk33TWYbqG_7BU8Lh88mvlwZKkr19P1oNiaE0</t>
  </si>
  <si>
    <t xml:space="preserve">BTT: rerouted power cable as it had been unplugged from previous location (another zarges box outside). Is now routed straight into server room and on a static power bank under floorboards.  </t>
  </si>
  <si>
    <t>https://docs.google.com/forms/d/e/1FAIpQLSeDNiK7kWWFPaW9YrjGgk5pdsGSHVW1d8hPHx1kkS-L_ILI9A/viewform?edit2=2_ABaOnuciojSrFE03MQ3N-jBxHw1OmPnNjhAzgN2LdK2R9Xqe</t>
  </si>
  <si>
    <t xml:space="preserve">Synced MkII 28 time at BCT. Was 14 seconds ahead of PC time.
</t>
  </si>
  <si>
    <t>https://docs.google.com/forms/d/e/1FAIpQLSeDNiK7kWWFPaW9YrjGgk5pdsGSHVW1d8hPHx1kkS-L_ILI9A/viewform?edit2=2_ABaOnucPRuINz8pHv1E89EiQTopqxtYNxYPNU0nM3ux2cf6Z</t>
  </si>
  <si>
    <t>Synced IMU LASMkII time to pc. Was 5 seconds ahead of pc time.</t>
  </si>
  <si>
    <t>https://docs.google.com/forms/d/e/1FAIpQLSeDNiK7kWWFPaW9YrjGgk5pdsGSHVW1d8hPHx1kkS-L_ILI9A/viewform?edit2=2_ABaOnudSZ2lEpFbcxx5vlokaSnr5tMHiqbby9olFuPTE6dSg</t>
  </si>
  <si>
    <t>MT</t>
  </si>
  <si>
    <t>collect soil data</t>
  </si>
  <si>
    <t>https://docs.google.com/forms/d/e/1FAIpQLSeDNiK7kWWFPaW9YrjGgk5pdsGSHVW1d8hPHx1kkS-L_ILI9A/viewform?edit2=2_ABaOnufeNMenBaeuuqbbjW5VRVWLiy6zjj7cIg2iTTLaXQh8</t>
  </si>
  <si>
    <t>SM300 sensors on ~7v power- ok for around 3 months.
Data uploaded and plotted</t>
  </si>
  <si>
    <t>https://docs.google.com/forms/d/e/1FAIpQLSeDNiK7kWWFPaW9YrjGgk5pdsGSHVW1d8hPHx1kkS-L_ILI9A/viewform?edit2=2_ABaOnufhjrr1rSF6JzrL-pOr0-_A-pBzMLGks8T1_V9Uf7wr</t>
  </si>
  <si>
    <t xml:space="preserve">Pointed KSNW IR cam (C03) upward and slightly more to the left of its initial orientation. As a result had to move the webcam from its original mounting point on top of the mounting to underneath. The camera is upside down when secured properly so webcam software (YAWCAM) now flips &amp; mirrors the image. </t>
  </si>
  <si>
    <t>https://docs.google.com/forms/d/e/1FAIpQLSeDNiK7kWWFPaW9YrjGgk5pdsGSHVW1d8hPHx1kkS-L_ILI9A/viewform?edit2=2_ABaOnudqTY-q28QJ-99l300Z7_oFZtg3xji1onbMyqqRCaTj</t>
  </si>
  <si>
    <t>IMU/roof34: Evation crashed. LAS clock also synced to pc: LAS was 3 seconds ahead.
BCT/Roof32: Evation crashed. LAS clock also synced to pc: LAS was 16-17 seconds ahead.
Missing data from the afternoon will be visible tomorrow</t>
  </si>
  <si>
    <t>https://docs.google.com/forms/d/e/1FAIpQLSeDNiK7kWWFPaW9YrjGgk5pdsGSHVW1d8hPHx1kkS-L_ILI9A/viewform?edit2=2_ABaOnucc3i5isi69sS6_MTEmQ38fsxEQcKLVK-7MFX-5g8Yk</t>
  </si>
  <si>
    <t xml:space="preserve">MkII29-IMU- time synced. Scint 6 secs ahead of pc
MkII28_BCT-  time synced. Scint 2 secs ahead
</t>
  </si>
  <si>
    <t>https://docs.google.com/forms/d/e/1FAIpQLSeDNiK7kWWFPaW9YrjGgk5pdsGSHVW1d8hPHx1kkS-L_ILI9A/viewform?edit2=2_ABaOnudyA5kWp5WfPnjwNGwCzGdd0gGkBoRgG0wTlHsypoQ-</t>
  </si>
  <si>
    <t xml:space="preserve">All microlite sensors set to log at 19:00 in K437, on top of stacked corner desks </t>
  </si>
  <si>
    <t>https://docs.google.com/forms/d/e/1FAIpQLSeDNiK7kWWFPaW9YrjGgk5pdsGSHVW1d8hPHx1kkS-L_ILI9A/viewform?edit2=2_ABaOnuftt6mrgm4hGMkm3dp-Ljo_xkFBIyHv-z7lgdCPWaE</t>
  </si>
  <si>
    <t>Window opened in K437- for microlites</t>
  </si>
  <si>
    <t>https://docs.google.com/forms/d/e/1FAIpQLSeDNiK7kWWFPaW9YrjGgk5pdsGSHVW1d8hPHx1kkS-L_ILI9A/viewform?edit2=2_ABaOnudm03M1eT7V3q9IJZTZ-9UmrGN5Agp9YEIlICu1BV6n</t>
  </si>
  <si>
    <t>Film crew on KSSW roof.  Point productions - curse of Hendon.  There from before 8:30 am GMT.</t>
  </si>
  <si>
    <t>https://docs.google.com/forms/d/e/1FAIpQLSeDNiK7kWWFPaW9YrjGgk5pdsGSHVW1d8hPHx1kkS-L_ILI9A/viewform?edit2=2_ABaOnufGny6PjYQKRHvINC9ibLM-tcM27Lv7FxRtoNvwVHBS</t>
  </si>
  <si>
    <t>Housings very slightly visible at edge of images for Optris cameras with sn ending 16, 19, 69</t>
  </si>
  <si>
    <t>https://docs.google.com/forms/d/e/1FAIpQLSeDNiK7kWWFPaW9YrjGgk5pdsGSHVW1d8hPHx1kkS-L_ILI9A/viewform?edit2=2_ABaOnuc93uUndIofATWeM2v8q66mdtphzyxhjEBVMzxwd7v-</t>
  </si>
  <si>
    <t>13:30 to 15:00.  Changing Li840s to switched profile.  Insufficient working pumps/bar plugs to run waste pumps or LI6262.  Profiles currently running with sample pump ONLY.</t>
  </si>
  <si>
    <t>https://docs.google.com/forms/d/e/1FAIpQLSeDNiK7kWWFPaW9YrjGgk5pdsGSHVW1d8hPHx1kkS-L_ILI9A/viewform?edit2=2_ABaOnucPZ1n60q72X64XjOplLXjkhTz8eCU-_-GCfeO-3KSx</t>
  </si>
  <si>
    <t>kssw</t>
  </si>
  <si>
    <t>checking extent of filming</t>
  </si>
  <si>
    <t>https://docs.google.com/forms/d/e/1FAIpQLSeDNiK7kWWFPaW9YrjGgk5pdsGSHVW1d8hPHx1kkS-L_ILI9A/viewform?edit2=2_ABaOnuceJ1cpl0185OZFpnMVOq9jipwXuSZdO1_T3WR_mMg</t>
  </si>
  <si>
    <t>Big film crew (~25 people) on KSK roof, supposedly around KSSW earlier. Some small props (e.g. fake AC units) around KSSW mast.</t>
  </si>
  <si>
    <t>https://docs.google.com/forms/d/e/1FAIpQLSeDNiK7kWWFPaW9YrjGgk5pdsGSHVW1d8hPHx1kkS-L_ILI9A/viewform?edit2=2_ABaOnucHdSsD942zT8QkXjEC0TMbGd0D482SqBn2DAGYqmBW</t>
  </si>
  <si>
    <t>KSS</t>
  </si>
  <si>
    <t>checking roof after day of filming</t>
  </si>
  <si>
    <t>https://docs.google.com/forms/d/e/1FAIpQLSeDNiK7kWWFPaW9YrjGgk5pdsGSHVW1d8hPHx1kkS-L_ILI9A/viewform?edit2=2_ABaOnufj1Qut4mO8k_YdU3h2QNCP5LYaqZGAMClM1N4B9pLi</t>
  </si>
  <si>
    <t>https://docs.google.com/forms/d/e/1FAIpQLSeDNiK7kWWFPaW9YrjGgk5pdsGSHVW1d8hPHx1kkS-L_ILI9A/viewform?edit2=2_ABaOnuc0exKj_ZZPscJ6u9rrORERq5UusnnxGg2NOVlhzbt1</t>
  </si>
  <si>
    <t>KSK metal roof IRT was close up against the wall, so fov may have been clipping the brick wall instead of all metal roof. Last check of this was ~1 week ago, and was fine then. Pushed back to original position further away from the wall.</t>
  </si>
  <si>
    <t>https://docs.google.com/forms/d/e/1FAIpQLSeDNiK7kWWFPaW9YrjGgk5pdsGSHVW1d8hPHx1kkS-L_ILI9A/viewform?edit2=2_ABaOnue-dpgRPt7UNXifdX8rdWqPaWWRdy8EPpKb2fJsjhKd</t>
  </si>
  <si>
    <t>fix cr5000</t>
  </si>
  <si>
    <t>https://docs.google.com/forms/d/e/1FAIpQLSeDNiK7kWWFPaW9YrjGgk5pdsGSHVW1d8hPHx1kkS-L_ILI9A/viewform?edit2=2_ABaOnuc_8KzwHaUblYKCvA79iuxgI71l3SnBCK53MUDDukqk</t>
  </si>
  <si>
    <t>Power problem with cr5000 at KSSW. Unplugged transformer and plugged back in.. is now powering up ok. 
KSSW CO2 profile- furthest from KSSW tower above Gill- tubing had blown over the edge. 
Also added an action summary responses link to web, monitoring page</t>
  </si>
  <si>
    <t>https://docs.google.com/forms/d/e/1FAIpQLSeDNiK7kWWFPaW9YrjGgk5pdsGSHVW1d8hPHx1kkS-L_ILI9A/viewform?edit2=2_ABaOnudhPMbQNg55J4m5edS4NRO_KMqADXRjHFTiVs_3tx8</t>
  </si>
  <si>
    <t>https://docs.google.com/forms/d/e/1FAIpQLSeDNiK7kWWFPaW9YrjGgk5pdsGSHVW1d8hPHx1kkS-L_ILI9A/viewform?edit2=2_ABaOnufnk5_cGWsJEzENK6Zb_3w5KQx9F1YFy6rEk10Bag1d</t>
  </si>
  <si>
    <t>installing camera</t>
  </si>
  <si>
    <t>https://docs.google.com/forms/d/e/1FAIpQLSeDNiK7kWWFPaW9YrjGgk5pdsGSHVW1d8hPHx1kkS-L_ILI9A/viewform?edit2=2_ABaOnudIWRg8RPcwM9GjMcu288ISv4HCxAq1ANCbn-YwHl6y</t>
  </si>
  <si>
    <t>Finished</t>
  </si>
  <si>
    <t>https://docs.google.com/forms/d/e/1FAIpQLSeDNiK7kWWFPaW9YrjGgk5pdsGSHVW1d8hPHx1kkS-L_ILI9A/viewform?edit2=2_ABaOnuc1uTUIpYvZzRkoOq8OMcfyGFwUXVXUcSBFiRHufT9d</t>
  </si>
  <si>
    <t>MkII IMU 9 seconds behind pc time. synced</t>
  </si>
  <si>
    <t>https://docs.google.com/forms/d/e/1FAIpQLSeDNiK7kWWFPaW9YrjGgk5pdsGSHVW1d8hPHx1kkS-L_ILI9A/viewform?edit2=2_ABaOnudf8qrri3TyZF3X8jPXyMkeWh422YdoehWq8Rsgw_Wu</t>
  </si>
  <si>
    <t>MkII29 BCT- MkII 18 seconds ahead. synced with pc</t>
  </si>
  <si>
    <t>https://docs.google.com/forms/d/e/1FAIpQLSeDNiK7kWWFPaW9YrjGgk5pdsGSHVW1d8hPHx1kkS-L_ILI9A/viewform?edit2=2_ABaOnufsOXLlqteek3Oc0Cgfwe1ThE9JreulzADn4CBH-Bze</t>
  </si>
  <si>
    <t xml:space="preserve">IMU power had tripped at indoor socket. 
New IR cam installed at IMU sn ending 16. Recorded GPS heights at IMU and IML. Cleaned IML rain gauge- IMU will need same treatment but with two people ideally. 
Roof34 now has readme of running tasks etc. 
BCT inaccessible for camera installation due to bird of prey hazard. Left 2x IR cam cables and ubolts, mounting parts in secure storage to the right of the roof access door- on the lift exit floor. </t>
  </si>
  <si>
    <t>https://docs.google.com/forms/d/e/1FAIpQLSeDNiK7kWWFPaW9YrjGgk5pdsGSHVW1d8hPHx1kkS-L_ILI9A/viewform?edit2=2_ABaOnucDAQ0ZnuLlggJ9_EKRRugm3efXztI2Nl-NrhR_xwIS</t>
  </si>
  <si>
    <t>17:15 BST: MkII29 4 secs ahead. synced with pc</t>
  </si>
  <si>
    <t>https://docs.google.com/forms/d/e/1FAIpQLSeDNiK7kWWFPaW9YrjGgk5pdsGSHVW1d8hPHx1kkS-L_ILI9A/viewform?edit2=2_ABaOnud9GAdMSrTGQ7ouBZpqp2hh-oIjjP3SueHEt-S1iqMj</t>
  </si>
  <si>
    <t xml:space="preserve">Optris IR cam ending 69 havd issues with flag for first ~10 minutes of operation. With the lens removed, it was easy to see that the flag did not totally cover the detector confirming "flag stuck" warning present on software interface
</t>
  </si>
  <si>
    <t>https://docs.google.com/forms/d/e/1FAIpQLSeDNiK7kWWFPaW9YrjGgk5pdsGSHVW1d8hPHx1kkS-L_ILI9A/viewform?edit2=2_ABaOnuc8OWXIDWU6aLImjwZ9SQO2_uI3oxnA8AAIr7hzVpIZ</t>
  </si>
  <si>
    <t>Roof32- Evation crashed. Closed old instance but connection too slow to continue- will restart software &amp; sync later when connection is quicker</t>
  </si>
  <si>
    <t>https://docs.google.com/forms/d/e/1FAIpQLSeDNiK7kWWFPaW9YrjGgk5pdsGSHVW1d8hPHx1kkS-L_ILI9A/viewform?edit2=2_ABaOnudZFk1gZoN0peYYzY2L_NTHh0UI4Fx0W31HS-WXCoz4</t>
  </si>
  <si>
    <t>MkII28 time 4 seconds ahead, synced to PC</t>
  </si>
  <si>
    <t>https://docs.google.com/forms/d/e/1FAIpQLSeDNiK7kWWFPaW9YrjGgk5pdsGSHVW1d8hPHx1kkS-L_ILI9A/viewform?edit2=2_ABaOnudaXWmEnS432XECxHQX0NUmMSKmv7r72-XTXKnJoZP9</t>
  </si>
  <si>
    <t>IMU BT</t>
  </si>
  <si>
    <t>install bls</t>
  </si>
  <si>
    <t>https://docs.google.com/forms/d/e/1FAIpQLSeDNiK7kWWFPaW9YrjGgk5pdsGSHVW1d8hPHx1kkS-L_ILI9A/viewform?edit2=2_ABaOnueyt1lRXQTApSmcqyyA8d0rcL1kgzr9PlBV54K2pwK8</t>
  </si>
  <si>
    <t xml:space="preserve">Installed BLS transmitter at IMU. Using old power supply (new one did not arrive) at 1Hz pulse rate for now (would not work at greater frequency). Moved south facing IR camera to top of BLS mount.
Davis IMU- changed battery but still no windspeed measurements. Cleaned rain collector bucket, had some dirt inside.
Aligned BLS reciever at BT and updated SPU firmware. Time server selected from http://www.timetools.co.uk/2013/07/25/ntp-server-uk/
and will auto update every day at midnight. Will return to finalise alignment when: less windy, 125Hz pulse rate is achieved at transmitter &amp; BLS software properly configured remotely
</t>
  </si>
  <si>
    <t>https://docs.google.com/forms/d/e/1FAIpQLSeDNiK7kWWFPaW9YrjGgk5pdsGSHVW1d8hPHx1kkS-L_ILI9A/viewform?edit2=2_ABaOnucwTLm23hgE94TuNzWMb3VOuJkKIvA-g5NRH-edSQNj</t>
  </si>
  <si>
    <t xml:space="preserve">Roof33 yawcam software was trying to connect to the IR camera, not the usb webcam. </t>
  </si>
  <si>
    <t>https://docs.google.com/forms/d/e/1FAIpQLSeDNiK7kWWFPaW9YrjGgk5pdsGSHVW1d8hPHx1kkS-L_ILI9A/viewform?edit2=2_ABaOnudga8laKFHsSG2onr3UYz5pTaYWc4EcOnNyE0nx-VgH</t>
  </si>
  <si>
    <t>BCT LAS- synced time- LAS was ~20 seconds ahead</t>
  </si>
  <si>
    <t>https://docs.google.com/forms/d/e/1FAIpQLSeDNiK7kWWFPaW9YrjGgk5pdsGSHVW1d8hPHx1kkS-L_ILI9A/viewform?edit2=2_ABaOnueqGfMPnY-hoPFRlwSB2reG-aBRI8BiFK-S_5bBvaYN</t>
  </si>
  <si>
    <t xml:space="preserve">synced MkII29 at IMU: 5 seconds ahead of pc time. </t>
  </si>
  <si>
    <t>https://docs.google.com/forms/d/e/1FAIpQLSeDNiK7kWWFPaW9YrjGgk5pdsGSHVW1d8hPHx1kkS-L_ILI9A/viewform?edit2=2_ABaOnuc3DupncLROqitEMD_wRevl7s6tNX1ArfnQkYljMOJR</t>
  </si>
  <si>
    <t>Roof34 at IMU now creates compressed archive of all IR files at 23:00, and then after midnight adds the remaining 1hr of files for that day to this archive- to allow more time for upload.
Updated and improved clarity of Roof34 readme and running tasks</t>
  </si>
  <si>
    <t>https://docs.google.com/forms/d/e/1FAIpQLSeDNiK7kWWFPaW9YrjGgk5pdsGSHVW1d8hPHx1kkS-L_ILI9A/viewform?edit2=2_ABaOnudzh9c4AQCzYe5oO7ziz7L_UPL3RfbcZp7BxcpZWrZE</t>
  </si>
  <si>
    <t>BCT.
Action summary later
Will</t>
  </si>
  <si>
    <t>https://docs.google.com/forms/d/e/1FAIpQLSeDNiK7kWWFPaW9YrjGgk5pdsGSHVW1d8hPHx1kkS-L_ILI9A/viewform?edit2=2_ABaOnuf4wvLCdOk3lPeirMws4wv3FtybuezpuWR3q5zd8YjD</t>
  </si>
  <si>
    <t>Rebooting roof32</t>
  </si>
  <si>
    <t>https://docs.google.com/forms/d/e/1FAIpQLSeDNiK7kWWFPaW9YrjGgk5pdsGSHVW1d8hPHx1kkS-L_ILI9A/viewform?edit2=2_ABaOnufHLtqBVnBYY7Z-0VWzVfLz2DLvuKW9CVACuhLL9AaR</t>
  </si>
  <si>
    <t xml:space="preserve">Installed updates at BCT Roof32 and finished rebooting. PC CPU load was v high (100%) due to "dllhost.exe" process that was sorted after reboot and updates. 
Now running fine with all programs (3x Cumulus, Evation, 2x Optris, 3xbatch)
LAS time on BCT 1:15 behind. synced with pc. 
Reconfigured windows time sync settings- pc may have only been updating time once a week when it should have been daily. </t>
  </si>
  <si>
    <t>https://docs.google.com/forms/d/e/1FAIpQLSeDNiK7kWWFPaW9YrjGgk5pdsGSHVW1d8hPHx1kkS-L_ILI9A/viewform?edit2=2_ABaOnue49W5DUfOj65Lg0hUo6jRDmaW4gAsRO3Bu6V63Sio</t>
  </si>
  <si>
    <t>Roof 32, 33, 34:
Time now properly syncs at 01:00 with 1hr random delay
Looks to have previously been defaulted to sync every sunday</t>
  </si>
  <si>
    <t>https://docs.google.com/forms/d/e/1FAIpQLSeDNiK7kWWFPaW9YrjGgk5pdsGSHVW1d8hPHx1kkS-L_ILI9A/viewform?edit2=2_ABaOnucacTU0irnv1ZK42jHzeQtWAsp5Orw85yIoNQdTTyNN</t>
  </si>
  <si>
    <t xml:space="preserve">roof28 roof29 also changed auto time update from weekly to daily
with up to 1 hour random delay starting at 01:00
</t>
  </si>
  <si>
    <t>https://docs.google.com/forms/d/e/1FAIpQLSeDNiK7kWWFPaW9YrjGgk5pdsGSHVW1d8hPHx1kkS-L_ILI9A/viewform?edit2=2_ABaOnufG1iKNrfJDgtfXD_PG_aTpvpdB4FhPUvfu9pLQjSUt</t>
  </si>
  <si>
    <t>Will Morrison, Frederik Lindberg</t>
  </si>
  <si>
    <t>Installed Optris IR cameras sn ending 18 and 69 on top of Barbican. File transfer should all be set up on Roof32</t>
  </si>
  <si>
    <t>https://docs.google.com/forms/d/e/1FAIpQLSeDNiK7kWWFPaW9YrjGgk5pdsGSHVW1d8hPHx1kkS-L_ILI9A/viewform?edit2=2_ABaOnufyC0gih35sZ508HxOWu-JCgmIyxJ-2vIdC8li0br00</t>
  </si>
  <si>
    <t xml:space="preserve">LAS MkII29- 4 secs ahead of pc time
LAS MkII28- 4 secs ahead of pc time
both synced to pc time </t>
  </si>
  <si>
    <t>https://docs.google.com/forms/d/e/1FAIpQLSeDNiK7kWWFPaW9YrjGgk5pdsGSHVW1d8hPHx1kkS-L_ILI9A/viewform?edit2=2_ABaOnud6VCgV8ZguL9nkRPlLMuUe13RDcn3hGdsVgRzMIl4W</t>
  </si>
  <si>
    <t>TLI</t>
  </si>
  <si>
    <t>Installing TinyTag Aquatic2 sn 721747</t>
  </si>
  <si>
    <t>https://docs.google.com/forms/d/e/1FAIpQLSeDNiK7kWWFPaW9YrjGgk5pdsGSHVW1d8hPHx1kkS-L_ILI9A/viewform?edit2=2_ABaOnuf4FpcsZfM6dRpRWo1RPkgR8xMk18JAFAx8-Ls6rHpf</t>
  </si>
  <si>
    <t>nobody in</t>
  </si>
  <si>
    <t>https://docs.google.com/forms/d/e/1FAIpQLSeDNiK7kWWFPaW9YrjGgk5pdsGSHVW1d8hPHx1kkS-L_ILI9A/viewform?edit2=2_ABaOnud99kKenHuzKToIf6DhSVcKBWseEgwB6BnpSV8NUv-p</t>
  </si>
  <si>
    <t>Installed new Tinytag sensor at TLI</t>
  </si>
  <si>
    <t>https://docs.google.com/forms/d/e/1FAIpQLSeDNiK7kWWFPaW9YrjGgk5pdsGSHVW1d8hPHx1kkS-L_ILI9A/viewform?edit2=2_ABaOnueCeDENBMWyQM19E7x-ORGM8qK5ofnovF064x6Tqfzt</t>
  </si>
  <si>
    <t xml:space="preserve">MkII29 at IMU time synced, 6 seconds ahead.
</t>
  </si>
  <si>
    <t>https://docs.google.com/forms/d/e/1FAIpQLSeDNiK7kWWFPaW9YrjGgk5pdsGSHVW1d8hPHx1kkS-L_ILI9A/viewform?edit2=2_ABaOnuc2OE1PnR-DG_ttiqIFVAd_OFG2hv2qvcOBfnR35jLG</t>
  </si>
  <si>
    <t>Removed IMU anemometer arm for repair
Changed dip switches on BLS Tx for 2000-3000m 
Changed dip switches on BLS Rx for 1600-2250m
Fine tuned RX alignment now the BLS Tx has new power supply and is running at 125hz pulse</t>
  </si>
  <si>
    <t>https://docs.google.com/forms/d/e/1FAIpQLSeDNiK7kWWFPaW9YrjGgk5pdsGSHVW1d8hPHx1kkS-L_ILI9A/viewform?edit2=2_ABaOnucFnNia79wCTiM50Ew8GHlfKJyW9cYHR2WARPl9yXQd</t>
  </si>
  <si>
    <t>"Frame Timeout" for C16 instance of PI connect at IMU.
Restarted program</t>
  </si>
  <si>
    <t>https://docs.google.com/forms/d/e/1FAIpQLSeDNiK7kWWFPaW9YrjGgk5pdsGSHVW1d8hPHx1kkS-L_ILI9A/viewform?edit2=2_ABaOnufussTHvLPhiQPiwN1hF_YHQGtClgJN1k5qCAeYbc_h</t>
  </si>
  <si>
    <t>box shade</t>
  </si>
  <si>
    <t>https://docs.google.com/forms/d/e/1FAIpQLSeDNiK7kWWFPaW9YrjGgk5pdsGSHVW1d8hPHx1kkS-L_ILI9A/viewform?edit2=2_ABaOnudVKxOE4XJrzx3Wsd7xHE0HCnmbqZ8gaPlbhKrDWk-F</t>
  </si>
  <si>
    <t>Will Morrison, Alex Bjorkegren, Bruce Main, John Mustchin</t>
  </si>
  <si>
    <t>Lowered KSSW tower.  Took down LI7500 and moved to Bruce's workshop.  Swapped WXT. Replaced Thermocouple at H3 with thermocouple from H8 (ground level) in lieu of new one.  Took out both LI840s and moved to Bruce's workshop for intercomparison/calibration.  Installed air intake for RHUL.</t>
  </si>
  <si>
    <t>https://docs.google.com/forms/d/e/1FAIpQLSeDNiK7kWWFPaW9YrjGgk5pdsGSHVW1d8hPHx1kkS-L_ILI9A/viewform?edit2=2_ABaOnudZTU8A-5k0qIgpuZHS-AhvqjdsnBdmwHS7YxK5Bdb-</t>
  </si>
  <si>
    <t>MkII29 at IMU time synced to pc- was 16 seconds behind</t>
  </si>
  <si>
    <t>https://docs.google.com/forms/d/e/1FAIpQLSeDNiK7kWWFPaW9YrjGgk5pdsGSHVW1d8hPHx1kkS-L_ILI9A/viewform?edit2=2_ABaOnueNJkhRJhA4itMosIB1rFGjcQx3naqmSp6O3W1IdE4</t>
  </si>
  <si>
    <t>MkII28 at BCT time synced- was 10 seconds ahead</t>
  </si>
  <si>
    <t>https://docs.google.com/forms/d/e/1FAIpQLSeDNiK7kWWFPaW9YrjGgk5pdsGSHVW1d8hPHx1kkS-L_ILI9A/viewform?edit2=2_ABaOnufXqYIaZBvikJtW4bWIc7xyX8o2kLrYctZbjZZqzVBe</t>
  </si>
  <si>
    <t>LI7500 calibrated and reinstalled.  CNR4 and other radiation sensors cleaned.  UVA and UVB sensors changed to s/ 27922 and 27925 respectively.  Logger program updated with calibration factors.  Tower raised.</t>
  </si>
  <si>
    <t>https://docs.google.com/forms/d/e/1FAIpQLSeDNiK7kWWFPaW9YrjGgk5pdsGSHVW1d8hPHx1kkS-L_ILI9A/viewform?edit2=2_ABaOnucG7JfIY4T-JqH6VLE5VmO8TEw_4tQD6vS6UEUUfHY</t>
  </si>
  <si>
    <t>KSSW Ceilometer tilt angle set back to 0
Tilt will be at zero after the data gap around 11am</t>
  </si>
  <si>
    <t>https://docs.google.com/forms/d/e/1FAIpQLSeDNiK7kWWFPaW9YrjGgk5pdsGSHVW1d8hPHx1kkS-L_ILI9A/viewform?edit2=2_ABaOnufzt96jh63c_0yuyQaOr1b1OzvUeJYlqPWanI7Nt_MA</t>
  </si>
  <si>
    <t xml:space="preserve">Ksnw- added vents to box.
IMU- temperatures inside box now around 35-40 Max, before the venting was installed temps peaking at 60-65.
</t>
  </si>
  <si>
    <t>https://docs.google.com/forms/d/e/1FAIpQLSeDNiK7kWWFPaW9YrjGgk5pdsGSHVW1d8hPHx1kkS-L_ILI9A/viewform?edit2=2_ABaOnufJZ0yII1otn0aX0kU0X_udF5APaTuDMu1mmlRp1NtV</t>
  </si>
  <si>
    <t>Cleaned and reinstalled rotameter arrays at KSSW and KSNW.  KSSW using sample and waste pump.  KSNW only on sample pump - need more/longer bar plugs now one taken up by power for KSB.</t>
  </si>
  <si>
    <t>https://docs.google.com/forms/d/e/1FAIpQLSeDNiK7kWWFPaW9YrjGgk5pdsGSHVW1d8hPHx1kkS-L_ILI9A/viewform?edit2=2_ABaOnucmwo4vocSC0GZtGTivdbwNQDU3_QLhQXupfgd-r2vD</t>
  </si>
  <si>
    <t>KSNW</t>
  </si>
  <si>
    <t>CR5000 check</t>
  </si>
  <si>
    <t>https://docs.google.com/forms/d/e/1FAIpQLSeDNiK7kWWFPaW9YrjGgk5pdsGSHVW1d8hPHx1kkS-L_ILI9A/viewform?edit2=2_ABaOnudO-1lTirjQd6uA9qHhcORR99TjxSwWAYRU9AdJyhsl</t>
  </si>
  <si>
    <t>Serial cable not plugged in properly on CR5000</t>
  </si>
  <si>
    <t>https://docs.google.com/forms/d/e/1FAIpQLSeDNiK7kWWFPaW9YrjGgk5pdsGSHVW1d8hPHx1kkS-L_ILI9A/viewform?edit2=2_ABaOnuesVwye5Riea75GzlCKC4dT3-bQqFr06EmwNytOm2XD</t>
  </si>
  <si>
    <t>no power, installing cr10x to LASMkII</t>
  </si>
  <si>
    <t>https://docs.google.com/forms/d/e/1FAIpQLSeDNiK7kWWFPaW9YrjGgk5pdsGSHVW1d8hPHx1kkS-L_ILI9A/viewform?edit2=2_ABaOnufUD76g1O-ggr1_lcIabDpKIFg12m1OgzLzD1Qyus0G</t>
  </si>
  <si>
    <t>Installed Cr10x at IMU for LASMkII
Repositioned repeater on BLS transmitter platform
BLS transmitter has one LED not working</t>
  </si>
  <si>
    <t>https://docs.google.com/forms/d/e/1FAIpQLSeDNiK7kWWFPaW9YrjGgk5pdsGSHVW1d8hPHx1kkS-L_ILI9A/viewform?edit2=2_ABaOnufZ8i5VsCi9571PQZT9UgDahAiSxCZJ-K2KXawuZWU</t>
  </si>
  <si>
    <t>Will be some gaps in BLS data around this time, due to changes in configuration to allow for file transfer to occur. (Can't change configuration and conduct measurements at the same time)</t>
  </si>
  <si>
    <t>https://docs.google.com/forms/d/e/1FAIpQLSeDNiK7kWWFPaW9YrjGgk5pdsGSHVW1d8hPHx1kkS-L_ILI9A/viewform?edit2=2_ABaOnufWCMvkGpRVQSfWcc8VVDjHjHfDRq0-cc6AboM8O8yB</t>
  </si>
  <si>
    <t xml:space="preserve">MkII analogue signal received at cr10x calibrated to reference output signal  that can be produced by instrument (range 0-2.48v, 500mV intervals). 
logger reading  reference output
7.6	0
508.7	500
1007.6	1000
1507.5	1500
2006.74	2000
2206.67	2200
2306.38	2300
2406.26	2400
2486.54	2480
y= 1.0008x* -8.3258
mV converted to V
</t>
  </si>
  <si>
    <t>https://docs.google.com/forms/d/e/1FAIpQLSeDNiK7kWWFPaW9YrjGgk5pdsGSHVW1d8hPHx1kkS-L_ILI9A/viewform?edit2=2_ABaOnuchgw-ljGIedIvlREztVjg9yuemYueDDFdpcwQwMYoW</t>
  </si>
  <si>
    <t>RGS- replaced sc-usb adapter. Checked serial cable and connection. Moved box behind ceilometer (which I moved forward ~2inches) to be in more shade.
Is connected fine for now</t>
  </si>
  <si>
    <t>https://docs.google.com/forms/d/e/1FAIpQLSeDNiK7kWWFPaW9YrjGgk5pdsGSHVW1d8hPHx1kkS-L_ILI9A/viewform?edit2=2_ABaOnucASAYD5or6TeVAQxLRPy0vsCtcLro3FbZu6WMvwXhP</t>
  </si>
  <si>
    <t>Will Morrison, Jorge Vidal</t>
  </si>
  <si>
    <t>BGH- moved antenna to where it was originally (facing roughly parallel to BCT)- it had been knocked somehow to point more downwards. Checked rain bucket for debris etc. Changed wireless channel. Moved cumulus to Roof16. Roof32 now logs realtime &amp; 1min data from mapped drive on roof16.
BFCL- cumulus now on roof16. Roof32 now logs data from lan mounted roof16 drive.
BCT- LASMkII Rx installed analogue cable. Tested voltage offset (results on roof32 to be included in cr10x program). cr10x installed and uploading data to roof16
IML- replaced anemometer/wind vane arm with newer version (present at BCT/BFCL/BGH)
IMU- installed anemometer/wind vane arm</t>
  </si>
  <si>
    <t>https://docs.google.com/forms/d/e/1FAIpQLSeDNiK7kWWFPaW9YrjGgk5pdsGSHVW1d8hPHx1kkS-L_ILI9A/viewform?edit2=2_ABaOnufTlyjuKU1B1sulhscLfh_H0-8k28nXaApYWWNWBzcS</t>
  </si>
  <si>
    <t>Correct offset applied to cr10x program for BCT LASMkII analogue signal</t>
  </si>
  <si>
    <t>https://docs.google.com/forms/d/e/1FAIpQLSeDNiK7kWWFPaW9YrjGgk5pdsGSHVW1d8hPHx1kkS-L_ILI9A/viewform?edit2=2_ABaOnuczYJ93KHWUUUBUbGya0C-KHUrn4uA22PQGO_Xzjufh</t>
  </si>
  <si>
    <t>IML old davis anemometer removed</t>
  </si>
  <si>
    <t>https://docs.google.com/forms/d/e/1FAIpQLSeDNiK7kWWFPaW9YrjGgk5pdsGSHVW1d8hPHx1kkS-L_ILI9A/viewform?edit2=2_ABaOnucskgpAhlP8J2SEsZARdviQ_DVFavculvx46aRgosb_</t>
  </si>
  <si>
    <t>CNR wiring</t>
  </si>
  <si>
    <t>https://docs.google.com/forms/d/e/1FAIpQLSeDNiK7kWWFPaW9YrjGgk5pdsGSHVW1d8hPHx1kkS-L_ILI9A/viewform?edit2=2_ABaOnucR0r-vsMbnb1iROfG1SpnZsshFm0OSbFyAM69WSms0</t>
  </si>
  <si>
    <t>Nothing appears wrong with CNR wiring at KSSW. I.e. nothing has changed since before the tower was lowered and raised again.</t>
  </si>
  <si>
    <t>https://docs.google.com/forms/d/e/1FAIpQLSeDNiK7kWWFPaW9YrjGgk5pdsGSHVW1d8hPHx1kkS-L_ILI9A/viewform?edit2=2_ABaOnue8J_mIaY7iUUEph-6kUmr_sd0GVy9M6LJhBhWFNw</t>
  </si>
  <si>
    <t xml:space="preserve">Checked radiation junction box.  Wiring error fixed.  K down now recorded.  </t>
  </si>
  <si>
    <t>https://docs.google.com/forms/d/e/1FAIpQLSeDNiK7kWWFPaW9YrjGgk5pdsGSHVW1d8hPHx1kkS-L_ILI9A/viewform?edit2=2_ABaOnue7Ss5xldQwT95-UlNETIvmo8jEi-hc6y2VxmT8XCbO</t>
  </si>
  <si>
    <t>Davis IML reception</t>
  </si>
  <si>
    <t>https://docs.google.com/forms/d/e/1FAIpQLSeDNiK7kWWFPaW9YrjGgk5pdsGSHVW1d8hPHx1kkS-L_ILI9A/viewform?edit2=2_ABaOnudTTA5tU3XWoyDPE-EoT1CI4KTIKTqkd0VwbqfwgsmS</t>
  </si>
  <si>
    <t>IML had not actually lost reception as implied by cumulus, serial connection had failed somehow. pc needed reboot to restore connection. so 1 min files were still available from the logger. 
Still replaced repeater battery.</t>
  </si>
  <si>
    <t>https://docs.google.com/forms/d/e/1FAIpQLSeDNiK7kWWFPaW9YrjGgk5pdsGSHVW1d8hPHx1kkS-L_ILI9A/viewform?edit2=2_ABaOnucxe88kDOPd-EOvEgeX5_tcE_CgPsW6LdGoxT5lr-Y</t>
  </si>
  <si>
    <t>Waste pump at KSNW now running.  Rebalanced all flows.  Sample pump needs to run at 3 V to minimise pressure drop.</t>
  </si>
  <si>
    <t>https://docs.google.com/forms/d/e/1FAIpQLSeDNiK7kWWFPaW9YrjGgk5pdsGSHVW1d8hPHx1kkS-L_ILI9A/viewform?edit2=2_ABaOnue5dOekvhX16loOR-qSDR7WW-gFijE4uyviv9u02oSP</t>
  </si>
  <si>
    <t>bct</t>
  </si>
  <si>
    <t>switch roof32 for 35. check wiring for logger and change logger</t>
  </si>
  <si>
    <t>https://docs.google.com/forms/d/e/1FAIpQLSeDNiK7kWWFPaW9YrjGgk5pdsGSHVW1d8hPHx1kkS-L_ILI9A/viewform?edit2=2_ABaOnufj3pkEVGtPvZdru9M-OFYKe85CKW8s6l6euiHQW4k2</t>
  </si>
  <si>
    <t>Done at BCT. Replaced roof 32 with 35 and cr10x with cr1000. Cleaned a few small cobwebs from scints. Tidied all wiring. Cr10 wiring wrong at junction for demod.</t>
  </si>
  <si>
    <t>https://docs.google.com/forms/d/e/1FAIpQLSeDNiK7kWWFPaW9YrjGgk5pdsGSHVW1d8hPHx1kkS-L_ILI9A/viewform?edit2=2_ABaOnufZLLMap-IZMrS0FpKOMFhVk3U07hjuRh_qJ-YLbIE</t>
  </si>
  <si>
    <t>BCT LAS MkII analogue data: applied same slope/offset to CR1000 program as calculated from the calibration done with cr10x</t>
  </si>
  <si>
    <t>https://docs.google.com/forms/d/e/1FAIpQLSeDNiK7kWWFPaW9YrjGgk5pdsGSHVW1d8hPHx1kkS-L_ILI9A/viewform?edit2=2_ABaOnufzRHfxZmx9HMkEptFCpPAM7iADtzQFPnynDGCEtgO2</t>
  </si>
  <si>
    <t>fixing roof26</t>
  </si>
  <si>
    <t>https://docs.google.com/forms/d/e/1FAIpQLSeDNiK7kWWFPaW9YrjGgk5pdsGSHVW1d8hPHx1kkS-L_ILI9A/viewform?edit2=2_ABaOnud1MuzEioObvJdZZhZogwQFZjskoj9PcXPPWu5cW3U</t>
  </si>
  <si>
    <t>roof26 unresponsive and screen black. rebooted
will replace with roof32 on monday.
cleaning out roof32 over the weekend</t>
  </si>
  <si>
    <t>https://docs.google.com/forms/d/e/1FAIpQLSeDNiK7kWWFPaW9YrjGgk5pdsGSHVW1d8hPHx1kkS-L_ILI9A/viewform?edit2=2_ABaOnufGUOUMt6jmR-0Wzh0qWuJYcWWLDbDicklknbh0wkoz</t>
  </si>
  <si>
    <t>Will Morrison, Alex Bjorkegren, Bruce Main, Charley</t>
  </si>
  <si>
    <t>Tower down.  Problem with LI7500 was cable.  Bruce to order new one.  WXT giving faulty data due to broken wire at connector to USB serial cable.  Connector removed.  Bruce to solder on new wires.</t>
  </si>
  <si>
    <t>https://docs.google.com/forms/d/e/1FAIpQLSeDNiK7kWWFPaW9YrjGgk5pdsGSHVW1d8hPHx1kkS-L_ILI9A/viewform?edit2=2_ABaOnuck3iM46YyN0e7mfAYSuRm5IfiEzrUN7_cWUQ0HoYMO</t>
  </si>
  <si>
    <t>Replaced roof 26 with roof 32.
lan IP added to pc list for access via remote desktop if needed/if teamviewer not working (is headless desktop at the moment)</t>
  </si>
  <si>
    <t>https://docs.google.com/forms/d/e/1FAIpQLSeDNiK7kWWFPaW9YrjGgk5pdsGSHVW1d8hPHx1kkS-L_ILI9A/viewform?edit2=2_ABaOnufmMp1hyoDAQHCOC5JXS_YmOsCyo32CI_pu_4YOSRjT</t>
  </si>
  <si>
    <t>Soil logger 176 at MT removed. Replaced with logger 121.
Logger 176 moved to EMB.</t>
  </si>
  <si>
    <t>https://docs.google.com/forms/d/e/1FAIpQLSeDNiK7kWWFPaW9YrjGgk5pdsGSHVW1d8hPHx1kkS-L_ILI9A/viewform?edit2=2_ABaOnufikjccCTRSp-5U8S1B2mQc1kQzf8UwyelOHPqYPp1y</t>
  </si>
  <si>
    <t>checking ceil battery, for rgs</t>
  </si>
  <si>
    <t>https://docs.google.com/forms/d/e/1FAIpQLSeDNiK7kWWFPaW9YrjGgk5pdsGSHVW1d8hPHx1kkS-L_ILI9A/viewform?edit2=2_ABaOnufI1jkc4cocC08mxgSckOr4Aa9L-5NT4iozSeTD0ho</t>
  </si>
  <si>
    <t xml:space="preserve">Ceil battery for RGS is easily replaceable. </t>
  </si>
  <si>
    <t>https://docs.google.com/forms/d/e/1FAIpQLSeDNiK7kWWFPaW9YrjGgk5pdsGSHVW1d8hPHx1kkS-L_ILI9A/viewform?edit2=2_ABaOnucpU9SyUavDr4lfi_xGHIIm25rEPmP9iSvDVVbkGm8F</t>
  </si>
  <si>
    <t>reboot laptop</t>
  </si>
  <si>
    <t>https://docs.google.com/forms/d/e/1FAIpQLSeDNiK7kWWFPaW9YrjGgk5pdsGSHVW1d8hPHx1kkS-L_ILI9A/viewform?edit2=2_ABaOnuf_6cvZH7zg9LmTlIYHGwdrxgRTxWJC-lx1afHj5iGZ</t>
  </si>
  <si>
    <t>Roof29 rebooted on site. Remote reboot failed and a program was hanging. Comcap now a more reliable version, to fix Gill problem</t>
  </si>
  <si>
    <t>https://docs.google.com/forms/d/e/1FAIpQLSeDNiK7kWWFPaW9YrjGgk5pdsGSHVW1d8hPHx1kkS-L_ILI9A/viewform?edit2=2_ABaOnudETIjkHQf1qZifZ6nzWqWHj8d6gCKzEWo_5rTxeDrw</t>
  </si>
  <si>
    <t>Collected river T data</t>
  </si>
  <si>
    <t>https://docs.google.com/forms/d/e/1FAIpQLSeDNiK7kWWFPaW9YrjGgk5pdsGSHVW1d8hPHx1kkS-L_ILI9A/viewform?edit2=2_ABaOnuedEq2YVPfBzyjxYFtcEByPVhHSeacOJSvfbkM-tPDx</t>
  </si>
  <si>
    <t>KSK15S</t>
  </si>
  <si>
    <t>reboot PC</t>
  </si>
  <si>
    <t>https://docs.google.com/forms/d/e/1FAIpQLSeDNiK7kWWFPaW9YrjGgk5pdsGSHVW1d8hPHx1kkS-L_ILI9A/viewform?edit2=2_ABaOnudRg1fUnIbuO_VYJTVdgwWOqtfHHwSfUORpQqp__vE</t>
  </si>
  <si>
    <t xml:space="preserve">IML/IMU davis anemometer meta updated. s/n changed from e.g. A00422A002
to A00422A002_6410. 6410 represents the upgraded anemometer part number. Comment added in "configuration" column
</t>
  </si>
  <si>
    <t>https://docs.google.com/forms/d/e/1FAIpQLSeDNiK7kWWFPaW9YrjGgk5pdsGSHVW1d8hPHx1kkS-L_ILI9A/viewform?edit2=2_ABaOnueBSBmHRtBHU6vDxNyERO9iWrbZZE1qv-v_o47BluSU</t>
  </si>
  <si>
    <t xml:space="preserve">Tprofile now has basic thresholds applied to new L1 outdata.
Running 2014 for now
</t>
  </si>
  <si>
    <t>https://docs.google.com/forms/d/e/1FAIpQLSeDNiK7kWWFPaW9YrjGgk5pdsGSHVW1d8hPHx1kkS-L_ILI9A/viewform?edit2=2_ABaOnuc4tw64bbwqutqD1-km9z-4QLhjQSR04u2OaJFlG4Cr</t>
  </si>
  <si>
    <t>two xp desktops off for rebuild- roof36 and roof37.
will be finished tomorrow</t>
  </si>
  <si>
    <t>https://docs.google.com/forms/d/e/1FAIpQLSeDNiK7kWWFPaW9YrjGgk5pdsGSHVW1d8hPHx1kkS-L_ILI9A/viewform?edit2=2_ABaOnufvy-2Wzl5cAMTF-oyGfj7BH_pBE-pmtswW7k4kxWw7</t>
  </si>
  <si>
    <t>KSNW sample pump failed.  Replaced and rebalanced flows.  900 cc/min on both sample and waste pump for all intakes.</t>
  </si>
  <si>
    <t>https://docs.google.com/forms/d/e/1FAIpQLSeDNiK7kWWFPaW9YrjGgk5pdsGSHVW1d8hPHx1kkS-L_ILI9A/viewform?edit2=2_ABaOnudIzTzUXEWmxGtAP7glNgc76GA-IhOr0y9fDozAmOcm</t>
  </si>
  <si>
    <t>KLSSW</t>
  </si>
  <si>
    <t>Li7500 SDM cable, scaffold up</t>
  </si>
  <si>
    <t>https://docs.google.com/forms/d/e/1FAIpQLSeDNiK7kWWFPaW9YrjGgk5pdsGSHVW1d8hPHx1kkS-L_ILI9A/viewform?edit2=2_ABaOnufn_KBvN3Pr6hCpCebaTcLGTRKa8KvjMD4e90fvFnDM</t>
  </si>
  <si>
    <t>Scaffold up to half height.  Wired new SDM cable direct to CR1000 - data ok.  Will getting new junction box + sealant - old box had two screws broken + missing due to rust.</t>
  </si>
  <si>
    <t>https://docs.google.com/forms/d/e/1FAIpQLSeDNiK7kWWFPaW9YrjGgk5pdsGSHVW1d8hPHx1kkS-L_ILI9A/viewform?edit2=2_ABaOnufKuWEvw7SyANPUHthMBXZF5NEqYqoeOKl1iExH5-7n</t>
  </si>
  <si>
    <t>SDM cable connected to extension via junction box.  Data transmission currently ok.  Junction box sealed with new caulk.</t>
  </si>
  <si>
    <t>https://docs.google.com/forms/d/e/1FAIpQLSeDNiK7kWWFPaW9YrjGgk5pdsGSHVW1d8hPHx1kkS-L_ILI9A/viewform?edit2=2_ABaOnucelI9XCBIgkDFVGWqK7e5JdoUc4anc5B6qZYJBE7uC</t>
  </si>
  <si>
    <t>KSSW`</t>
  </si>
  <si>
    <t>CR1000</t>
  </si>
  <si>
    <t>https://docs.google.com/forms/d/e/1FAIpQLSeDNiK7kWWFPaW9YrjGgk5pdsGSHVW1d8hPHx1kkS-L_ILI9A/viewform?edit2=2_ABaOnuc7LbR5oRHTGIJUHWiO0hWE9ThojffhJrpad-xKNaMW</t>
  </si>
  <si>
    <t>Tower up, CNR4 uninstall (comparison)</t>
  </si>
  <si>
    <t>https://docs.google.com/forms/d/e/1FAIpQLSeDNiK7kWWFPaW9YrjGgk5pdsGSHVW1d8hPHx1kkS-L_ILI9A/viewform?edit2=2_ABaOnudHk3pBV0JGgReKHpNNyB7xcufqzYT9kiUi8-8l-X0</t>
  </si>
  <si>
    <t>Tower put back up.  Second net radiometer removed from tower.  Top junction box (UV?) full of water.  Drained, filled holes and resealed.  Replaced funnel on H3 CO2 intake.</t>
  </si>
  <si>
    <t>https://docs.google.com/forms/d/e/1FAIpQLSeDNiK7kWWFPaW9YrjGgk5pdsGSHVW1d8hPHx1kkS-L_ILI9A/viewform?edit2=2_ABaOnueg9z-nB1iWUwl7XlryPcsByPw5uW73EuTVFs7enW6P</t>
  </si>
  <si>
    <t>fixing roof29 gill com</t>
  </si>
  <si>
    <t>https://docs.google.com/forms/d/e/1FAIpQLSeDNiK7kWWFPaW9YrjGgk5pdsGSHVW1d8hPHx1kkS-L_ILI9A/viewform?edit2=2_ABaOnufjDnbZ6wwDp8S_mhiP2_N4QEtdYkMd0PDJJR-ZgO-f</t>
  </si>
  <si>
    <t>Li840 no connection</t>
  </si>
  <si>
    <t>https://docs.google.com/forms/d/e/1FAIpQLSeDNiK7kWWFPaW9YrjGgk5pdsGSHVW1d8hPHx1kkS-L_ILI9A/viewform?edit2=2_ABaOnufgstxRTpMX1lNj_YD1dxXApCYpuIRu3E8cuWnuObzP</t>
  </si>
  <si>
    <t xml:space="preserve">Li840 com port loose at KSSW- at Li840 end
Roof17 crashed- power light flashing amber so is a hardware fault.
PSU fan making unhappy noises.
For now have rebooted and am downloading data
</t>
  </si>
  <si>
    <t>https://docs.google.com/forms/d/e/1FAIpQLSeDNiK7kWWFPaW9YrjGgk5pdsGSHVW1d8hPHx1kkS-L_ILI9A/viewform?edit2=2_ABaOnufspQb_cdPcq1yp9kU3egxipCkcpPgIWtdEXtK8gQiv</t>
  </si>
  <si>
    <t>roof17 fix</t>
  </si>
  <si>
    <t>https://docs.google.com/forms/d/e/1FAIpQLSeDNiK7kWWFPaW9YrjGgk5pdsGSHVW1d8hPHx1kkS-L_ILI9A/viewform?edit2=2_ABaOnudpkfJdMX3e-t2T20wm3gEw1AkZaa-hz31j_vuK8fRw</t>
  </si>
  <si>
    <t xml:space="preserve">PSU fan was not spinning properly so most likely causing the pc to shut down
Replaced PSU in roof17 with one from old pc in workshop.
</t>
  </si>
  <si>
    <t>https://docs.google.com/forms/d/e/1FAIpQLSeDNiK7kWWFPaW9YrjGgk5pdsGSHVW1d8hPHx1kkS-L_ILI9A/viewform?edit2=2_ABaOnue4ZvDqLRgeughv5dnuPrIZlPUHt_W3I8hPqOONA3i8</t>
  </si>
  <si>
    <t>EMB, MT</t>
  </si>
  <si>
    <t>checking SM loggers</t>
  </si>
  <si>
    <t>https://docs.google.com/forms/d/e/1FAIpQLSeDNiK7kWWFPaW9YrjGgk5pdsGSHVW1d8hPHx1kkS-L_ILI9A/viewform?edit2=2_ABaOnufUIS-PDJ_j4CLHm82oSWXN1BWwNGe-sDTnSgnfHJE</t>
  </si>
  <si>
    <t>Unwired probe 2 resistance measurements from EMB logger (176), as it's not working: draining batt and odd readings given</t>
  </si>
  <si>
    <t>https://docs.google.com/forms/d/e/1FAIpQLSeDNiK7kWWFPaW9YrjGgk5pdsGSHVW1d8hPHx1kkS-L_ILI9A/viewform?edit2=2_ABaOnuez7t4woMokBHT_v2i3VEdU03hX1r6WWj5JlYMn0S4Q</t>
  </si>
  <si>
    <t xml:space="preserve">Will Morrison, Laura </t>
  </si>
  <si>
    <t>BCT, BGH</t>
  </si>
  <si>
    <t>BGH reception, clean LAS</t>
  </si>
  <si>
    <t>https://docs.google.com/forms/d/e/1FAIpQLSeDNiK7kWWFPaW9YrjGgk5pdsGSHVW1d8hPHx1kkS-L_ILI9A/viewform?edit2=2_ABaOnueskhz_zcgDVOa7kQgMYDbqDRxLVJHe04RBO0LRJgLM</t>
  </si>
  <si>
    <t>BCT: cleaned LAS lenses 
BGH: changed channel from 2 to 7</t>
  </si>
  <si>
    <t>https://docs.google.com/forms/d/e/1FAIpQLSeDNiK7kWWFPaW9YrjGgk5pdsGSHVW1d8hPHx1kkS-L_ILI9A/viewform?edit2=2_ABaOnuf_65dh7TtEmBnIpV5lUI6kShcnORohT4b3atDP28hO</t>
  </si>
  <si>
    <t>visiting,checking kss45w pc</t>
  </si>
  <si>
    <t>https://docs.google.com/forms/d/e/1FAIpQLSeDNiK7kWWFPaW9YrjGgk5pdsGSHVW1d8hPHx1kkS-L_ILI9A/viewform?edit2=2_ABaOnuctuCcdftyI1ZlibH0syYoFMgmOPHzt2FmtP1m2bW4</t>
  </si>
  <si>
    <t>fix bls</t>
  </si>
  <si>
    <t>https://docs.google.com/forms/d/e/1FAIpQLSeDNiK7kWWFPaW9YrjGgk5pdsGSHVW1d8hPHx1kkS-L_ILI9A/viewform?edit2=2_ABaOnufKKWY__6UBYoWeLkq9mQDChjX2sJCZaxS1GDIe7KC2</t>
  </si>
  <si>
    <t>Removed BLS Tx for repair in workshop</t>
  </si>
  <si>
    <t>https://docs.google.com/forms/d/e/1FAIpQLSeDNiK7kWWFPaW9YrjGgk5pdsGSHVW1d8hPHx1kkS-L_ILI9A/viewform?edit2=2_ABaOnufsyeF4RfWKOUh0QPEVW3RGcxsaa6qxcF2EDj9SnnYJ</t>
  </si>
  <si>
    <t>IMU: cleaned ir can and las lenses and solar panels</t>
  </si>
  <si>
    <t>https://docs.google.com/forms/d/e/1FAIpQLSeDNiK7kWWFPaW9YrjGgk5pdsGSHVW1d8hPHx1kkS-L_ILI9A/viewform?edit2=2_ABaOnud5S2f31aRjYmr4025mE8cvsDmWIwUULlPB_Kdr8lTV</t>
  </si>
  <si>
    <t>Installed new LEDs on BLS and installed on IMU again. Same LED is not working</t>
  </si>
  <si>
    <t>https://docs.google.com/forms/d/e/1FAIpQLSeDNiK7kWWFPaW9YrjGgk5pdsGSHVW1d8hPHx1kkS-L_ILI9A/viewform?edit2=2_ABaOnud6gMcCBtGFbew0Hi_MPJyVpipjpOLIpiNLohdLxAB8</t>
  </si>
  <si>
    <t>LI6262 reinstalled with pressure sensor, fresh external chemicals &amp; updated 0 and span at KSB.</t>
  </si>
  <si>
    <t>https://docs.google.com/forms/d/e/1FAIpQLSeDNiK7kWWFPaW9YrjGgk5pdsGSHVW1d8hPHx1kkS-L_ILI9A/viewform?edit2=2_ABaOnudnLhXxpEzNUWB0rZMSqbmSZ_E9nyGyLjBrWzc9YDvu</t>
  </si>
  <si>
    <t>https://docs.google.com/forms/d/e/1FAIpQLSeDNiK7kWWFPaW9YrjGgk5pdsGSHVW1d8hPHx1kkS-L_ILI9A/viewform?edit2=2_ABaOnud8itjPXgcqXJi3akvcmsM8GvxHxp9n9irReLLUpDxI</t>
  </si>
  <si>
    <t>Replaced the 2 power boards for bls in channel x enclosure. All LEDs now working.</t>
  </si>
  <si>
    <t>https://docs.google.com/forms/d/e/1FAIpQLSeDNiK7kWWFPaW9YrjGgk5pdsGSHVW1d8hPHx1kkS-L_ILI9A/viewform?edit2=2_ABaOnuf6qt6CGTcYUuR4nOH610COxDwE7M1g9gStwHknuTM</t>
  </si>
  <si>
    <t>Disconnected CH1 resistance measurement on MT west logger (121) as there appears to be a problem, potentially causing battery to discharge faster than expected. Batt replaced as it was at 1.9 V</t>
  </si>
  <si>
    <t>https://docs.google.com/forms/d/e/1FAIpQLSeDNiK7kWWFPaW9YrjGgk5pdsGSHVW1d8hPHx1kkS-L_ILI9A/viewform?edit2=2_ABaOnudf99k4tRs26JGxnsRS2O6oFoST-25cbztGE1uv7Elh</t>
  </si>
  <si>
    <t>Removed IRTS on KSK
Gravel roof irt had a spider living on the lens. 
Metal roof IRT has small number of cobwebs</t>
  </si>
  <si>
    <t>https://docs.google.com/forms/d/e/1FAIpQLSeDNiK7kWWFPaW9YrjGgk5pdsGSHVW1d8hPHx1kkS-L_ILI9A/viewform?edit2=2_ABaOnudLjtaVne4Bl6mHcK1KAgK7q_4XbkVXmpyaPiTsQWI6</t>
  </si>
  <si>
    <t>CR3000 logger at KSK15S:
Ch1: T1 label on cable, Slate roof
Ch2: T2 label on cable, Gravel roof
Ch3: T3 label, Metal roof</t>
  </si>
  <si>
    <t>https://docs.google.com/forms/d/e/1FAIpQLSeDNiK7kWWFPaW9YrjGgk5pdsGSHVW1d8hPHx1kkS-L_ILI9A/viewform?edit2=2_ABaOnudKJkbQ5xxvX6M6SKysceYoI0Y5w8E-TwNh2hlxTxtL</t>
  </si>
  <si>
    <t>net &amp; wireless sensor test</t>
  </si>
  <si>
    <t>https://docs.google.com/forms/d/e/1FAIpQLSeDNiK7kWWFPaW9YrjGgk5pdsGSHVW1d8hPHx1kkS-L_ILI9A/viewform?edit2=2_ABaOnudOaUkbP4jvqnEBoG3hAJOiahh18V7fTl71Vf_3PGHk</t>
  </si>
  <si>
    <t>https://docs.google.com/forms/d/e/1FAIpQLSeDNiK7kWWFPaW9YrjGgk5pdsGSHVW1d8hPHx1kkS-L_ILI9A/viewform?edit2=2_ABaOnudEXxwdJrggAv-v3SnqyDBuSOeZh5SenoGVYcVGKDkH</t>
  </si>
  <si>
    <t>https://docs.google.com/forms/d/e/1FAIpQLSeDNiK7kWWFPaW9YrjGgk5pdsGSHVW1d8hPHx1kkS-L_ILI9A/viewform?edit2=2_ABaOnudE3cDtIJEORN7oL3qWCXLVn5bf86Evru5bo35xqoUd</t>
  </si>
  <si>
    <t xml:space="preserve">Campbell Sci CWB100 wireles sbase station set up on Cromwell tower roof. CWS900 sensor installed below BGH Davis
</t>
  </si>
  <si>
    <t>https://docs.google.com/forms/d/e/1FAIpQLSeDNiK7kWWFPaW9YrjGgk5pdsGSHVW1d8hPHx1kkS-L_ILI9A/viewform?edit2=2_ABaOnudN-iTqaKRr4U6seyh6rLbHFMGeuzXpbFjVEV_JrDx4</t>
  </si>
  <si>
    <t xml:space="preserve">SKYE Calibration certificates
PAR
SKL262020630660: 
5V = 3000umol  (0.6 umol per mV)
5V = 601.3 W m2 per mV
zero offset = 0.22 mV
22/09/2014
UVA
SKL420060427921
2V =  194.9 Wm2 (0.09747 W m2 per mV)
zero offset = 0.06mV
30/09/14
UVB
SKL420060427924
2V =  19.15 Wm2 (0.009576 W m2 per mV)
zero offset = -0.03mV
30/09/14
UVA
SKL420060427921
8.673mV per Wm2 (1V = 115.3 W m2)
zero offset = -0.01 mV @9 V
Jul 2004
UVB
SKL420060427924
109.1mV per Wm2 (1V = 9.166 W m2)
zero offset = 0.60mV @9 V
Jul 2004
</t>
  </si>
  <si>
    <t>https://docs.google.com/forms/d/e/1FAIpQLSeDNiK7kWWFPaW9YrjGgk5pdsGSHVW1d8hPHx1kkS-L_ILI9A/viewform?edit2=2_ABaOnud2oDqU7NVo4nvH4PlW_UiH0uqTqHJXIuAr8RH4joD_</t>
  </si>
  <si>
    <t>KSSW CR5000 on roof32 not responsive to keypad input, no text on screen. Power supply working ok. Turned off/on power supply and is working now (this has now happened a few times)</t>
  </si>
  <si>
    <t>https://docs.google.com/forms/d/e/1FAIpQLSeDNiK7kWWFPaW9YrjGgk5pdsGSHVW1d8hPHx1kkS-L_ILI9A/viewform?edit2=2_ABaOnucdJLdk4GGVeH_L8ztMUjIDz8rbRVLKgRuQm3hvGEYp</t>
  </si>
  <si>
    <t>NK</t>
  </si>
  <si>
    <t>replace roof 14 with roof 27</t>
  </si>
  <si>
    <t>https://docs.google.com/forms/d/e/1FAIpQLSeDNiK7kWWFPaW9YrjGgk5pdsGSHVW1d8hPHx1kkS-L_ILI9A/viewform?edit2=2_ABaOnueXfEaWpxcEzEOIoIYzrRVcHrYujosmQ3QR30kKQGYP</t>
  </si>
  <si>
    <t>Cleaned nk Ceil window- was not v dirty. Few cobwebs above window. Roof14 blue screen and various errors, replaced with roof27</t>
  </si>
  <si>
    <t>https://docs.google.com/forms/d/e/1FAIpQLSeDNiK7kWWFPaW9YrjGgk5pdsGSHVW1d8hPHx1kkS-L_ILI9A/viewform?edit2=2_ABaOnucRja-vEw5u9i7VX1y5cNyDzpYOURxO680839QpVjdP</t>
  </si>
  <si>
    <t>rewiring CR5000- replacing with CR5000 s/n 1594</t>
  </si>
  <si>
    <t>https://docs.google.com/forms/d/e/1FAIpQLSeDNiK7kWWFPaW9YrjGgk5pdsGSHVW1d8hPHx1kkS-L_ILI9A/viewform?edit2=2_ABaOnuf2hbcXsQvTFsPVca5pCluzP12edpm1MffVlEeSg9ES</t>
  </si>
  <si>
    <t>Did not rewire- very windy and KSSW box is very cluttered- so quite difficult to do quickly</t>
  </si>
  <si>
    <t>https://docs.google.com/forms/d/e/1FAIpQLSeDNiK7kWWFPaW9YrjGgk5pdsGSHVW1d8hPHx1kkS-L_ILI9A/viewform?edit2=2_ABaOnudKvowj1lB_2Ojuu7kgk04WACnnxV3_wWcsv69OjWv4</t>
  </si>
  <si>
    <t>Will Morrison, Ting Sun</t>
  </si>
  <si>
    <t>sort offline roof 34</t>
  </si>
  <si>
    <t>https://docs.google.com/forms/d/e/1FAIpQLSeDNiK7kWWFPaW9YrjGgk5pdsGSHVW1d8hPHx1kkS-L_ILI9A/viewform?edit2=2_ABaOnufV3uv3TnjndpOjI7EJHncC0RPeARInQgOpD98VPyX-</t>
  </si>
  <si>
    <t>https://docs.google.com/forms/d/e/1FAIpQLSeDNiK7kWWFPaW9YrjGgk5pdsGSHVW1d8hPHx1kkS-L_ILI9A/viewform?edit2=2_ABaOnuebxxKXedjfUaZ4hMfm2Or6D2b4KPAHoYu-HxZrGWS0</t>
  </si>
  <si>
    <t>Will Morrison, Alex Bjorkegren, Ting Sun</t>
  </si>
  <si>
    <t xml:space="preserve">Changed CR5000 at KSSW. Gas tubes going into canyon from KSSW supported better on guy ropes: were being pinched by cable ties a little. 
</t>
  </si>
  <si>
    <t>https://docs.google.com/forms/d/e/1FAIpQLSeDNiK7kWWFPaW9YrjGgk5pdsGSHVW1d8hPHx1kkS-L_ILI9A/viewform?edit2=2_ABaOnuealWdzcgvIANj-jM-Ftf4j2eTFNBiXqrJZX62Fdh-G</t>
  </si>
  <si>
    <t xml:space="preserve">Thermal Camera C16 at IMU - image not updating on animation. Pi Connect software displaying "frame timeout" error. Restarted instance of program. </t>
  </si>
  <si>
    <t>https://docs.google.com/forms/d/e/1FAIpQLSeDNiK7kWWFPaW9YrjGgk5pdsGSHVW1d8hPHx1kkS-L_ILI9A/viewform?edit2=2_ABaOnuf2clpUuZyP49lNuICwSz5vX40Q9Bk8_sw-xnWJCyM</t>
  </si>
  <si>
    <t>Restarted roof 9 (KSB).  Adjusted flow at KSNW as it was too low</t>
  </si>
  <si>
    <t>https://docs.google.com/forms/d/e/1FAIpQLSeDNiK7kWWFPaW9YrjGgk5pdsGSHVW1d8hPHx1kkS-L_ILI9A/viewform?edit2=2_ABaOnue7GXch60exodfM-WJakPffSuFA8ZS2ZVhcRR19fZZN</t>
  </si>
  <si>
    <t xml:space="preserve">RGS- restarted Ceilometer. Would not connect to PC. Connects fine now
</t>
  </si>
  <si>
    <t>https://docs.google.com/forms/d/e/1FAIpQLSeDNiK7kWWFPaW9YrjGgk5pdsGSHVW1d8hPHx1kkS-L_ILI9A/viewform?edit2=2_ABaOnucGplP2FKcQkuJgyQtg-8fIr4FA3_jRzhapN-PouU9L</t>
  </si>
  <si>
    <t>KSSW, KSNW</t>
  </si>
  <si>
    <t>Removing LI840s for calibration + intercomparison</t>
  </si>
  <si>
    <t>Estimated return time ~ 3pm</t>
  </si>
  <si>
    <t>https://docs.google.com/forms/d/e/1FAIpQLSeDNiK7kWWFPaW9YrjGgk5pdsGSHVW1d8hPHx1kkS-L_ILI9A/viewform?edit2=2_ABaOnufXaQlnx12gzSYoOMmv1lebQwm2BVD1iBG6pkFf5cfz</t>
  </si>
  <si>
    <t>LI840s and LI6262 zero and span set.  Currently running intercomparison.</t>
  </si>
  <si>
    <t>https://docs.google.com/forms/d/e/1FAIpQLSeDNiK7kWWFPaW9YrjGgk5pdsGSHVW1d8hPHx1kkS-L_ILI9A/viewform?edit2=2_ABaOnudo-2DqQ9Ll55ww_GsHJyA3aBOOC35bRODtIw80-EyT</t>
  </si>
  <si>
    <t>Reinstalled calibrated LI840s and LI6262 at KSSW and KSNW.</t>
  </si>
  <si>
    <t>https://docs.google.com/forms/d/e/1FAIpQLSeDNiK7kWWFPaW9YrjGgk5pdsGSHVW1d8hPHx1kkS-L_ILI9A/viewform?edit2=2_ABaOnudMpM9PtA_y69JLxrs8cDP5bL9U033mcv3SRgm6QyCZ</t>
  </si>
  <si>
    <t>collect river data</t>
  </si>
  <si>
    <t>https://docs.google.com/forms/d/e/1FAIpQLSeDNiK7kWWFPaW9YrjGgk5pdsGSHVW1d8hPHx1kkS-L_ILI9A/viewform?edit2=2_ABaOnufmLwLrfGKt9mBPmkgji8Y0L_liAka0FNTJr1mJBwPr</t>
  </si>
  <si>
    <t xml:space="preserve">BFCL </t>
  </si>
  <si>
    <t xml:space="preserve">  switched BGH and BFCL com ports - so are now logging off correct loggers. </t>
  </si>
  <si>
    <t>https://docs.google.com/forms/d/e/1FAIpQLSeDNiK7kWWFPaW9YrjGgk5pdsGSHVW1d8hPHx1kkS-L_ILI9A/viewform?edit2=2_ABaOnuf8Ql24h2nKomASWbwTvSAAO5hBx5RT1cMhO5kK6y1-</t>
  </si>
  <si>
    <t xml:space="preserve">BCT - checked over fixtures and fittings. Tightened and added a few cable ties. Cleaned Las MkII lenses. Checked IR cam lenses.
IMU -  checked over fixtures and fittings. Tightened and added a few cable ties. LASMkII Rx lens cleaned and dessicant replaced. Checked IR cam lenses. BLS Tx: button on rear or device has broken off - this button changes the LED pulse rate. The pulse rate was 1Hz, but was set to highest frequency (125Hz?) when installed. 
IML - repeated changed from A to D. Davis ISS channel changed from 1 to 4. </t>
  </si>
  <si>
    <t>https://docs.google.com/forms/d/e/1FAIpQLSeDNiK7kWWFPaW9YrjGgk5pdsGSHVW1d8hPHx1kkS-L_ILI9A/viewform?edit2=2_ABaOnuftAPyrjoHDPrTw7CjaO0rEq9rdHMd9Lfv_R7WJgg</t>
  </si>
  <si>
    <t>IML: rain gauge bucket blocked and full of water. Removed bucket and cleaned out</t>
  </si>
  <si>
    <t>https://docs.google.com/forms/d/e/1FAIpQLSeDNiK7kWWFPaW9YrjGgk5pdsGSHVW1d8hPHx1kkS-L_ILI9A/viewform?edit2=2_ABaOnueunQwQ4_NckbMoTknUM9cX0vVSli_UlAx0ptolfVDw</t>
  </si>
  <si>
    <t>RGS</t>
  </si>
  <si>
    <t>replace ceilometetb laptop</t>
  </si>
  <si>
    <t>https://docs.google.com/forms/d/e/1FAIpQLSeDNiK7kWWFPaW9YrjGgk5pdsGSHVW1d8hPHx1kkS-L_ILI9A/viewform?edit2=2_ABaOnud-nvVf1RnGaaiFlCh5E-F5Mc8b3oV6j9fLWFwiGmJb</t>
  </si>
  <si>
    <t>Cleaned roof26 of old programs and running tasks. Archived &amp;compressed old KSSW files. RGS- changed ceilometerb laptop with roof26. Replaced ceilometer lead acid battery. Now no errors and ceilometer now functions without AC power.</t>
  </si>
  <si>
    <t>https://docs.google.com/forms/d/e/1FAIpQLSeDNiK7kWWFPaW9YrjGgk5pdsGSHVW1d8hPHx1kkS-L_ILI9A/viewform?edit2=2_ABaOnudbJWfF6RGLc04YawzRfFsTlMhzK71ZgTA87YKfhMzG</t>
  </si>
  <si>
    <t>Opened rotometers for Li840s at KSSW and KSNW</t>
  </si>
  <si>
    <t>https://docs.google.com/forms/d/e/1FAIpQLSeDNiK7kWWFPaW9YrjGgk5pdsGSHVW1d8hPHx1kkS-L_ILI9A/viewform?edit2=2_ABaOnuc8deyjpTgJFwBJKYJVwp8CSRJQC9nfDPhFVeIPIN6g</t>
  </si>
  <si>
    <t>Will Morrison, Helen w</t>
  </si>
  <si>
    <t>remove bls. check IML Davis reception</t>
  </si>
  <si>
    <t>https://docs.google.com/forms/d/e/1FAIpQLSeDNiK7kWWFPaW9YrjGgk5pdsGSHVW1d8hPHx1kkS-L_ILI9A/viewform?edit2=2_ABaOnudhuOm3vn9E_CmKFSC79YnlsuTGB9oSBfgz3jz7R5LR</t>
  </si>
  <si>
    <t>Will Morrison, Helen Ward</t>
  </si>
  <si>
    <t xml:space="preserve">Changed Davis IML battery (was 0 V). Was channel 4, now channel 2.
Michael Cliffe: Powered down (was 14.89 V) &amp;  removed BLS. 
Checked &amp; realigned Las MkII (no alignment issues apparent at Rx end). 
Davis battery 2.89 V. </t>
  </si>
  <si>
    <t>https://docs.google.com/forms/d/e/1FAIpQLSeDNiK7kWWFPaW9YrjGgk5pdsGSHVW1d8hPHx1kkS-L_ILI9A/viewform?edit2=2_ABaOnuc4ZZKYNVnUJcc3LI4RV3e8quQW7U84EBW4FSFpkRxn</t>
  </si>
  <si>
    <t>Checked fixtures and fittings at BTT site. Replaced desiccant in LASMkII transmitter, and cleaned lens. Transmitter was nudged slightly during the process, but was realigned with use of loggernet real time data for the receiver via remote desktop at BCT</t>
  </si>
  <si>
    <t>https://docs.google.com/forms/d/e/1FAIpQLSeDNiK7kWWFPaW9YrjGgk5pdsGSHVW1d8hPHx1kkS-L_ILI9A/viewform?edit2=2_ABaOnudI0Evx_2y3ibKI9CxhxzkpYcxLzsRI9-xv4KwM5MoF</t>
  </si>
  <si>
    <t xml:space="preserve">roof32, KSSW: running low on available memory. performed various reboots throughout the day to carry out updates on antivirus and OS, turned off some non-key features that start on boot (start -&gt;type msconfig -&gt; startup) and present on task manager/perfmon. </t>
  </si>
  <si>
    <t>https://docs.google.com/forms/d/e/1FAIpQLSeDNiK7kWWFPaW9YrjGgk5pdsGSHVW1d8hPHx1kkS-L_ILI9A/viewform?edit2=2_ABaOnucRIDj5fsecJvIQsRcDsBRuFIRwhhAbc8lUyn8kXCfT</t>
  </si>
  <si>
    <t xml:space="preserve">Cannot connect to cr1000 at roof35, serving the LAS MkII-28. Have synced the internal LAS logger clock with PC and re-enabled this internal logger data download via evation - as a backup data source. </t>
  </si>
  <si>
    <t>https://docs.google.com/forms/d/e/1FAIpQLSeDNiK7kWWFPaW9YrjGgk5pdsGSHVW1d8hPHx1kkS-L_ILI9A/viewform?edit2=2_ABaOnuch6YTgWcQ4JeHEwVrgE78KKFFdz0bY40xY4Jq3Nj5a</t>
  </si>
  <si>
    <t>Ceil Tx replace</t>
  </si>
  <si>
    <t>https://docs.google.com/forms/d/e/1FAIpQLSeDNiK7kWWFPaW9YrjGgk5pdsGSHVW1d8hPHx1kkS-L_ILI9A/viewform?edit2=2_ABaOnucDjjZQdfhJ-tFF5qTglTkS0Xs3NT2ycU4MduKSXSP0</t>
  </si>
  <si>
    <t>Replaced ceilometer Laser Tx CL311 with with CL321. Cleaned window and main internal unit housing. 
Upon restart, performed following commands:
set factory cross_talk
set factory win_clean
reset
As advised by manual. 
Currently have warning messages, but transmitter is being calibrated.</t>
  </si>
  <si>
    <t>https://docs.google.com/forms/d/e/1FAIpQLSeDNiK7kWWFPaW9YrjGgk5pdsGSHVW1d8hPHx1kkS-L_ILI9A/viewform?edit2=2_ABaOnueFqHOXb0A9dhxzur2PQbAlecnepW9thhm7hx5JIaxy</t>
  </si>
  <si>
    <t>collect river T</t>
  </si>
  <si>
    <t>https://docs.google.com/forms/d/e/1FAIpQLSeDNiK7kWWFPaW9YrjGgk5pdsGSHVW1d8hPHx1kkS-L_ILI9A/viewform?edit2=2_ABaOnueT4niQHq-pNsINYAFwIJET0F2HgtMfbwoluDm_PeYH</t>
  </si>
  <si>
    <t>WSN testing</t>
  </si>
  <si>
    <t>https://docs.google.com/forms/d/e/1FAIpQLSeDNiK7kWWFPaW9YrjGgk5pdsGSHVW1d8hPHx1kkS-L_ILI9A/viewform?edit2=2_ABaOnudEyn4Rn9HMf4bRJlB7cqB-rTSwfJ2jJf3lJ6YLjUD9</t>
  </si>
  <si>
    <t xml:space="preserve">test wsn </t>
  </si>
  <si>
    <t>https://docs.google.com/forms/d/e/1FAIpQLSeDNiK7kWWFPaW9YrjGgk5pdsGSHVW1d8hPHx1kkS-L_ILI9A/viewform?edit2=2_ABaOnueckFqSCRQJym7zxBxr3rQQHMf3UqGgxiU1xcK68cb9</t>
  </si>
  <si>
    <t xml:space="preserve">Checked and set clock on LASMkII digital logger at BCT, to PC time- was 4 seconds behind pc time. 
</t>
  </si>
  <si>
    <t>https://docs.google.com/forms/d/e/1FAIpQLSeDNiK7kWWFPaW9YrjGgk5pdsGSHVW1d8hPHx1kkS-L_ILI9A/viewform?edit2=2_ABaOnufcw_z7yLhcGIQXS2gmbGZurHl2Uyf9HrtPisPUd9k</t>
  </si>
  <si>
    <t>KSS45W</t>
  </si>
  <si>
    <t>Checking wiring for SKYE sensors</t>
  </si>
  <si>
    <t>https://docs.google.com/forms/d/e/1FAIpQLSeDNiK7kWWFPaW9YrjGgk5pdsGSHVW1d8hPHx1kkS-L_ILI9A/viewform?edit2=2_ABaOnudrTOzfAHL-q3FKIfi90f82CpV74jjG5LArwwKXAN9o</t>
  </si>
  <si>
    <t>SKYE fix, take 2</t>
  </si>
  <si>
    <t>https://docs.google.com/forms/d/e/1FAIpQLSeDNiK7kWWFPaW9YrjGgk5pdsGSHVW1d8hPHx1kkS-L_ILI9A/viewform?edit2=2_ABaOnudnQfSEmXLRIXxPNvq-8NEsia1eGkHSZpT1DIxSEjVW</t>
  </si>
  <si>
    <t xml:space="preserve">Potential wiring problem with KSS45W skye sensor: UVA. Can't get into a suspect junction box to confirm problem - without it losing waterproofness (the box also serves other instruments that appear to be working ok)
</t>
  </si>
  <si>
    <t>https://docs.google.com/forms/d/e/1FAIpQLSeDNiK7kWWFPaW9YrjGgk5pdsGSHVW1d8hPHx1kkS-L_ILI9A/viewform?edit2=2_ABaOnufKguBi6yAyFCxy_QxqACruFCx9eSbgQ8ZNgVnCL948</t>
  </si>
  <si>
    <t>Will Morrison, Christoph, Andy</t>
  </si>
  <si>
    <t>BFCL: replaced battery for Davis. Instrument lowered from 11:15 to 11:25.
BCT: replaced Davis battery. Instrument lowered from 1203-1217. UV radiometer damaged- sensor housing not present. Is not pointing directly upward, but is secure. MKii28 signal very low since yesterday afternoon- may be a problem with transmitter as reviever realignment did not improve signal. Reconnected logger cable as lift engineers had moved some of the logging equipment to get to some of their hardware- causing disconnection.
IMU: replaced davis battery, instrument lowered from 14:10 to 14:30.
Installed cygwin on both IMU and BCT desktops</t>
  </si>
  <si>
    <t>https://docs.google.com/forms/d/e/1FAIpQLSeDNiK7kWWFPaW9YrjGgk5pdsGSHVW1d8hPHx1kkS-L_ILI9A/viewform?edit2=2_ABaOnueAycKfYMsOww7KmrXLkVK7RZ9pmHBZp0jD-xgG35Sk</t>
  </si>
  <si>
    <t>kss45w</t>
  </si>
  <si>
    <t>replace junction box for radiometers</t>
  </si>
  <si>
    <t>https://docs.google.com/forms/d/e/1FAIpQLSeDNiK7kWWFPaW9YrjGgk5pdsGSHVW1d8hPHx1kkS-L_ILI9A/viewform?edit2=2_ABaOnue91dHdJStJvWFUyd5nh1bk2HRrcZXXQCMWBLr127I</t>
  </si>
  <si>
    <t xml:space="preserve">KSS45W: replaced junction box for PSP and PIR (will have to confirm this) - one 7 wire interface and one 3 wire. 7 wire (PSP?) had red cable disconnected. 
checked junction box serving SKYE sensors:UVA diff + not properly connected (yellow). Still need to replace complete junction box, as current one has worn cable glands - resulting in cables being pulled and coming loose from terminals </t>
  </si>
  <si>
    <t>https://docs.google.com/forms/d/e/1FAIpQLSeDNiK7kWWFPaW9YrjGgk5pdsGSHVW1d8hPHx1kkS-L_ILI9A/viewform?edit2=2_ABaOnucGlOPYENkU2kJUoqKASaTgr8TPJTImygpC7CGp82rC</t>
  </si>
  <si>
    <t>replace UV junction box</t>
  </si>
  <si>
    <t>https://docs.google.com/forms/d/e/1FAIpQLSeDNiK7kWWFPaW9YrjGgk5pdsGSHVW1d8hPHx1kkS-L_ILI9A/viewform?edit2=2_ABaOnueS7b_SDg9aPHksUOEMNqYSvu0goYn7sfHk9WwDl-c2</t>
  </si>
  <si>
    <t>Replaced SKYE junction box and tidied wiring</t>
  </si>
  <si>
    <t>https://docs.google.com/forms/d/e/1FAIpQLSeDNiK7kWWFPaW9YrjGgk5pdsGSHVW1d8hPHx1kkS-L_ILI9A/viewform?edit2=2_ABaOnuf1P2HkGGzhKdE57T4hXWEtDbClQZp7yJ3GoaZquH0n</t>
  </si>
  <si>
    <t xml:space="preserve">TLI: temperature probe has not logged since last visit  and settings at factory default. Logger battery "good". </t>
  </si>
  <si>
    <t>https://docs.google.com/forms/d/e/1FAIpQLSeDNiK7kWWFPaW9YrjGgk5pdsGSHVW1d8hPHx1kkS-L_ILI9A/viewform?edit2=2_ABaOnufwtET6jwfpfSPUxOM2aJwmT6M9aBcYzsJDj1kmnAmG</t>
  </si>
  <si>
    <t>Will Morrison, ting sun</t>
  </si>
  <si>
    <t>install BLS900 transmitter</t>
  </si>
  <si>
    <t>https://docs.google.com/forms/d/e/1FAIpQLSeDNiK7kWWFPaW9YrjGgk5pdsGSHVW1d8hPHx1kkS-L_ILI9A/viewform?edit2=2_ABaOnucsTo5xtrpdNBXjz4ElN_uGnDDqtKdk_iQ4aJyxd_42</t>
  </si>
  <si>
    <t xml:space="preserve">Bls installed at IMU. Long path and boost off
</t>
  </si>
  <si>
    <t>https://docs.google.com/forms/d/e/1FAIpQLSeDNiK7kWWFPaW9YrjGgk5pdsGSHVW1d8hPHx1kkS-L_ILI9A/viewform?edit2=2_ABaOnuec-FtbGM97uZzUqdwwmetL4zY3Ge79w4_X1zkMYUhM</t>
  </si>
  <si>
    <t>BTT:  checked alignment of BLS receiver. Is currently still at optimal orientation and signal strength.
Realigned LASMkII Tx. I think fine adjistment screws were too tight. As the are tightened onto the cylindrical chassis of the instrument (as opposes to a flat surface) they are prone to slipping across it.</t>
  </si>
  <si>
    <t>https://docs.google.com/forms/d/e/1FAIpQLSeDNiK7kWWFPaW9YrjGgk5pdsGSHVW1d8hPHx1kkS-L_ILI9A/viewform?edit2=2_ABaOnudnHIJ6_WE57QtAU6AXzqnTA_Ji7QBGqQIK-Y6o6bc</t>
  </si>
  <si>
    <t>wsn testing</t>
  </si>
  <si>
    <t>https://docs.google.com/forms/d/e/1FAIpQLSeDNiK7kWWFPaW9YrjGgk5pdsGSHVW1d8hPHx1kkS-L_ILI9A/viewform?edit2=2_ABaOnucAh3RT6fhP6N0HwnhY0IRWCd1ySYAP1V1GQ2dPgRZt</t>
  </si>
  <si>
    <t xml:space="preserve">Installed WSN node1 at KSS45W for testing - base station is in room under KSSW tower. </t>
  </si>
  <si>
    <t>https://docs.google.com/forms/d/e/1FAIpQLSeDNiK7kWWFPaW9YrjGgk5pdsGSHVW1d8hPHx1kkS-L_ILI9A/viewform?edit2=2_ABaOnudovQt4eCBDnSTKXoV8j82GnppS2o_hOH9NHpy_jzoY</t>
  </si>
  <si>
    <t>https://docs.google.com/forms/d/e/1FAIpQLSeDNiK7kWWFPaW9YrjGgk5pdsGSHVW1d8hPHx1kkS-L_ILI9A/viewform?edit2=2_ABaOnudeltZU9KKniDHcRSMtluZpQ8qRKVeHPyIBRbqVwRK4</t>
  </si>
  <si>
    <t>ksk</t>
  </si>
  <si>
    <t>wsn</t>
  </si>
  <si>
    <t>https://docs.google.com/forms/d/e/1FAIpQLSeDNiK7kWWFPaW9YrjGgk5pdsGSHVW1d8hPHx1kkS-L_ILI9A/viewform?edit2=2_ABaOnueqmQmIrQ6xEW8OiNf0J6uTnrVGIzdB4kgKCReRYM0N</t>
  </si>
  <si>
    <t>ksk kssw</t>
  </si>
  <si>
    <t>wsn and wind check</t>
  </si>
  <si>
    <t>https://docs.google.com/forms/d/e/1FAIpQLSeDNiK7kWWFPaW9YrjGgk5pdsGSHVW1d8hPHx1kkS-L_ILI9A/viewform?edit2=2_ABaOnuer2QONME1TLM0Xu_G8llmu4Zh7V0nfDY03AIVVSCWv</t>
  </si>
  <si>
    <t>All ok at KSSW and KSNW after windy weekend</t>
  </si>
  <si>
    <t>https://docs.google.com/forms/d/e/1FAIpQLSeDNiK7kWWFPaW9YrjGgk5pdsGSHVW1d8hPHx1kkS-L_ILI9A/viewform?edit2=2_ABaOnud9SYeEcZ6nvCmHOGFnwqAtQK1t3Ef_kTTWBjhZJ-yz</t>
  </si>
  <si>
    <t>KSK15S, KSSW</t>
  </si>
  <si>
    <t xml:space="preserve">remove WSN </t>
  </si>
  <si>
    <t>https://docs.google.com/forms/d/e/1FAIpQLSeDNiK7kWWFPaW9YrjGgk5pdsGSHVW1d8hPHx1kkS-L_ILI9A/viewform?edit2=2_ABaOnuchEJb7DKGBzqSddA_ndzdEi3-ZOcDXgQ40uapORmMh</t>
  </si>
  <si>
    <t>Major fire underground on Kingsway: http://metro.co.uk/2015/04/01/more-than-2000-evacuated-after-underground-fire-in-central-london-5131022/
Power cut in surrounding area.  ~2000 people evacuated.</t>
  </si>
  <si>
    <t>https://docs.google.com/forms/d/e/1FAIpQLSeDNiK7kWWFPaW9YrjGgk5pdsGSHVW1d8hPHx1kkS-L_ILI9A/viewform?edit2=2_ABaOnuejPj80MFnv4AYRR3rqKAzmpqcEQ2on9o7xIGKfBWDO</t>
  </si>
  <si>
    <t>kssw ksnw</t>
  </si>
  <si>
    <t>restore power</t>
  </si>
  <si>
    <t>https://docs.google.com/forms/d/e/1FAIpQLSeDNiK7kWWFPaW9YrjGgk5pdsGSHVW1d8hPHx1kkS-L_ILI9A/viewform?edit2=2_ABaOnuety3yGm3mycsVojTydd0vIcGej1itAy1Rp2sk8fXON</t>
  </si>
  <si>
    <t>roof2 won't start - so have moved ceilA to roof17. all other computers started up</t>
  </si>
  <si>
    <t>https://docs.google.com/forms/d/e/1FAIpQLSeDNiK7kWWFPaW9YrjGgk5pdsGSHVW1d8hPHx1kkS-L_ILI9A/viewform?edit2=2_ABaOnufY5rtcyNdVajLWy7OWizhCSdGA6ymQwKOZdpp1hclc</t>
  </si>
  <si>
    <t>sort IR cam, check BLS, install siteupload program</t>
  </si>
  <si>
    <t>https://docs.google.com/forms/d/e/1FAIpQLSeDNiK7kWWFPaW9YrjGgk5pdsGSHVW1d8hPHx1kkS-L_ILI9A/viewform?edit2=2_ABaOnufYYiRK5XEQKmgcfhhpX8CfHyvaldEm-9J1FzPLGgVN</t>
  </si>
  <si>
    <t>IMU:
BlS LEDs all OK.
Roof 34: installed new upload program, reorganised data folders and merged all old backup data. Confident that Davis ID swap after reboot has been fixed, so all programs now set to start on boot</t>
  </si>
  <si>
    <t>https://docs.google.com/forms/d/e/1FAIpQLSeDNiK7kWWFPaW9YrjGgk5pdsGSHVW1d8hPHx1kkS-L_ILI9A/viewform?edit2=2_ABaOnue2pUtfki4RvFyzt-V-72NCWZzFYfnJJgE4WxQwvxI</t>
  </si>
  <si>
    <t>Kingsway re-opened southbound.  Northbound remains closed.
Southampton Row is also open both ways between Vernon Place and High Holborn. Strand Underpass remains closed.</t>
  </si>
  <si>
    <t>https://docs.google.com/forms/d/e/1FAIpQLSeDNiK7kWWFPaW9YrjGgk5pdsGSHVW1d8hPHx1kkS-L_ILI9A/viewform?edit2=2_ABaOnue-0Zt0ir_X0Su3sm2DqFSJkKfV2q8-myumRu7KuKtd</t>
  </si>
  <si>
    <t>sorting Davis IMU logger connection</t>
  </si>
  <si>
    <t>https://docs.google.com/forms/d/e/1FAIpQLSeDNiK7kWWFPaW9YrjGgk5pdsGSHVW1d8hPHx1kkS-L_ILI9A/viewform?edit2=2_ABaOnucbrDU5Y1NC5ZaZlIQ4Br1X_wvZ2AwT_uaAe6s5Vma3</t>
  </si>
  <si>
    <t>IMU: difficult to get wireless connection between logger and instrument. Have changed wireless channel (4 to 3) as the logger may be picking up other signals. It should now connect</t>
  </si>
  <si>
    <t>https://docs.google.com/forms/d/e/1FAIpQLSeDNiK7kWWFPaW9YrjGgk5pdsGSHVW1d8hPHx1kkS-L_ILI9A/viewform?edit2=2_ABaOnucp4QuLxpijXhk_vksH4fHiBYzgCDECf7bWXtADNeKa</t>
  </si>
  <si>
    <t>check Ceil window condition</t>
  </si>
  <si>
    <t>https://docs.google.com/forms/d/e/1FAIpQLSeDNiK7kWWFPaW9YrjGgk5pdsGSHVW1d8hPHx1kkS-L_ILI9A/viewform?edit2=2_ABaOnueGmcMxKokQIWDAD-BSE6YeDXwXdRHgv76ozd0Pd1BD</t>
  </si>
  <si>
    <t xml:space="preserve">RGS ceil: Cleaned a lot of spider webs and seed pods from the cavity above the lens. Small amount of dirt on the window cleaned. </t>
  </si>
  <si>
    <t>https://docs.google.com/forms/d/e/1FAIpQLSeDNiK7kWWFPaW9YrjGgk5pdsGSHVW1d8hPHx1kkS-L_ILI9A/viewform?edit2=2_ABaOnufhJpSSY_6u4EmLfP6Q0Hz8ePU1EhXIWLexpT7LHEoi</t>
  </si>
  <si>
    <t>Will Morrison, Fredrik, frans</t>
  </si>
  <si>
    <t>replace c69</t>
  </si>
  <si>
    <t>https://docs.google.com/forms/d/e/1FAIpQLSeDNiK7kWWFPaW9YrjGgk5pdsGSHVW1d8hPHx1kkS-L_ILI9A/viewform?edit2=2_ABaOnufWuKhrUxbx_HBbjyHGtXm0q8OGCXRKIPjnzuVMuCOl</t>
  </si>
  <si>
    <t>Bct optris IR camera s/n ending 69 replaced with s/n ending 19.</t>
  </si>
  <si>
    <t>https://docs.google.com/forms/d/e/1FAIpQLSeDNiK7kWWFPaW9YrjGgk5pdsGSHVW1d8hPHx1kkS-L_ILI9A/viewform?edit2=2_ABaOnuf9RW9ba4j2Uzp1cCOM14an_pm0gpO24ACxl-Oglpe9</t>
  </si>
  <si>
    <t>imu</t>
  </si>
  <si>
    <t>check for location for new ir cam</t>
  </si>
  <si>
    <t>https://docs.google.com/forms/d/e/1FAIpQLSeDNiK7kWWFPaW9YrjGgk5pdsGSHVW1d8hPHx1kkS-L_ILI9A/viewform?edit2=2_ABaOnud-QN1IFR7qL0a6XdD6Rs4NkRtYXIljh4fNc8Scec19</t>
  </si>
  <si>
    <t>Removed Li840s for zero/span correction.  LI840_2 corrected and returned to KSNW.  LI840_1 did not give reasonable readings and is being stored in k4.37.</t>
  </si>
  <si>
    <t>https://docs.google.com/forms/d/e/1FAIpQLSeDNiK7kWWFPaW9YrjGgk5pdsGSHVW1d8hPHx1kkS-L_ILI9A/viewform?edit2=2_ABaOnueTVrXJKo0zi4OfgJu9qgc7UdD6QHRPcWh3ns0c8YHR</t>
  </si>
  <si>
    <t>CeilD updated to SW Version: 2.031. cleaned window</t>
  </si>
  <si>
    <t>https://docs.google.com/forms/d/e/1FAIpQLSeDNiK7kWWFPaW9YrjGgk5pdsGSHVW1d8hPHx1kkS-L_ILI9A/viewform?edit2=2_ABaOnucwT9Bi674p-NbxfRTOa7F12vCUw04s1eU3WuJtTRi3</t>
  </si>
  <si>
    <t>restart Gill processing box</t>
  </si>
  <si>
    <t>https://docs.google.com/forms/d/e/1FAIpQLSeDNiK7kWWFPaW9YrjGgk5pdsGSHVW1d8hPHx1kkS-L_ILI9A/viewform?edit2=2_ABaOnuexplXcTLZEuniu5SfTt_Z-kwy5ZOOwzytLbl4DLWpL</t>
  </si>
  <si>
    <t>Serial cable for Gill at KSNW had disconnected</t>
  </si>
  <si>
    <t>https://docs.google.com/forms/d/e/1FAIpQLSeDNiK7kWWFPaW9YrjGgk5pdsGSHVW1d8hPHx1kkS-L_ILI9A/viewform?edit2=2_ABaOnudA_ynaF23LWGW73jhxb76JkXxn45oY2DdYBIGXjncS</t>
  </si>
  <si>
    <t>CR5000 no connection</t>
  </si>
  <si>
    <t>https://docs.google.com/forms/d/e/1FAIpQLSeDNiK7kWWFPaW9YrjGgk5pdsGSHVW1d8hPHx1kkS-L_ILI9A/viewform?edit2=2_ABaOnucF2eMCT9PgONYgoUINFvTBHL3mG1KLT4iku2ZhXJSQ</t>
  </si>
  <si>
    <t>No display on logger. rebooted by power on and off and works fine now</t>
  </si>
  <si>
    <t>https://docs.google.com/forms/d/e/1FAIpQLSeDNiK7kWWFPaW9YrjGgk5pdsGSHVW1d8hPHx1kkS-L_ILI9A/viewform?edit2=2_ABaOnucbe4h6v57Ws0wcVNWGxx0EjGSNdKC25IGvC9GmvtCU</t>
  </si>
  <si>
    <t>Will Morrison, chris</t>
  </si>
  <si>
    <t>install WSN WXT</t>
  </si>
  <si>
    <t>https://docs.google.com/forms/d/e/1FAIpQLSeDNiK7kWWFPaW9YrjGgk5pdsGSHVW1d8hPHx1kkS-L_ILI9A/viewform?edit2=2_ABaOnuePjYsc-opX7FtiNHTQGYc6Rf20J7H0Sww9p5g_9ik</t>
  </si>
  <si>
    <t>KSSW KSK15S</t>
  </si>
  <si>
    <t>install wxt wireless logger</t>
  </si>
  <si>
    <t>https://docs.google.com/forms/d/e/1FAIpQLSeDNiK7kWWFPaW9YrjGgk5pdsGSHVW1d8hPHx1kkS-L_ILI9A/viewform?edit2=2_ABaOnuett8a01ySnRI4DakNnJEtxyl4K5rIP6tQPtj5NaCn0</t>
  </si>
  <si>
    <t>WXT WSN</t>
  </si>
  <si>
    <t>https://docs.google.com/forms/d/e/1FAIpQLSeDNiK7kWWFPaW9YrjGgk5pdsGSHVW1d8hPHx1kkS-L_ILI9A/viewform?edit2=2_ABaOnud3s17LQ8y5KiIGa7kmWDWWA6vCH4dt_Mtj2-4_P70</t>
  </si>
  <si>
    <t>wxt wsn</t>
  </si>
  <si>
    <t>https://docs.google.com/forms/d/e/1FAIpQLSeDNiK7kWWFPaW9YrjGgk5pdsGSHVW1d8hPHx1kkS-L_ILI9A/viewform?edit2=2_ABaOnudu4ZfokduNFfqpmyyTSVk7P9PK2hA4NI9REHUScbQ</t>
  </si>
  <si>
    <t>KSK</t>
  </si>
  <si>
    <t>WSN WXT</t>
  </si>
  <si>
    <t>https://docs.google.com/forms/d/e/1FAIpQLSeDNiK7kWWFPaW9YrjGgk5pdsGSHVW1d8hPHx1kkS-L_ILI9A/viewform?edit2=2_ABaOnufYgjkmMH1QaIJODzaK27stRxeo4uw4azGi0cxMlpg</t>
  </si>
  <si>
    <t>wsn wxt</t>
  </si>
  <si>
    <t>https://docs.google.com/forms/d/e/1FAIpQLSeDNiK7kWWFPaW9YrjGgk5pdsGSHVW1d8hPHx1kkS-L_ILI9A/viewform?edit2=2_ABaOnudtiyP8kFVfQtbjiiWGwOZC_XAg9GW6UVciLWFset4</t>
  </si>
  <si>
    <t>https://docs.google.com/forms/d/e/1FAIpQLSeDNiK7kWWFPaW9YrjGgk5pdsGSHVW1d8hPHx1kkS-L_ILI9A/viewform?edit2=2_ABaOnud5dQT9_HWn0xB1Z8DY11fYWGnADirpz4MS6mHMNHxA</t>
  </si>
  <si>
    <t>get wsn wxt off roof</t>
  </si>
  <si>
    <t>https://docs.google.com/forms/d/e/1FAIpQLSeDNiK7kWWFPaW9YrjGgk5pdsGSHVW1d8hPHx1kkS-L_ILI9A/viewform?edit2=2_ABaOnucddiKfqirx3-4W6bpT7o7HXTrOCrNxxnbq5b7UwdVq</t>
  </si>
  <si>
    <t>Checking new ceil and cr3000 kss45</t>
  </si>
  <si>
    <t>https://docs.google.com/forms/d/e/1FAIpQLSeDNiK7kWWFPaW9YrjGgk5pdsGSHVW1d8hPHx1kkS-L_ILI9A/viewform?edit2=2_ABaOnucfCLy3bKUbtnxdGn0hZ2hcHTy5rT4yI07PKXmkYGwb</t>
  </si>
  <si>
    <t>Installing CT25k Ceilometer ( 7m east of CL31)</t>
  </si>
  <si>
    <t>https://docs.google.com/forms/d/e/1FAIpQLSeDNiK7kWWFPaW9YrjGgk5pdsGSHVW1d8hPHx1kkS-L_ILI9A/viewform?edit2=2_ABaOnucep3XYyUgUG34LBozjBhmvLt6G6XkP6_8vslL56EXE</t>
  </si>
  <si>
    <t>Will Morrison, Elliott</t>
  </si>
  <si>
    <t>CT25K (ceil R) installed at KSSW running off roof32. tilt angle is kept at default. CL31 tilt angle not adjusted.</t>
  </si>
  <si>
    <t>https://docs.google.com/forms/d/e/1FAIpQLSeDNiK7kWWFPaW9YrjGgk5pdsGSHVW1d8hPHx1kkS-L_ILI9A/viewform?edit2=2_ABaOnucsRZlmG5ypvlZkfxHJU1kA-Ap58t3EcvcOklxhFHOv</t>
  </si>
  <si>
    <t>CT25K (ceil R) installed at KSSW running off roof32. tilt angle is  
kept at default. CL31 tilt angle not adjusted. Installed ~5m W from KSSW mast.</t>
  </si>
  <si>
    <t>https://docs.google.com/forms/d/e/1FAIpQLSeDNiK7kWWFPaW9YrjGgk5pdsGSHVW1d8hPHx1kkS-L_ILI9A/viewform?edit2=2_ABaOnucmjaRiEU3oQtqtKH1-pKQzOh9adKq-X5xspnq7tLkV</t>
  </si>
  <si>
    <t>MR- roof 15 rebooted. No network connection. Cleaned ceilC but window was already quite clean - just a little fine dirt. No large debris/spiders webs etc. Ceil C also restarted.
Updated firmware to 2.026 from -I think- 2.021</t>
  </si>
  <si>
    <t>https://docs.google.com/forms/d/e/1FAIpQLSeDNiK7kWWFPaW9YrjGgk5pdsGSHVW1d8hPHx1kkS-L_ILI9A/viewform?edit2=2_ABaOnudgCCkAA5v81OmMFFsDy7ZlLU7qYBuMbBZZtONVNx8k</t>
  </si>
  <si>
    <t>Cr5000 restart</t>
  </si>
  <si>
    <t>https://docs.google.com/forms/d/e/1FAIpQLSeDNiK7kWWFPaW9YrjGgk5pdsGSHVW1d8hPHx1kkS-L_ILI9A/viewform?edit2=2_ABaOnudD2pWDRziovLvYmsIscNeeeVCBfcpfMj7XXutLydkj</t>
  </si>
  <si>
    <t>Rebooted roof26 on site. Cleaned window, but was relatively clean already.</t>
  </si>
  <si>
    <t>https://docs.google.com/forms/d/e/1FAIpQLSeDNiK7kWWFPaW9YrjGgk5pdsGSHVW1d8hPHx1kkS-L_ILI9A/viewform?edit2=2_ABaOnufcjNcRMtW3NNaCIvHrDO7tKnQxv7c8rRstqDWg4OsL</t>
  </si>
  <si>
    <t xml:space="preserve">reinstalled sc-usb drivers. seems to connect ok now. </t>
  </si>
  <si>
    <t>https://docs.google.com/forms/d/e/1FAIpQLSeDNiK7kWWFPaW9YrjGgk5pdsGSHVW1d8hPHx1kkS-L_ILI9A/viewform?edit2=2_ABaOnue3iclnI3msU_bubVBnttI84oWDo4qlJuqGQIwjU2yd</t>
  </si>
  <si>
    <t>Will Morrison, Andy g</t>
  </si>
  <si>
    <t>Cleaned lasmkii s at bct. Were quite clean initially. Cleaned Optris cameras at bct. Were also quite clean. Could not easily judge due to camera mounting</t>
  </si>
  <si>
    <t>https://docs.google.com/forms/d/e/1FAIpQLSeDNiK7kWWFPaW9YrjGgk5pdsGSHVW1d8hPHx1kkS-L_ILI9A/viewform?edit2=2_ABaOnueHrq9N5epHRK5OEFZidv9PNiA0J9noxjzNu5Mv0kMF</t>
  </si>
  <si>
    <t xml:space="preserve">Correctly updated MR ceil firmware from 2.026 to 2.031. I had updated this ~month ago (should be a logbook entry), but it appears the update failed. </t>
  </si>
  <si>
    <t>https://docs.google.com/forms/d/e/1FAIpQLSeDNiK7kWWFPaW9YrjGgk5pdsGSHVW1d8hPHx1kkS-L_ILI9A/viewform?edit2=2_ABaOnudQqQbdPtwTC0Oj5234PrM0xS-NAEm_Finuz7rTbdgC</t>
  </si>
  <si>
    <t>KSNW: small pump had one tube disconnected. Is also quite hot. Rotometers showing low readings 0.3-0. Now all at 0.5 moving to 1 when selected by relays</t>
  </si>
  <si>
    <t>https://docs.google.com/forms/d/e/1FAIpQLSeDNiK7kWWFPaW9YrjGgk5pdsGSHVW1d8hPHx1kkS-L_ILI9A/viewform?edit2=2_ABaOnuec0XIK18EfkpyZSE0ILp5PeNxDHK1VvSiWn6NBX_k</t>
  </si>
  <si>
    <t>BCT</t>
  </si>
  <si>
    <t>Fix bfcl repeater</t>
  </si>
  <si>
    <t>https://docs.google.com/forms/d/e/1FAIpQLSeDNiK7kWWFPaW9YrjGgk5pdsGSHVW1d8hPHx1kkS-L_ILI9A/viewform?edit2=2_ABaOnucvOq0WhN44ugzsn65NvXnkiQL-v4WOxF67C_md4is</t>
  </si>
  <si>
    <t>Will Morrison, Sue Grimmond</t>
  </si>
  <si>
    <t>BFCL: cleaned radiation shield (small film of dirt) rain bucket (clean but with clear watwr mark ~ 10cm from base) and tipping bucket (small accumulation of dirt on one side). Removed repeater on bfcl Davis pole.
BCT: changed repeater ID from D to A. Now connecting ok</t>
  </si>
  <si>
    <t>https://docs.google.com/forms/d/e/1FAIpQLSeDNiK7kWWFPaW9YrjGgk5pdsGSHVW1d8hPHx1kkS-L_ILI9A/viewform?edit2=2_ABaOnudQGS9ON3JCwQt9Q-CY4hdo0v5yG1cIPokPZanOIjcY</t>
  </si>
  <si>
    <t>Ksnw</t>
  </si>
  <si>
    <t>Sort roof29 box</t>
  </si>
  <si>
    <t>https://docs.google.com/forms/d/e/1FAIpQLSeDNiK7kWWFPaW9YrjGgk5pdsGSHVW1d8hPHx1kkS-L_ILI9A/viewform?edit2=2_ABaOnucAPn6HOFYEENt2F3C3jrScCCrX89Cgt16xjza1BTY</t>
  </si>
  <si>
    <t>Fix cr10 rad</t>
  </si>
  <si>
    <t>https://docs.google.com/forms/d/e/1FAIpQLSeDNiK7kWWFPaW9YrjGgk5pdsGSHVW1d8hPHx1kkS-L_ILI9A/viewform?edit2=2_ABaOnufeTFHIHvejCHk_zIpRK8pZzJcJKEOm1fDXSkmhyn0</t>
  </si>
  <si>
    <t>KSNW - cr10 serial cable reconnected</t>
  </si>
  <si>
    <t>https://docs.google.com/forms/d/e/1FAIpQLSeDNiK7kWWFPaW9YrjGgk5pdsGSHVW1d8hPHx1kkS-L_ILI9A/viewform?edit2=2_ABaOnueIGoqFSRFZpIrfFO1CUz016i6AI1BSlfdwvXAdWlO1</t>
  </si>
  <si>
    <t>Tower down for CEH measurements</t>
  </si>
  <si>
    <t>https://docs.google.com/forms/d/e/1FAIpQLSeDNiK7kWWFPaW9YrjGgk5pdsGSHVW1d8hPHx1kkS-L_ILI9A/viewform?edit2=2_ABaOnueIY3KW3p-xTMwgpjdRgadiOPDdeF4sfVIy780di_Z9</t>
  </si>
  <si>
    <t>Will Morrison, Alex Bjorkegren, CEH x3</t>
  </si>
  <si>
    <t xml:space="preserve">Scaffolding taken down and put away. Tower could not be lowered due to damage to windlass. Guylines re-tightened. Aerodyne (quantum cascade laser) installed in temperature controlled (green) cabinet. CEH computer installed to the right of micromet PCs on right-most table.  </t>
  </si>
  <si>
    <t>https://docs.google.com/forms/d/e/1FAIpQLSeDNiK7kWWFPaW9YrjGgk5pdsGSHVW1d8hPHx1kkS-L_ILI9A/viewform?edit2=2_ABaOnud6acCNDLWpDL2A6Ne_jZNcXJu4NZYJdffjI1JuIJ4W</t>
  </si>
  <si>
    <t>Check wsn reception issue</t>
  </si>
  <si>
    <t>https://docs.google.com/forms/d/e/1FAIpQLSeDNiK7kWWFPaW9YrjGgk5pdsGSHVW1d8hPHx1kkS-L_ILI9A/viewform?edit2=2_ABaOnueyMsmLJq6MbazRO9m7lkIYwj_3z1zYmQQtmNlBEJqu</t>
  </si>
  <si>
    <t>11:00 - installed sm300 probe beneath bfcl. Probe vertical with cable plug just below surface.  BCT: raised wsn base station .5m to top of railing for better LOS to BGH node. Tested reception with no antenna reception but no result</t>
  </si>
  <si>
    <t>https://docs.google.com/forms/d/e/1FAIpQLSeDNiK7kWWFPaW9YrjGgk5pdsGSHVW1d8hPHx1kkS-L_ILI9A/viewform?edit2=2_ABaOnuc9Sn3amBfIrRymNqFt67Ey9zig4XxKbhl-xTCI2Y_r</t>
  </si>
  <si>
    <t>Bfcl</t>
  </si>
  <si>
    <t>Fix davia</t>
  </si>
  <si>
    <t>https://docs.google.com/forms/d/e/1FAIpQLSeDNiK7kWWFPaW9YrjGgk5pdsGSHVW1d8hPHx1kkS-L_ILI9A/viewform?edit2=2_ABaOnueor7pCbASxDlDa_8bG11QbzRmYfAQxVTk7qAsqgIWU</t>
  </si>
  <si>
    <t>Antenna alter</t>
  </si>
  <si>
    <t>https://docs.google.com/forms/d/e/1FAIpQLSeDNiK7kWWFPaW9YrjGgk5pdsGSHVW1d8hPHx1kkS-L_ILI9A/viewform?edit2=2_ABaOnudF9jdQ7HeFvUjc1FcMag3Xazdv0hVMgxQmfY9VMWCa</t>
  </si>
  <si>
    <t>Bgh</t>
  </si>
  <si>
    <t>https://docs.google.com/forms/d/e/1FAIpQLSeDNiK7kWWFPaW9YrjGgk5pdsGSHVW1d8hPHx1kkS-L_ILI9A/viewform?edit2=2_ABaOnucq6bMXQk3mVJXVhvzqg5ZeEMDU51xlk1F7hmEsLfCL</t>
  </si>
  <si>
    <t>install AC in CEH enclosure</t>
  </si>
  <si>
    <t>https://docs.google.com/forms/d/e/1FAIpQLSeDNiK7kWWFPaW9YrjGgk5pdsGSHVW1d8hPHx1kkS-L_ILI9A/viewform?edit2=2_ABaOnufyFtlNyvOEynNFJClHa6EzyMpDL7qxuQv_Q3Amk3Co</t>
  </si>
  <si>
    <t>Fix anemometer</t>
  </si>
  <si>
    <t>https://docs.google.com/forms/d/e/1FAIpQLSeDNiK7kWWFPaW9YrjGgk5pdsGSHVW1d8hPHx1kkS-L_ILI9A/viewform?edit2=2_ABaOnuf-zDUOnYmvqAcXDcmkOC-cv-ems6VHPYgPZNtWBNdY</t>
  </si>
  <si>
    <t>Bfcl: testinf different anemometer had no effect on values. Probable problem with sim unit. Bfcl soil node now connected. Small amount of water had leaked through the lid seal at top.is now slanted to help water drain off. Lid now more tightly on</t>
  </si>
  <si>
    <t>https://docs.google.com/forms/d/e/1FAIpQLSeDNiK7kWWFPaW9YrjGgk5pdsGSHVW1d8hPHx1kkS-L_ILI9A/viewform?edit2=2_ABaOnudFZsP83fytNEdThek0wDNKtOBrQzjpZzGXgneAqwpo</t>
  </si>
  <si>
    <t>BGH</t>
  </si>
  <si>
    <t>Fix wsn reception</t>
  </si>
  <si>
    <t>https://docs.google.com/forms/d/e/1FAIpQLSeDNiK7kWWFPaW9YrjGgk5pdsGSHVW1d8hPHx1kkS-L_ILI9A/viewform?edit2=2_ABaOnufrQILZDVqxSz8TFcAFQBCAJK39tmcw6Za6J_j0Z9KU</t>
  </si>
  <si>
    <t xml:space="preserve">Bct </t>
  </si>
  <si>
    <t>Work on roof35</t>
  </si>
  <si>
    <t>https://docs.google.com/forms/d/e/1FAIpQLSeDNiK7kWWFPaW9YrjGgk5pdsGSHVW1d8hPHx1kkS-L_ILI9A/viewform?edit2=2_ABaOnufNQjdwOvzr2UgxHnXRi-eXklwO7VjY7AJ44H0fD5FL</t>
  </si>
  <si>
    <t xml:space="preserve">Bct/bfcl: two sm300 nodes now just submerged together under bfcl. One node not connecting, needs new antenna cable assembly. Serial numbers set on node software. </t>
  </si>
  <si>
    <t>https://docs.google.com/forms/d/e/1FAIpQLSeDNiK7kWWFPaW9YrjGgk5pdsGSHVW1d8hPHx1kkS-L_ILI9A/viewform?edit2=2_ABaOnucNkYev8VnaXxVBjn2r_9mOFMQT1eJT8i6_jk9P7Wel</t>
  </si>
  <si>
    <t xml:space="preserve">BFCL: soil nodes. node 6 now with larger 5dbi antenna. Node 2 replaced coax cable assembly. Is now connecting to the network fine. </t>
  </si>
  <si>
    <t>https://docs.google.com/forms/d/e/1FAIpQLSeDNiK7kWWFPaW9YrjGgk5pdsGSHVW1d8hPHx1kkS-L_ILI9A/viewform?edit2=2_ABaOnucp5SaVRN0JEGYzO6FQ9t9wIVrO8m2FmT12Djb_inEd</t>
  </si>
  <si>
    <t xml:space="preserve">Lift area. Updating wsn software with latest .vi changes. Testing bfcl Davis </t>
  </si>
  <si>
    <t>https://docs.google.com/forms/d/e/1FAIpQLSeDNiK7kWWFPaW9YrjGgk5pdsGSHVW1d8hPHx1kkS-L_ILI9A/viewform?edit2=2_ABaOnucBjxpBSWanYDKQcqr0JgITEZLwHIcwFKIOEqsCIhsY</t>
  </si>
  <si>
    <t xml:space="preserve">Wsn software updated. 5dbi antenna added to gateway. Bfcl Davis repeater restarted </t>
  </si>
  <si>
    <t>https://docs.google.com/forms/d/e/1FAIpQLSeDNiK7kWWFPaW9YrjGgk5pdsGSHVW1d8hPHx1kkS-L_ILI9A/viewform?edit2=2_ABaOnufmJVMTq1_vSVh76Gn7e7-YZaa9mCquZaYP67IjER1h</t>
  </si>
  <si>
    <t>Will Morrison, Keunmin Je-woo</t>
  </si>
  <si>
    <t>Kssw</t>
  </si>
  <si>
    <t>Tour</t>
  </si>
  <si>
    <t>https://docs.google.com/forms/d/e/1FAIpQLSeDNiK7kWWFPaW9YrjGgk5pdsGSHVW1d8hPHx1kkS-L_ILI9A/viewform?edit2=2_ABaOnudkDgslRqHTkxasnC-lRjS0KEdZ7mcCs238u33uqTw</t>
  </si>
  <si>
    <t>Visit</t>
  </si>
  <si>
    <t>https://docs.google.com/forms/d/e/1FAIpQLSeDNiK7kWWFPaW9YrjGgk5pdsGSHVW1d8hPHx1kkS-L_ILI9A/viewform?edit2=2_ABaOnueKPwJe3zOy_uq6Cs2_hJsgXsYaFmYNbBunYbZZv8bo</t>
  </si>
  <si>
    <t>BCT cleaned LAS mkII lenses. No visible major obstructions but fine dirt</t>
  </si>
  <si>
    <t>https://docs.google.com/forms/d/e/1FAIpQLSeDNiK7kWWFPaW9YrjGgk5pdsGSHVW1d8hPHx1kkS-L_ILI9A/viewform?edit2=2_ABaOnuf72U0UcpullvGpGOonaTIswv4rHx4i-hJorC_0csXj</t>
  </si>
  <si>
    <t>https://docs.google.com/forms/d/e/1FAIpQLSeDNiK7kWWFPaW9YrjGgk5pdsGSHVW1d8hPHx1kkS-L_ILI9A/viewform?edit2=2_ABaOnufLXv1gHDjKUpRv8cXKFvsIoCig50Zgtlzd5dKxfvE</t>
  </si>
  <si>
    <t>Visit and checkup</t>
  </si>
  <si>
    <t>https://docs.google.com/forms/d/e/1FAIpQLSeDNiK7kWWFPaW9YrjGgk5pdsGSHVW1d8hPHx1kkS-L_ILI9A/viewform?edit2=2_ABaOnucAqlxopdRaMk8y7q7qMTbmAIxet0YDqtZ6Qw-2t1zZ</t>
  </si>
  <si>
    <t>IMU: cleaned LAS mkII lens</t>
  </si>
  <si>
    <t>https://docs.google.com/forms/d/e/1FAIpQLSeDNiK7kWWFPaW9YrjGgk5pdsGSHVW1d8hPHx1kkS-L_ILI9A/viewform?edit2=2_ABaOnuebgbG49h8I0L8txLA2UpA_ZBka8q6JadEVV66J9jBL</t>
  </si>
  <si>
    <t>Alex Bjorkegren, Neil Mullinger</t>
  </si>
  <si>
    <t>Replaced winch on tower.</t>
  </si>
  <si>
    <t>https://docs.google.com/forms/d/e/1FAIpQLSeDNiK7kWWFPaW9YrjGgk5pdsGSHVW1d8hPHx1kkS-L_ILI9A/viewform?edit2=2_ABaOnueYYKYVnbVA02LsN2HYFW9zdcYFA3EjdCaelUeiMPUw</t>
  </si>
  <si>
    <t>Alex Bjorkegren, CEH x 2</t>
  </si>
  <si>
    <t>Take tower down. Move CEH air intake.</t>
  </si>
  <si>
    <t>estimate works finish 2 pm, permit valid to 5pm</t>
  </si>
  <si>
    <t>https://docs.google.com/forms/d/e/1FAIpQLSeDNiK7kWWFPaW9YrjGgk5pdsGSHVW1d8hPHx1kkS-L_ILI9A/viewform?edit2=2_ABaOnufxALR_YR0WVoK9HJeq9GnoNbeBUyAd-3oKZELkswCc</t>
  </si>
  <si>
    <t xml:space="preserve">Tower raised with air intake moved adjacent to li7500.  </t>
  </si>
  <si>
    <t>https://docs.google.com/forms/d/e/1FAIpQLSeDNiK7kWWFPaW9YrjGgk5pdsGSHVW1d8hPHx1kkS-L_ILI9A/viewform?edit2=2_ABaOnueGyyQg-xx6EwAo9ZrvHW21-mom0RwC5R14cnBWFO3-</t>
  </si>
  <si>
    <t>Check CL31 level</t>
  </si>
  <si>
    <t>https://docs.google.com/forms/d/e/1FAIpQLSeDNiK7kWWFPaW9YrjGgk5pdsGSHVW1d8hPHx1kkS-L_ILI9A/viewform?edit2=2_ABaOnucBynXlRmA89LcnOB43eQtxHqaiHumICycmOu0mGx2q</t>
  </si>
  <si>
    <t>Will Morrison, Kjell and Andy G</t>
  </si>
  <si>
    <t>Maintenance to computer area in lift room</t>
  </si>
  <si>
    <t>https://docs.google.com/forms/d/e/1FAIpQLSeDNiK7kWWFPaW9YrjGgk5pdsGSHVW1d8hPHx1kkS-L_ILI9A/viewform?edit2=2_ABaOnufFxH9E8XrON-8uiQxMIgFddZyadjmpZKJW_EOPVN_V</t>
  </si>
  <si>
    <t>Cleaned cl32 window. Levelled base by lifting one end approx 5mm</t>
  </si>
  <si>
    <t>https://docs.google.com/forms/d/e/1FAIpQLSeDNiK7kWWFPaW9YrjGgk5pdsGSHVW1d8hPHx1kkS-L_ILI9A/viewform?edit2=2_ABaOnuc9HkWHPutRb2nsSUUSgplMx8Y1vj4_k_5Lw9jpfnRQ</t>
  </si>
  <si>
    <t xml:space="preserve">BLS SPU behaving strangely. Connection to the device not possible for a few attempts. When a connection was finally made, the SPU firmware needed "updating". Also did not keep time when rebooted. Need to check logs for past ntp time sync, as the device can't seem to connect to external ntp servers (e.g. time.nist.gov) with my newly created configuration file for the device. </t>
  </si>
  <si>
    <t>https://docs.google.com/forms/d/e/1FAIpQLSeDNiK7kWWFPaW9YrjGgk5pdsGSHVW1d8hPHx1kkS-L_ILI9A/viewform?edit2=2_ABaOnudkbzo396ohZLk0qID4C64H2OkiZ-OK4zdThRXw-C3o</t>
  </si>
  <si>
    <t xml:space="preserve">BTT BLS: device working ok now. Time sync is problematic. Is now using local a locally configured ntp server. Last known ntp time sync was on 08/07/14. After this date the device configuration was changed so that the ntp IP was removed. </t>
  </si>
  <si>
    <t>https://docs.google.com/forms/d/e/1FAIpQLSeDNiK7kWWFPaW9YrjGgk5pdsGSHVW1d8hPHx1kkS-L_ILI9A/viewform?edit2=2_ABaOnufPWkt6qQmbj0rMtWb-QEK7D_PuigOBcnJ3qgov5giK</t>
  </si>
  <si>
    <t>Check bfcl</t>
  </si>
  <si>
    <t>https://docs.google.com/forms/d/e/1FAIpQLSeDNiK7kWWFPaW9YrjGgk5pdsGSHVW1d8hPHx1kkS-L_ILI9A/viewform?edit2=2_ABaOnucJjOcn_5YZTj5uZrj8xjhUu4TTWcwGVGqwLie2lw</t>
  </si>
  <si>
    <t>BCT: restarted Cumulus for BFCL and checked physical connections. Is working OK now. Repositioned 3g antenna for better reception. BFCL WSN: checked node 2 and 6, node 2 antenna had been knocked out of alignment. Realigned and connecting OK now. Checked integrity of weatherproofing for both soil nodes and all is ok</t>
  </si>
  <si>
    <t>https://docs.google.com/forms/d/e/1FAIpQLSeDNiK7kWWFPaW9YrjGgk5pdsGSHVW1d8hPHx1kkS-L_ILI9A/viewform?edit2=2_ABaOnucPaoZYvBwzZXNmE3_HEoTd8Pc58ilesVfBJ-WwijA</t>
  </si>
  <si>
    <t>NK: cleaned window. Were a few spider webs and one small leaf. Checked the level of the base of instrument- all OK</t>
  </si>
  <si>
    <t>https://docs.google.com/forms/d/e/1FAIpQLSeDNiK7kWWFPaW9YrjGgk5pdsGSHVW1d8hPHx1kkS-L_ILI9A/viewform?edit2=2_ABaOnudlhK9Uw21zs5UAmP68ARWok3Xlu7mTuYeLEW9A-duh</t>
  </si>
  <si>
    <t>Optris install</t>
  </si>
  <si>
    <t>https://docs.google.com/forms/d/e/1FAIpQLSeDNiK7kWWFPaW9YrjGgk5pdsGSHVW1d8hPHx1kkS-L_ILI9A/viewform?edit2=2_ABaOnufA_AzoElB7YDL9_EfcYIYPK3D6cY3kq29CrkjriIJH</t>
  </si>
  <si>
    <t xml:space="preserve">Optris s/n ending 57 installed at KSSW on roof 32, pointing into strand canyon. </t>
  </si>
  <si>
    <t>https://docs.google.com/forms/d/e/1FAIpQLSeDNiK7kWWFPaW9YrjGgk5pdsGSHVW1d8hPHx1kkS-L_ILI9A/viewform?edit2=2_ABaOnuc2jpsTGBqAHkMALUw6XNwPz2a4jOp3tCIC6FAfjLmd</t>
  </si>
  <si>
    <t>Fix roof27</t>
  </si>
  <si>
    <t>https://docs.google.com/forms/d/e/1FAIpQLSeDNiK7kWWFPaW9YrjGgk5pdsGSHVW1d8hPHx1kkS-L_ILI9A/viewform?edit2=2_ABaOnud43IBsf4Z4tFRVLosAChECBiQFr5Bq808McDnQjw</t>
  </si>
  <si>
    <t>Roof 43 installed at NK. All should be set up ok</t>
  </si>
  <si>
    <t>https://docs.google.com/forms/d/e/1FAIpQLSeDNiK7kWWFPaW9YrjGgk5pdsGSHVW1d8hPHx1kkS-L_ILI9A/viewform?edit2=2_ABaOnucHtPAWq-uXd_v62SCiwGEIkWsW7PBzkclXRs85eOMd</t>
  </si>
  <si>
    <t>KSB</t>
  </si>
  <si>
    <t>Fix roof9</t>
  </si>
  <si>
    <t>https://docs.google.com/forms/d/e/1FAIpQLSeDNiK7kWWFPaW9YrjGgk5pdsGSHVW1d8hPHx1kkS-L_ILI9A/viewform?edit2=2_ABaOnuceKDw_BJGuEE-z4z8B7QEjArtADf1TINzLUV0RQJeO</t>
  </si>
  <si>
    <t>Roof 9 now on teamviewer</t>
  </si>
  <si>
    <t>https://docs.google.com/forms/d/e/1FAIpQLSeDNiK7kWWFPaW9YrjGgk5pdsGSHVW1d8hPHx1kkS-L_ILI9A/viewform?edit2=2_ABaOnuf9_WEVhyzPc_yJ8LpgvMvV6Tc1e4OJM9CC465y8QvQ</t>
  </si>
  <si>
    <t>Wsn Gateway check</t>
  </si>
  <si>
    <t>https://docs.google.com/forms/d/e/1FAIpQLSeDNiK7kWWFPaW9YrjGgk5pdsGSHVW1d8hPHx1kkS-L_ILI9A/viewform?edit2=2_ABaOnucwObtPzrJW6mSy2lZKtrI2XLgvUGXUKMIoUBhGyUT9</t>
  </si>
  <si>
    <t xml:space="preserve">Bfcl: node 2 probe dug 15cm deep. Antennas for node 2 and 6 misaligned- not sure what has moved them. Still cannot get reception after realignment. More diagnostics to do on base station. </t>
  </si>
  <si>
    <t>https://docs.google.com/forms/d/e/1FAIpQLSeDNiK7kWWFPaW9YrjGgk5pdsGSHVW1d8hPHx1kkS-L_ILI9A/viewform?edit2=2_ABaOnud82iQ5FLQvL61Fdd1W7WsPeSLqTznL7Wlos4Ba4Fi2</t>
  </si>
  <si>
    <t>Fix roof43</t>
  </si>
  <si>
    <t>https://docs.google.com/forms/d/e/1FAIpQLSeDNiK7kWWFPaW9YrjGgk5pdsGSHVW1d8hPHx1kkS-L_ILI9A/viewform?edit2=2_ABaOnudHhrWk33F0XX_ZUm7_8X65fKnNU_8AUb8LVa_AhhPd</t>
  </si>
  <si>
    <t>NK rebooted. Set to auto reboot on power loss- via BIOS.</t>
  </si>
  <si>
    <t>https://docs.google.com/forms/d/e/1FAIpQLSeDNiK7kWWFPaW9YrjGgk5pdsGSHVW1d8hPHx1kkS-L_ILI9A/viewform?edit2=2_ABaOnueq3SPiXm5rRXUUz1ZpU19K9LWtgo3k9KjrsWBylY0</t>
  </si>
  <si>
    <t>Will Morrison, Simone Kotthaus, Kjell, inagaki</t>
  </si>
  <si>
    <t>Install UPS, general maintenance</t>
  </si>
  <si>
    <t>https://docs.google.com/forms/d/e/1FAIpQLSeDNiK7kWWFPaW9YrjGgk5pdsGSHVW1d8hPHx1kkS-L_ILI9A/viewform?edit2=2_ABaOnucZV9NCdzutzRQVGYRh_Eq17bTjP9mENKfRzkhpauf3</t>
  </si>
  <si>
    <t>IMU: 
LASMkII: Rx cleaned lens
BLS Tx: cleaned lens. 4 LEDs not working on right side LED array
Installed UPS and connected scintillometers and CR10. Roof34 is installing many updates</t>
  </si>
  <si>
    <t>https://docs.google.com/forms/d/e/1FAIpQLSeDNiK7kWWFPaW9YrjGgk5pdsGSHVW1d8hPHx1kkS-L_ILI9A/viewform?edit2=2_ABaOnucnwRKNf2bKVcBgRBasPQYDZYagRURNVIUJDW6s2nzB</t>
  </si>
  <si>
    <t>Kjell zum Berge</t>
  </si>
  <si>
    <t>Michael Cliffe House IMU</t>
  </si>
  <si>
    <t>Restarting the computer, rebuild power cable</t>
  </si>
  <si>
    <t>https://docs.google.com/forms/d/e/1FAIpQLSeDNiK7kWWFPaW9YrjGgk5pdsGSHVW1d8hPHx1kkS-L_ILI9A/viewform?edit2=2_ABaOnudTXKln7wUC1XE8imLH70y1kNJDNCV4dtbjvfpdcv9d</t>
  </si>
  <si>
    <t>- Rebuilding the power connection of the box
- putting the computer on the ups
- restarting computer</t>
  </si>
  <si>
    <t>https://docs.google.com/forms/d/e/1FAIpQLSeDNiK7kWWFPaW9YrjGgk5pdsGSHVW1d8hPHx1kkS-L_ILI9A/viewform?edit2=2_ABaOnuekBpl2KyuzeOXXNy2pMh6PVa_5K1i50ssJMRpHVtYQ</t>
  </si>
  <si>
    <t>Alex Bjorkegren, 3xCEH</t>
  </si>
  <si>
    <t>Tower down 09:00 GMT.</t>
  </si>
  <si>
    <t>https://docs.google.com/forms/d/e/1FAIpQLSeDNiK7kWWFPaW9YrjGgk5pdsGSHVW1d8hPHx1kkS-L_ILI9A/viewform?edit2=2_ABaOnuekRWFH8iSzS-k_9HFnNOK8_BYWcbMBxBqbaHaciOg</t>
  </si>
  <si>
    <t>Alex Bjorkegren, Nick Cowan</t>
  </si>
  <si>
    <t>Thermocouples 4 and 5 replaced on KSSW tower 9:50 GMT.  Now giving data.</t>
  </si>
  <si>
    <t>https://docs.google.com/forms/d/e/1FAIpQLSeDNiK7kWWFPaW9YrjGgk5pdsGSHVW1d8hPHx1kkS-L_ILI9A/viewform?edit2=2_ABaOnudMBg5XvcsbgxeJgT2Jl6ZJkURISZSngma5hxrNEu3V</t>
  </si>
  <si>
    <t>Alex Bjorkegren, Nick Cowan, Neil Mullinger</t>
  </si>
  <si>
    <t>Tower raised and new WXT (B0840006) installed pointing due magnetic north 12:20 GMT.</t>
  </si>
  <si>
    <t>https://docs.google.com/forms/d/e/1FAIpQLSeDNiK7kWWFPaW9YrjGgk5pdsGSHVW1d8hPHx1kkS-L_ILI9A/viewform?edit2=2_ABaOnufWM1V3TMjWjS3xbSSDn85ccX3Xlh3L32tdBaCOAaAq</t>
  </si>
  <si>
    <t>Will Morrison, Kjell zum Berge</t>
  </si>
  <si>
    <t xml:space="preserve">Check optris camera </t>
  </si>
  <si>
    <t>https://docs.google.com/forms/d/e/1FAIpQLSeDNiK7kWWFPaW9YrjGgk5pdsGSHVW1d8hPHx1kkS-L_ILI9A/viewform?edit2=2_ABaOnufmALVwb5lFcj8-C9iBEjTlrJt7VA9CU2eDioDNyWnm</t>
  </si>
  <si>
    <t xml:space="preserve">Kssw </t>
  </si>
  <si>
    <t>Cnr4 check</t>
  </si>
  <si>
    <t>https://docs.google.com/forms/d/e/1FAIpQLSeDNiK7kWWFPaW9YrjGgk5pdsGSHVW1d8hPHx1kkS-L_ILI9A/viewform?edit2=2_ABaOnufklmjDp-dS5qLJI9wUPT3uhUs0AAI_CYRDFTKRsSEd</t>
  </si>
  <si>
    <t>KSSW cr5000: physical connections fine at logger. 2nd 3rd no voltage reading- 4th -ve voltage reading. Cleaned cl31 and cl25k ceilometers. Cleaned kss45w radiometers.</t>
  </si>
  <si>
    <t>https://docs.google.com/forms/d/e/1FAIpQLSeDNiK7kWWFPaW9YrjGgk5pdsGSHVW1d8hPHx1kkS-L_ILI9A/viewform?edit2=2_ABaOnudyV4Kkn4U-jp8R5TvUH-ZozFOGzZiv3_EryI2OVqw</t>
  </si>
  <si>
    <t>Maintenance Davis, maintenance wsn node</t>
  </si>
  <si>
    <t>https://docs.google.com/forms/d/e/1FAIpQLSeDNiK7kWWFPaW9YrjGgk5pdsGSHVW1d8hPHx1kkS-L_ILI9A/viewform?edit2=2_ABaOnuf9oHe0951jRJdb5sxZFnFdYutQt5q-uWxIq0mDVsRb</t>
  </si>
  <si>
    <t>BGH- cleaned radiation shield Davis. Cleaned rain gauge- was partially blocked by dirt. Tippijg bucket cleaned - had some sediment at both ends. Wsn node: changed antenna. 12V Battery level good(13.1V)</t>
  </si>
  <si>
    <t>https://docs.google.com/forms/d/e/1FAIpQLSeDNiK7kWWFPaW9YrjGgk5pdsGSHVW1d8hPHx1kkS-L_ILI9A/viewform?edit2=2_ABaOnufrZQjwIj7fJCVXLBI5XxmqEiznQYqedB5F0v-y1PA1</t>
  </si>
  <si>
    <t xml:space="preserve">BCT- Cleaned C19, C18 cameras. Small amount of loose dirt. Reoriented wsn base station antenna and made more secure. The two soil probes are now connected- waiting on BGH node. </t>
  </si>
  <si>
    <t>https://docs.google.com/forms/d/e/1FAIpQLSeDNiK7kWWFPaW9YrjGgk5pdsGSHVW1d8hPHx1kkS-L_ILI9A/viewform?edit2=2_ABaOnuc-XueQ0GWx3OH7lzXRbPXC1uKNVhc3wrFrA2EB1w</t>
  </si>
  <si>
    <t>Will Morrison, Alex Bjorkegren, Kjell zum Berge, Elliott Warren</t>
  </si>
  <si>
    <t>KCL</t>
  </si>
  <si>
    <t xml:space="preserve">Bringing the Tower down to Check the junction boxes; install an optris Camera on the Tower </t>
  </si>
  <si>
    <t>https://docs.google.com/forms/d/e/1FAIpQLSeDNiK7kWWFPaW9YrjGgk5pdsGSHVW1d8hPHx1kkS-L_ILI9A/viewform?edit2=2_ABaOnud84mgosfGds0jG5XNnwXJVIm4OhGJtBbKEnoqPRYov</t>
  </si>
  <si>
    <t xml:space="preserve">Fixed the wiring Insider the junction box. Kdn and Lup are okay now. 
Put up an infrared camera C03 on the Tower facing south 
</t>
  </si>
  <si>
    <t>https://docs.google.com/forms/d/e/1FAIpQLSeDNiK7kWWFPaW9YrjGgk5pdsGSHVW1d8hPHx1kkS-L_ILI9A/viewform?edit2=2_ABaOnudLkRFS72OS9DVi5SkC1j4KIgjVfuIAWYvvNKMlBPL9</t>
  </si>
  <si>
    <t>Will Morrison, Kjell zum Berge, Elliott</t>
  </si>
  <si>
    <t>BCT WSN base station antenna had moved slightly- so not in good alignment with nodes. Realigned and all nodes connecting. Weak point is not the antenna but the enclosure SMA connection which needs tightening.</t>
  </si>
  <si>
    <t>https://docs.google.com/forms/d/e/1FAIpQLSeDNiK7kWWFPaW9YrjGgk5pdsGSHVW1d8hPHx1kkS-L_ILI9A/viewform?edit2=2_ABaOnuenQpE1TMA6ELtb4R_gGCs6TZREDFY3AnYTD5VTDg2l</t>
  </si>
  <si>
    <t>Fix. CR1000</t>
  </si>
  <si>
    <t>https://docs.google.com/forms/d/e/1FAIpQLSeDNiK7kWWFPaW9YrjGgk5pdsGSHVW1d8hPHx1kkS-L_ILI9A/viewform?edit2=2_ABaOnueoTVgGPlRJVs_WQDtMYzotLoSrbD8pGcJz001Iy0cO</t>
  </si>
  <si>
    <t>Will Morrison, Kjell zum Berge, Ben C</t>
  </si>
  <si>
    <t>Add roof41, fix antenna base station</t>
  </si>
  <si>
    <t>https://docs.google.com/forms/d/e/1FAIpQLSeDNiK7kWWFPaW9YrjGgk5pdsGSHVW1d8hPHx1kkS-L_ILI9A/viewform?edit2=2_ABaOnufPcwRZVmU5pkMxb93g-Xw2onA5F0IP2ViCryi8ZgiC</t>
  </si>
  <si>
    <t>Check node</t>
  </si>
  <si>
    <t>https://docs.google.com/forms/d/e/1FAIpQLSeDNiK7kWWFPaW9YrjGgk5pdsGSHVW1d8hPHx1kkS-L_ILI9A/viewform?edit2=2_ABaOnudAIwIvlvxuVNla6lw3hBniaibr261fawr9DIYLRKqp</t>
  </si>
  <si>
    <t>Antenna gateway</t>
  </si>
  <si>
    <t>https://docs.google.com/forms/d/e/1FAIpQLSeDNiK7kWWFPaW9YrjGgk5pdsGSHVW1d8hPHx1kkS-L_ILI9A/viewform?edit2=2_ABaOnudjU6IIUL5wW1-ulRiuDMazCAXUzKWUoCX2SgUcvyGf</t>
  </si>
  <si>
    <t>Simone Kotthaus, Kjell zum Berge</t>
  </si>
  <si>
    <t>Calibration with the termination hood</t>
  </si>
  <si>
    <t>https://docs.google.com/forms/d/e/1FAIpQLSeDNiK7kWWFPaW9YrjGgk5pdsGSHVW1d8hPHx1kkS-L_ILI9A/viewform?edit2=2_ABaOnufhz9jctSVUSlwu2wvH03WG6gWiaDwJ4MLucPSyny7f</t>
  </si>
  <si>
    <t xml:space="preserve">Cleaned the ceilometer lense and measured background with termination good </t>
  </si>
  <si>
    <t>https://docs.google.com/forms/d/e/1FAIpQLSeDNiK7kWWFPaW9YrjGgk5pdsGSHVW1d8hPHx1kkS-L_ILI9A/viewform?edit2=2_ABaOnueJpnng2wBeTQFdPVNDEzKaj-gNzLAcczbdP42gjpt0</t>
  </si>
  <si>
    <t>Background measurement with termination hood</t>
  </si>
  <si>
    <t>https://docs.google.com/forms/d/e/1FAIpQLSeDNiK7kWWFPaW9YrjGgk5pdsGSHVW1d8hPHx1kkS-L_ILI9A/viewform?edit2=2_ABaOnue2Bz6dXVD93Q89C2SSGah3bNpQDhhPZTEqxjZ13brl</t>
  </si>
  <si>
    <t xml:space="preserve">Cleaned ceilometer lense and measured background on ceilometer with termination hood </t>
  </si>
  <si>
    <t>https://docs.google.com/forms/d/e/1FAIpQLSeDNiK7kWWFPaW9YrjGgk5pdsGSHVW1d8hPHx1kkS-L_ILI9A/viewform?edit2=2_ABaOnueoDrmg_ca5Gh7KVtAAKSH8jq-OlKVYQOBwWtcLtG-k</t>
  </si>
  <si>
    <t>Ceilometer background measurement using the termination hood</t>
  </si>
  <si>
    <t>https://docs.google.com/forms/d/e/1FAIpQLSeDNiK7kWWFPaW9YrjGgk5pdsGSHVW1d8hPHx1kkS-L_ILI9A/viewform?edit2=2_ABaOnuecv3nTiVOy9h0lHTv2VQ3037vRvPhoy-fneJeyEghe</t>
  </si>
  <si>
    <t>KSSW roof32- installed updates including serial-usb driver update. To try and fix Campbell data logger issues. Upon reboot ct25k not connecting with  "com port in use". Changed com port number via device manager and rebooted again.</t>
  </si>
  <si>
    <t>https://docs.google.com/forms/d/e/1FAIpQLSeDNiK7kWWFPaW9YrjGgk5pdsGSHVW1d8hPHx1kkS-L_ILI9A/viewform?edit2=2_ABaOnufJ88dCCv5tpt25Vf-AWDlhrGfSplS9U2q-4CxLiZk</t>
  </si>
  <si>
    <t>https://docs.google.com/forms/d/e/1FAIpQLSeDNiK7kWWFPaW9YrjGgk5pdsGSHVW1d8hPHx1kkS-L_ILI9A/viewform?edit2=2_ABaOnucx6CFRMWoN_SqBx5ARMNkXqzr2LftaTSmJvEibGnKS</t>
  </si>
  <si>
    <t xml:space="preserve">Background ceilometer measurement using the termination hood  </t>
  </si>
  <si>
    <t>https://docs.google.com/forms/d/e/1FAIpQLSeDNiK7kWWFPaW9YrjGgk5pdsGSHVW1d8hPHx1kkS-L_ILI9A/viewform?edit2=2_ABaOnueTH8CEvujPOpbzt_U9AijlxK53UmI41yUlhEtNZEuT</t>
  </si>
  <si>
    <t>Check instruments, install ethernet</t>
  </si>
  <si>
    <t>https://docs.google.com/forms/d/e/1FAIpQLSeDNiK7kWWFPaW9YrjGgk5pdsGSHVW1d8hPHx1kkS-L_ILI9A/viewform?edit2=2_ABaOnucHXbS4XDj5tzT6sCqK1wXXpkv9doJ9KxWn0DE2Nz44</t>
  </si>
  <si>
    <t xml:space="preserve">Termination hood calibration, Checking WXT and temp profile </t>
  </si>
  <si>
    <t>https://docs.google.com/forms/d/e/1FAIpQLSeDNiK7kWWFPaW9YrjGgk5pdsGSHVW1d8hPHx1kkS-L_ILI9A/viewform?edit2=2_ABaOnuflibyR_nIb3voDoa5skequc5FsnTkzgy7PJEjyKxs8</t>
  </si>
  <si>
    <t>termination hood measurement</t>
  </si>
  <si>
    <t>https://docs.google.com/forms/d/e/1FAIpQLSeDNiK7kWWFPaW9YrjGgk5pdsGSHVW1d8hPHx1kkS-L_ILI9A/viewform?edit2=2_ABaOnufdQM0oyhtlBgNBWp9eUOkXNCpRWmu47f9h2WauPOPB</t>
  </si>
  <si>
    <t>Termination hood at RGS</t>
  </si>
  <si>
    <t>https://docs.google.com/forms/d/e/1FAIpQLSeDNiK7kWWFPaW9YrjGgk5pdsGSHVW1d8hPHx1kkS-L_ILI9A/viewform?edit2=2_ABaOnucQoQ7V86Dlf3TV9tolM3FgpnQWpZg1zQs-hshoPD0N</t>
  </si>
  <si>
    <t xml:space="preserve">Kings college: termination hood measurements for CT25K and CL31 with new firmware.
Checking WXT voltages and switching it off and on again
Checking thermocouple L1.1 </t>
  </si>
  <si>
    <t>https://docs.google.com/forms/d/e/1FAIpQLSeDNiK7kWWFPaW9YrjGgk5pdsGSHVW1d8hPHx1kkS-L_ILI9A/viewform?edit2=2_ABaOnufZ9mfTRmqdTA3UW9Bq6QounVvU9t5iOs9v5cjvE9p5</t>
  </si>
  <si>
    <t>Reconnect CR1000</t>
  </si>
  <si>
    <t>https://docs.google.com/forms/d/e/1FAIpQLSeDNiK7kWWFPaW9YrjGgk5pdsGSHVW1d8hPHx1kkS-L_ILI9A/viewform?edit2=2_ABaOnuc-TXy_ZTbIrpaiirnMkbjl73M_EZu-LSYHcd_rlEy5</t>
  </si>
  <si>
    <t>KSSW: reconnecting CR1000
KSNW: replacing thermocouple L1.1</t>
  </si>
  <si>
    <t>https://docs.google.com/forms/d/e/1FAIpQLSeDNiK7kWWFPaW9YrjGgk5pdsGSHVW1d8hPHx1kkS-L_ILI9A/viewform?edit2=2_ABaOnuf_CZYrf1OGYSsYdNeCLprL3BcH_0qckQVPkez8ZrBw</t>
  </si>
  <si>
    <t xml:space="preserve">BTT BLS: device back online. data were being logged on the signal processing unit, but at a default time (starting 2000-01-01, not current date). THis is because the SPU was restarted, and the internal clock battery is probably dead. Log files contain the time correction so data can still be corrected. </t>
  </si>
  <si>
    <t>https://docs.google.com/forms/d/e/1FAIpQLSeDNiK7kWWFPaW9YrjGgk5pdsGSHVW1d8hPHx1kkS-L_ILI9A/viewform?edit2=2_ABaOnuccg0MtpQUBPQqry4dDVud1mRjEpyd384ytgq15U70C</t>
  </si>
  <si>
    <t>https://docs.google.com/forms/d/e/1FAIpQLSeDNiK7kWWFPaW9YrjGgk5pdsGSHVW1d8hPHx1kkS-L_ILI9A/viewform?edit2=2_ABaOnueyhpyiSgGjDBTqE8m96ykrX3QC6wzDZNt_Kkg3-VI_</t>
  </si>
  <si>
    <t>Reconnected BLS to 3G router until we have the router credentials to get the Ethernet to work.</t>
  </si>
  <si>
    <t>https://docs.google.com/forms/d/e/1FAIpQLSeDNiK7kWWFPaW9YrjGgk5pdsGSHVW1d8hPHx1kkS-L_ILI9A/viewform?edit2=2_ABaOnudAVISSBC1bB8Gr3-2YA-pvF85VdbcCEBPw8HxXQgwq</t>
  </si>
  <si>
    <t>Picking up laptop, checking aerial</t>
  </si>
  <si>
    <t>https://docs.google.com/forms/d/e/1FAIpQLSeDNiK7kWWFPaW9YrjGgk5pdsGSHVW1d8hPHx1kkS-L_ILI9A/viewform?edit2=2_ABaOnudhp3ZR71p6vJZAbYWs1O1n7MiYgrGEE1S4B_bwyhq2</t>
  </si>
  <si>
    <t>BCT: Picked up laptop, Took photos of aerial</t>
  </si>
  <si>
    <t>https://docs.google.com/forms/d/e/1FAIpQLSeDNiK7kWWFPaW9YrjGgk5pdsGSHVW1d8hPHx1kkS-L_ILI9A/viewform?edit2=2_ABaOnufuNyluZdCqQLS9vBU63WoqhQBJR2PaZ9OkPy0nIwKP</t>
  </si>
  <si>
    <t>Changing Thermocouple L1.1 at KSNW</t>
  </si>
  <si>
    <t>https://docs.google.com/forms/d/e/1FAIpQLSeDNiK7kWWFPaW9YrjGgk5pdsGSHVW1d8hPHx1kkS-L_ILI9A/viewform?edit2=2_ABaOnucaiCP5yVMSeQNTOdWJlH_JPylP_J801R7OLwDedFjx</t>
  </si>
  <si>
    <t xml:space="preserve">Changed Thermocouple L1.1 at level E at KSNW. The thermocouple was inside the room while changing it. That caused higher temperatures than outside and a spike in the plots/data. </t>
  </si>
  <si>
    <t>https://docs.google.com/forms/d/e/1FAIpQLSeDNiK7kWWFPaW9YrjGgk5pdsGSHVW1d8hPHx1kkS-L_ILI9A/viewform?edit2=2_ABaOnufhAdDAcLW4KMviXu07yJb52yvClQX36sxKZ1UFeSCu</t>
  </si>
  <si>
    <t>Andrew Mark Gabey</t>
  </si>
  <si>
    <t>Meeting contractor to see what (if anything) needs moving</t>
  </si>
  <si>
    <t>https://docs.google.com/forms/d/e/1FAIpQLSeDNiK7kWWFPaW9YrjGgk5pdsGSHVW1d8hPHx1kkS-L_ILI9A/viewform?edit2=2_ABaOnuevm4bYrpOqsappuw4nnj4jHZw3r0LLTLuULMQCkOxb</t>
  </si>
  <si>
    <t>back from IMU. couldn't move anything as too windy. Interrupted BLS power briefly</t>
  </si>
  <si>
    <t>https://docs.google.com/forms/d/e/1FAIpQLSeDNiK7kWWFPaW9YrjGgk5pdsGSHVW1d8hPHx1kkS-L_ILI9A/viewform?edit2=2_ABaOnudcZMAtW7eA4ZQWN_da4IRlt-HxAEgb8j8WEG1OgSRC</t>
  </si>
  <si>
    <t>Try again at taking stuff down for building work, which starts today</t>
  </si>
  <si>
    <t>https://docs.google.com/forms/d/e/1FAIpQLSeDNiK7kWWFPaW9YrjGgk5pdsGSHVW1d8hPHx1kkS-L_ILI9A/viewform?edit2=2_ABaOnudWImumG_NYllsMWzRLwObZtrK76AvQBCLalkbe4Yhv</t>
  </si>
  <si>
    <t>Kjell zum Berge, Andrew Mark Gabey</t>
  </si>
  <si>
    <t xml:space="preserve">Move scintillometer and Davis to different positions due to work on the building </t>
  </si>
  <si>
    <t>https://docs.google.com/forms/d/e/1FAIpQLSeDNiK7kWWFPaW9YrjGgk5pdsGSHVW1d8hPHx1kkS-L_ILI9A/viewform?edit2=2_ABaOnuesJgkoVvtbKPPmzDLM6bXBvKePmVcA_h248-C0hsUb</t>
  </si>
  <si>
    <t xml:space="preserve">Moved the Davies station, both cameras and the BLS. Realigned the LAS a little bit.
IRCs are still mounted to the Davies station pole and the BLS stand. Positioned the field of view as good as possible. </t>
  </si>
  <si>
    <t>https://docs.google.com/forms/d/e/1FAIpQLSeDNiK7kWWFPaW9YrjGgk5pdsGSHVW1d8hPHx1kkS-L_ILI9A/viewform?edit2=2_ABaOnueBEvBpoTNW1zmHiGdTfcDi457Lru7nSN680A2k8ik</t>
  </si>
  <si>
    <t>KSSW, KSB, KSNW</t>
  </si>
  <si>
    <t>Change roof17 desktop pc and check roof9 laptop.</t>
  </si>
  <si>
    <t>https://docs.google.com/forms/d/e/1FAIpQLSeDNiK7kWWFPaW9YrjGgk5pdsGSHVW1d8hPHx1kkS-L_ILI9A/viewform?edit2=2_ABaOnuff2B5v1ZqJ6pKJN3ogh76ySdmQiLPbhsaFWzSU_T8q</t>
  </si>
  <si>
    <t>Kjell zum Berge, Ben Crawford</t>
  </si>
  <si>
    <t>Moving Davis to a better location</t>
  </si>
  <si>
    <t>https://docs.google.com/forms/d/e/1FAIpQLSeDNiK7kWWFPaW9YrjGgk5pdsGSHVW1d8hPHx1kkS-L_ILI9A/viewform?edit2=2_ABaOnuddq-OUStEcOu8lg4HNS_ejVXj1vqFtNgspfqwpTkJs</t>
  </si>
  <si>
    <t xml:space="preserve">IMU: moved Davis station from the south east corner to the south west corner. 
Cleaned tipping bucket
Removed BLS due to too many faulty LED's
Tightened all nuts 
Put east looking camera directly on the railing </t>
  </si>
  <si>
    <t>https://docs.google.com/forms/d/e/1FAIpQLSeDNiK7kWWFPaW9YrjGgk5pdsGSHVW1d8hPHx1kkS-L_ILI9A/viewform?edit2=2_ABaOnucCsaV_Sxwvzf-inQAAsyOcw2l20LkJMxRx91hGZ9T1</t>
  </si>
  <si>
    <t>Will Morrison, Kjell zum Berge, Ben Crawford</t>
  </si>
  <si>
    <t xml:space="preserve">Check the LAS for missalignement </t>
  </si>
  <si>
    <t>https://docs.google.com/forms/d/e/1FAIpQLSeDNiK7kWWFPaW9YrjGgk5pdsGSHVW1d8hPHx1kkS-L_ILI9A/viewform?edit2=2_ABaOnucQE7hu8co1EmeXpZaA1rs8tJqC8zm10jV4_V6tcBcx</t>
  </si>
  <si>
    <t>Lasmkii Tx at BTT: pitch adjustment screws loose by about 1 inch. Tightened and realigned.</t>
  </si>
  <si>
    <t>https://docs.google.com/forms/d/e/1FAIpQLSeDNiK7kWWFPaW9YrjGgk5pdsGSHVW1d8hPHx1kkS-L_ILI9A/viewform?edit2=2_ABaOnudQvguV6sgV_FmPkODGVUUC0Kq66ziqpRjezjcy2Wy7</t>
  </si>
  <si>
    <t>BCT time not updating properly with windows time sync method via scheduled tasks. changed to "nettime" software. now applying to all pcs as it gives a better summary and log of time sync stats</t>
  </si>
  <si>
    <t>https://docs.google.com/forms/d/e/1FAIpQLSeDNiK7kWWFPaW9YrjGgk5pdsGSHVW1d8hPHx1kkS-L_ILI9A/viewform?edit2=2_ABaOnue_Qw2MvIQMDLfWQeSRypR3Yv3J-1sZIwMO09UDxdO7</t>
  </si>
  <si>
    <t>rebooted IMU and BCT- running slow</t>
  </si>
  <si>
    <t>https://docs.google.com/forms/d/e/1FAIpQLSeDNiK7kWWFPaW9YrjGgk5pdsGSHVW1d8hPHx1kkS-L_ILI9A/viewform?edit2=2_ABaOnucZSj4LoOz85DEKXGqnJR72eMF78V8cLzzg2d9UzYO_</t>
  </si>
  <si>
    <t xml:space="preserve">IMU C17 - frame timeout i.e. flag issue. probably hardware related. </t>
  </si>
  <si>
    <t>https://docs.google.com/forms/d/e/1FAIpQLSeDNiK7kWWFPaW9YrjGgk5pdsGSHVW1d8hPHx1kkS-L_ILI9A/viewform?edit2=2_ABaOnucYCb9VIP-RkbrbSYA_k45clq6nZAiCb6tE2Liu6dOf</t>
  </si>
  <si>
    <t>Check wsn node and davis</t>
  </si>
  <si>
    <t>https://docs.google.com/forms/d/e/1FAIpQLSeDNiK7kWWFPaW9YrjGgk5pdsGSHVW1d8hPHx1kkS-L_ILI9A/viewform?edit2=2_ABaOnufEClN_YDEc1uDdiCW3GDkUhfovqrWSFsvlA9xFrb00</t>
  </si>
  <si>
    <t>BGH rain bucket full. Node antenna ok. Node battery at 1.1V</t>
  </si>
  <si>
    <t>https://docs.google.com/forms/d/e/1FAIpQLSeDNiK7kWWFPaW9YrjGgk5pdsGSHVW1d8hPHx1kkS-L_ILI9A/viewform?edit2=2_ABaOnudd0yV55ypNBalUqWanzGyB8fZ5NqkhQIJk047-2oLq</t>
  </si>
  <si>
    <t>cleaned BCT camera lenses. Surfaces of lenses look very "frosted " and not dirty.</t>
  </si>
  <si>
    <t>https://docs.google.com/forms/d/e/1FAIpQLSeDNiK7kWWFPaW9YrjGgk5pdsGSHVW1d8hPHx1kkS-L_ILI9A/viewform?edit2=2_ABaOnudZPv_2EwfhRLZpp3zYM-gdFA3LRrlLGmhBJOjcs6Js</t>
  </si>
  <si>
    <t xml:space="preserve">Checking for working router connection </t>
  </si>
  <si>
    <t>https://docs.google.com/forms/d/e/1FAIpQLSeDNiK7kWWFPaW9YrjGgk5pdsGSHVW1d8hPHx1kkS-L_ILI9A/viewform?edit2=2_ABaOnufrGi6TKZhfVoY8QLRWHiloHEjW-lOVvO4rQBRFeg0I</t>
  </si>
  <si>
    <t xml:space="preserve">BTT: tried to connect BLS with LAN router. No connection possible at all. Not possible to LAN router neither to the 3G router. Needs further investigation for the next visit.
No impact at the moment, as the BLS is not recording any data at the moment, due to the transmitter repair. </t>
  </si>
  <si>
    <t>https://docs.google.com/forms/d/e/1FAIpQLSeDNiK7kWWFPaW9YrjGgk5pdsGSHVW1d8hPHx1kkS-L_ILI9A/viewform?edit2=2_ABaOnueEqkjtDvHQSz4MSW7Q5IeP8IJyA3CvsPmYnSMcZc4E</t>
  </si>
  <si>
    <t xml:space="preserve">BCT: reinstalled the Basestation with a slightly different angle but at the same position. 
Davis cup anemometer makes a screeching noise and runs much slower than it is supposed to with that wind today. Probably one of the bearings broke.
BTM and BFCL: all SMP node antennas secured with wooden sticks. Can't move anymore.
The RP at Teds flat is running now and we installed a repeater node at the balcony. The node needs to be a little higher than it is now. </t>
  </si>
  <si>
    <t>https://docs.google.com/forms/d/e/1FAIpQLSeDNiK7kWWFPaW9YrjGgk5pdsGSHVW1d8hPHx1kkS-L_ILI9A/viewform?edit2=2_ABaOnucH_IH70gbnVdd4rQ6kuwbK0fNJEYMs1AaosqQaMRc</t>
  </si>
  <si>
    <t>TLI: Switch hasn't arrived yet. But I picked up the tinytag sensor and all we need to read it. 
KSNW/KSB: picked up KSB Laptop, was completely shut down/off. Worked later in the office, no idea what the issue was.
Plan for next visit: 
Connect switch at TLI. 
Dig out and safe data for the soil moisture probes in MT Garden
Check the problem with the BLS at BTT 
And CO2 calibration for LiCor840 at KSNW and KSSW</t>
  </si>
  <si>
    <t>https://docs.google.com/forms/d/e/1FAIpQLSeDNiK7kWWFPaW9YrjGgk5pdsGSHVW1d8hPHx1kkS-L_ILI9A/viewform?edit2=2_ABaOnudXn9V48mmSzi7mMmhFeAFGH-6k1lJJmxQFhR44OKeq</t>
  </si>
  <si>
    <t>Will Morrison, Ben Crawford</t>
  </si>
  <si>
    <t xml:space="preserve">Re-started roof35 at BCT to fix BGH and BFCL Davis sensors communication issue. Comport configuration had changed after a computer re-start last week.
</t>
  </si>
  <si>
    <t>https://docs.google.com/forms/d/e/1FAIpQLSeDNiK7kWWFPaW9YrjGgk5pdsGSHVW1d8hPHx1kkS-L_ILI9A/viewform?edit2=2_ABaOnuew88l2hM5vgAuD4Ckh3TlkBV4rjb0ifOTeOc9dVwE</t>
  </si>
  <si>
    <t xml:space="preserve">Check state of optris camera lens installed in Oct. </t>
  </si>
  <si>
    <t>https://docs.google.com/forms/d/e/1FAIpQLSeDNiK7kWWFPaW9YrjGgk5pdsGSHVW1d8hPHx1kkS-L_ILI9A/viewform?edit2=2_ABaOnufaL59mbXDGo8zM-WuabTd8QACxtwAfGOpwZNhOLVcj</t>
  </si>
  <si>
    <t xml:space="preserve">IR Cam C57 lens very clean and no blemishes/fogging of lens. Cleaned CL31 and CT25 ceilometer windows. Cleaned KSS45W radiometers. </t>
  </si>
  <si>
    <t>https://docs.google.com/forms/d/e/1FAIpQLSeDNiK7kWWFPaW9YrjGgk5pdsGSHVW1d8hPHx1kkS-L_ILI9A/viewform?edit2=2_ABaOnuc8yi2paswhP7e6JAcpLpRrY5qxE6fUgnnL0bUfW2Zg</t>
  </si>
  <si>
    <t>Removing Li840</t>
  </si>
  <si>
    <t>https://docs.google.com/forms/d/e/1FAIpQLSeDNiK7kWWFPaW9YrjGgk5pdsGSHVW1d8hPHx1kkS-L_ILI9A/viewform?edit2=2_ABaOnudr3ON8qQuBEmPDHm8XZ4owXAMFtAzJ6r84MdXonH1R</t>
  </si>
  <si>
    <t xml:space="preserve">KSNW: removed Li840 together with the small air pump. Big pump still in the box, but unplugged. </t>
  </si>
  <si>
    <t>https://docs.google.com/forms/d/e/1FAIpQLSeDNiK7kWWFPaW9YrjGgk5pdsGSHVW1d8hPHx1kkS-L_ILI9A/viewform?edit2=2_ABaOnudzZVNMeCjmJ_OKRuY-lYeuAd9AGKqZiF-ktDHJQ53Y</t>
  </si>
  <si>
    <t xml:space="preserve">Removing Licor 840 </t>
  </si>
  <si>
    <t>https://docs.google.com/forms/d/e/1FAIpQLSeDNiK7kWWFPaW9YrjGgk5pdsGSHVW1d8hPHx1kkS-L_ILI9A/viewform?edit2=2_ABaOnuc-3_cVGw2iaGHytMzZ_gMraIBmIv71r5WakL7lta_n</t>
  </si>
  <si>
    <t xml:space="preserve">KSSW: Removing Li840 and one small pump plus cables </t>
  </si>
  <si>
    <t>https://docs.google.com/forms/d/e/1FAIpQLSeDNiK7kWWFPaW9YrjGgk5pdsGSHVW1d8hPHx1kkS-L_ILI9A/viewform?edit2=2_ABaOnufpja6v5LTbDJtPxk_7876rBWI6cRCP5ndduaKjQAc</t>
  </si>
  <si>
    <t xml:space="preserve">MT: Dug out all four soil moisture probes. One logger was already at Kings, because it was broken. The other logger recorded the last two years of data. I don't know how it needs to look, but I think it looks alright. Data is saved, probes and loggers on the way with me to reading.
TLI: The switch has arrived. The Pi is now connected via Ethernet and the connection seems to be stable and fast enough for anything we need to do with it. 
The next days will show if the connection proves what the first hours were promising. 
KSSW and KSNW: Both LiCor840 are removed for calibration. But I ran into some issues and didn't have enough time in the end. They are stored in the cupboard outside of K4.37. 
Will do the calibration next week and reinstall KSSW. And there should be new information next week regarding the BLS at BTT. Going there as well probably. </t>
  </si>
  <si>
    <t>https://docs.google.com/forms/d/e/1FAIpQLSeDNiK7kWWFPaW9YrjGgk5pdsGSHVW1d8hPHx1kkS-L_ILI9A/viewform?edit2=2_ABaOnufAFUcSHmCGw08gbn6MUEdTqWgySZV_-G9a-AwOKpxz</t>
  </si>
  <si>
    <t xml:space="preserve">Checking BLS </t>
  </si>
  <si>
    <t>https://docs.google.com/forms/d/e/1FAIpQLSeDNiK7kWWFPaW9YrjGgk5pdsGSHVW1d8hPHx1kkS-L_ILI9A/viewform?edit2=2_ABaOnucB_X6FT2wwKXg24sqdf5-V6VtRIiYN2U1yfYHe3YIw</t>
  </si>
  <si>
    <t xml:space="preserve">BTT: Checked BLS communication problems. The BLS SPU is not booting. That is probably due to a hardware defect. I took the SPU and all the cables with me, as we need to send it in for repair. 
Will check it first again at reading and talk to a scintenc about warranty. </t>
  </si>
  <si>
    <t>https://docs.google.com/forms/d/e/1FAIpQLSeDNiK7kWWFPaW9YrjGgk5pdsGSHVW1d8hPHx1kkS-L_ILI9A/viewform?edit2=2_ABaOnuc4SQ7QamToAegblAOiUuAlcpnmhcw0ASUp7cpe21c</t>
  </si>
  <si>
    <t>IMU C17 - flag timeout, so data values are stuck/NA. no data will come through so long as each snapshot is identical. will need maintenance</t>
  </si>
  <si>
    <t>https://docs.google.com/forms/d/e/1FAIpQLSeDNiK7kWWFPaW9YrjGgk5pdsGSHVW1d8hPHx1kkS-L_ILI9A/viewform?edit2=2_ABaOnucuI3bn83oNRNBtwmKdEMjx62ob_ma55-MnZHece89b</t>
  </si>
  <si>
    <t xml:space="preserve">KSSW: put in the Li840 from KSNW, connected everything. Ist is Recording Data now.
But we need to have a look on the cell pressure. </t>
  </si>
  <si>
    <t>https://docs.google.com/forms/d/e/1FAIpQLSeDNiK7kWWFPaW9YrjGgk5pdsGSHVW1d8hPHx1kkS-L_ILI9A/viewform?edit2=2_ABaOnue7GApyrHzOIDwxP9Z4TjQl546NW9CVvYsZ2IbIZhDf</t>
  </si>
  <si>
    <t>Check ir cam C17</t>
  </si>
  <si>
    <t>https://docs.google.com/forms/d/e/1FAIpQLSeDNiK7kWWFPaW9YrjGgk5pdsGSHVW1d8hPHx1kkS-L_ILI9A/viewform?edit2=2_ABaOnueDhgnO0tEh5YNxERT2Qoo8bfV1ip1-BXCXzlOECb7_</t>
  </si>
  <si>
    <t xml:space="preserve">Cleaned camera lenses C26 and C17. Both lenses looking OK in terms of wear. </t>
  </si>
  <si>
    <t>https://docs.google.com/forms/d/e/1FAIpQLSeDNiK7kWWFPaW9YrjGgk5pdsGSHVW1d8hPHx1kkS-L_ILI9A/viewform?edit2=2_ABaOnufoJMtF5ZM6XBf0nukgQ-pY9dZbvstLkYkAAKWNIIlX</t>
  </si>
  <si>
    <t xml:space="preserve">KSNW/KSB: removed all tubings, thermocouples and cables. Packed everything up and stored it on the balcony: three zarges boxes, poles, sandbags and mountings. All tubings, cables and rest of electronics are in the boxes.
Will make a list of everything that's has come down and where it is at the moment.
</t>
  </si>
  <si>
    <t>https://docs.google.com/forms/d/e/1FAIpQLSeDNiK7kWWFPaW9YrjGgk5pdsGSHVW1d8hPHx1kkS-L_ILI9A/viewform?edit2=2_ABaOnuc2ouFnaRxPw10XysEXVi2WTayho-jWRPXkziHdR155</t>
  </si>
  <si>
    <t xml:space="preserve">Checking Instrumentation and Equipment for tuesday </t>
  </si>
  <si>
    <t>https://docs.google.com/forms/d/e/1FAIpQLSeDNiK7kWWFPaW9YrjGgk5pdsGSHVW1d8hPHx1kkS-L_ILI9A/viewform?edit2=2_ABaOnueI4FusH81bmIk74nJ7Q7eO309kedrgu76sPeayFiO3</t>
  </si>
  <si>
    <t>Install BLS SPU</t>
  </si>
  <si>
    <t>https://docs.google.com/forms/d/e/1FAIpQLSeDNiK7kWWFPaW9YrjGgk5pdsGSHVW1d8hPHx1kkS-L_ILI9A/viewform?edit2=2_ABaOnucXRGkR0z2LRWNNF0Ki9YRXDRiIw1zBrXHOVV0LP5PF</t>
  </si>
  <si>
    <t xml:space="preserve">BTT: Installed the BLS SPU and connected everything to the router on lvl 35. </t>
  </si>
  <si>
    <t>https://docs.google.com/forms/d/e/1FAIpQLSeDNiK7kWWFPaW9YrjGgk5pdsGSHVW1d8hPHx1kkS-L_ILI9A/viewform?edit2=2_ABaOnudPEy3_ijwh3kwdh7ekEljlfb-KbpcKgQN9MUVZLJgT</t>
  </si>
  <si>
    <t xml:space="preserve">Installing IRC and BLS Transmitter </t>
  </si>
  <si>
    <t>https://docs.google.com/forms/d/e/1FAIpQLSeDNiK7kWWFPaW9YrjGgk5pdsGSHVW1d8hPHx1kkS-L_ILI9A/viewform?edit2=2_ABaOnufJ3LoFZUQUflu82Qv5po6YRicIbhLR2qkH6E1cwTAA</t>
  </si>
  <si>
    <t xml:space="preserve">IMU: installed a IRC looking at the chimneys (they seem to be not in operation)
Installed the BLS transmitter
Due to not enough USB ports on the computer, I unplugged the keyboard. So on site use the screen keyboard </t>
  </si>
  <si>
    <t>https://docs.google.com/forms/d/e/1FAIpQLSeDNiK7kWWFPaW9YrjGgk5pdsGSHVW1d8hPHx1kkS-L_ILI9A/viewform?edit2=2_ABaOnudLTAqDuOuswZaPeYJz7ifubCXu8XHiFMLEiB45KueL</t>
  </si>
  <si>
    <t xml:space="preserve">IMU: installed USB hub. Mouse and keyboard are connected. So won't hang in boot anymore. 
Tested another SIM card without changing any settings in 3G router --&gt; works
BTT: changed Davis wind sensor. Working now 
Took photos of IMU and BCT camera lenses </t>
  </si>
  <si>
    <t>https://docs.google.com/forms/d/e/1FAIpQLSeDNiK7kWWFPaW9YrjGgk5pdsGSHVW1d8hPHx1kkS-L_ILI9A/viewform?edit2=2_ABaOnueGdFfe7kR1Mb98qaHUXRPXYw6BdaUfOt7jdE3m3maO</t>
  </si>
  <si>
    <t>Roof34 IMU - Frame timeout Optris cameras. May be due to too much running on the PC. Have restarted PIconenct</t>
  </si>
  <si>
    <t>https://docs.google.com/forms/d/e/1FAIpQLSeDNiK7kWWFPaW9YrjGgk5pdsGSHVW1d8hPHx1kkS-L_ILI9A/viewform?edit2=2_ABaOnued7B4Qr6RTXL-BuWE5aEUwvISFPWL5gm2b8-u9_0d8</t>
  </si>
  <si>
    <t xml:space="preserve">Restarting Li840, as it is giving odd values. </t>
  </si>
  <si>
    <t>https://docs.google.com/forms/d/e/1FAIpQLSeDNiK7kWWFPaW9YrjGgk5pdsGSHVW1d8hPHx1kkS-L_ILI9A/viewform?edit2=2_ABaOnucdIc_oquEA5fbrUP_VgLqlG-xkOfhcFg0QE7m-oWvv</t>
  </si>
  <si>
    <t xml:space="preserve">KSSW: restarted Li840 and unplugged/plugged in WXT. Had a look at the radiometer stand at KSS45W and wrote down measurements. 
Cleaned ceilometer Windows and checked rain bucket. </t>
  </si>
  <si>
    <t>https://docs.google.com/forms/d/e/1FAIpQLSeDNiK7kWWFPaW9YrjGgk5pdsGSHVW1d8hPHx1kkS-L_ILI9A/viewform?edit2=2_ABaOnudwNeKzv1q0bprmzmDc_c9vFp_ofhCK8-TwBgpCsZ_6</t>
  </si>
  <si>
    <t xml:space="preserve">Change 3G SIM card, check roof for new installations </t>
  </si>
  <si>
    <t>https://docs.google.com/forms/d/e/1FAIpQLSeDNiK7kWWFPaW9YrjGgk5pdsGSHVW1d8hPHx1kkS-L_ILI9A/viewform?edit2=2_ABaOnue1z6r9w0zPc18X8N7LjhkGmfRqKLM1_Y9Yq3JCAhsC</t>
  </si>
  <si>
    <t>IMU: changed SIM card and tested/fixed connection/issues
Checked roof for deployment of new instruments 
Tried to fix frame timeout on IRC C17, but it seems to be hardware related, as unplugging and restarting didn't work as it normally does.</t>
  </si>
  <si>
    <t>https://docs.google.com/forms/d/e/1FAIpQLSeDNiK7kWWFPaW9YrjGgk5pdsGSHVW1d8hPHx1kkS-L_ILI9A/viewform?edit2=2_ABaOnucEgElBJ9hohiPwWrhZksBwqys68WnIfmqsb19Ue2uZ</t>
  </si>
  <si>
    <t>Replacing lower thermocouples, checking on cl31, putting protection on KSSW box</t>
  </si>
  <si>
    <t>https://docs.google.com/forms/d/e/1FAIpQLSeDNiK7kWWFPaW9YrjGgk5pdsGSHVW1d8hPHx1kkS-L_ILI9A/viewform?edit2=2_ABaOnucdX4U9cfeL9N2rMJUosMphAk-vHkAmKBueeXSm902r</t>
  </si>
  <si>
    <t xml:space="preserve">KSSW:
Put a woodwn Board onto KSSW box to protect it from heavy rain. It is a bit too small, but protects most of it.
Checked ceilometer: both of them look fine and I can't see any damages from it fell over. CT25K has a lot of extra weight on its stand now (already when I got here)
Changed the lower two thermocouples on the tower. </t>
  </si>
  <si>
    <t>https://docs.google.com/forms/d/e/1FAIpQLSeDNiK7kWWFPaW9YrjGgk5pdsGSHVW1d8hPHx1kkS-L_ILI9A/viewform?edit2=2_ABaOnuemNaHO2fI3d4D1WUxXkRgxR7F94AbrI83rkGq_GNse</t>
  </si>
  <si>
    <t xml:space="preserve">Checking Davis rain gauge </t>
  </si>
  <si>
    <t>https://docs.google.com/forms/d/e/1FAIpQLSeDNiK7kWWFPaW9YrjGgk5pdsGSHVW1d8hPHx1kkS-L_ILI9A/viewform?edit2=2_ABaOnud3vPec8WA7-0SKxmVa8d7rBknkQR3NNYixyCiZhd7-</t>
  </si>
  <si>
    <t>BCT: Davies Rain gauge was blocked with sand and small stones. Cleared it and tested it. Measured rain today is tested data!</t>
  </si>
  <si>
    <t>https://docs.google.com/forms/d/e/1FAIpQLSeDNiK7kWWFPaW9YrjGgk5pdsGSHVW1d8hPHx1kkS-L_ILI9A/viewform?edit2=2_ABaOnudB1F-P6iodUKGugbNwzR68ls4ZLih5rsjZPFiLCV4</t>
  </si>
  <si>
    <t>For some reason my phone refuses to use the "site visit" "site returned" options.
RGS and MR: 
Checked both ceilometers for cable management and possible resulting electrical noises. Put the cables a little further apart to reduce interference between them.</t>
  </si>
  <si>
    <t>https://docs.google.com/forms/d/e/1FAIpQLSeDNiK7kWWFPaW9YrjGgk5pdsGSHVW1d8hPHx1kkS-L_ILI9A/viewform?edit2=2_ABaOnucK2hMG3h96_T1t_VZPTIuPjOMbor3RIkzrHNR3Q1tf</t>
  </si>
  <si>
    <t>Will Morrison, Kjell zum Berge, Andrew Mark Gabey</t>
  </si>
  <si>
    <t>KSNW and KSSW</t>
  </si>
  <si>
    <t>Remove equipment from from sites</t>
  </si>
  <si>
    <t>https://docs.google.com/forms/d/e/1FAIpQLSeDNiK7kWWFPaW9YrjGgk5pdsGSHVW1d8hPHx1kkS-L_ILI9A/viewform?edit2=2_ABaOnufXmOoNjcbDQDna0WyOGBlglY_qpoWqPaxAsPiCTsPH</t>
  </si>
  <si>
    <t>Will Morrison, Elliott Warren</t>
  </si>
  <si>
    <t>CL31 calibration hoid measurement and noted serial numbers</t>
  </si>
  <si>
    <t>https://docs.google.com/forms/d/e/1FAIpQLSeDNiK7kWWFPaW9YrjGgk5pdsGSHVW1d8hPHx1kkS-L_ILI9A/viewform?edit2=2_ABaOnuep86Mfc8wTZ-Q05AIssShjc32ChN1ZUAlBENrNTQh-</t>
  </si>
  <si>
    <t xml:space="preserve">Will Morrison, Kjell zum Berge, Elliott warren </t>
  </si>
  <si>
    <t>Continuing instrumentation work from thursday</t>
  </si>
  <si>
    <t>https://docs.google.com/forms/d/e/1FAIpQLSeDNiK7kWWFPaW9YrjGgk5pdsGSHVW1d8hPHx1kkS-L_ILI9A/viewform?edit2=2_ABaOnuftAOf4kAbLfMS29399HU6G8KnzhTl8zSRruq9PRGhO</t>
  </si>
  <si>
    <t>Will Morrison, Kjell zum Berge, Elliott Warren</t>
  </si>
  <si>
    <t xml:space="preserve">IMU: Continued to build up instrumentation. All sensors are now physically installed. A last visit is needed to connect everything to the loggers and test all connections. 
That visit can be done by me alone.
</t>
  </si>
  <si>
    <t>https://docs.google.com/forms/d/e/1FAIpQLSeDNiK7kWWFPaW9YrjGgk5pdsGSHVW1d8hPHx1kkS-L_ILI9A/viewform?edit2=2_ABaOnuflpX9erU9x12KiTfK0KwOzHxn_O6ane-AV1SU5STqP</t>
  </si>
  <si>
    <t>Continuing work on new instrumentation installation</t>
  </si>
  <si>
    <t>https://docs.google.com/forms/d/e/1FAIpQLSeDNiK7kWWFPaW9YrjGgk5pdsGSHVW1d8hPHx1kkS-L_ILI9A/viewform?edit2=2_ABaOnudqMFrt7M2opII7YM9FgxmcDktto55Pzaky91ykOx4</t>
  </si>
  <si>
    <t>IMU: connected all new instrumentation to the loggers and connected loggers to laptop. Loggers are not powered though, as I ran out of time. The CNR1 had a resistor missing that is needed to connect it to the logger.
On the next visit needs to be done:
- Put in resistor on logger for CNR1.
- power all loggers 
- install loggers on laptop
- start/check logging
- check that siteupload works
- tidy up cable mess
IML:
Realigned Davis antenna and cleaned Rain bucket.
Bucket was half full with water, because small stones and sand blocked the small hole at the bottom. 
Checked battery (3,2V).</t>
  </si>
  <si>
    <t>https://docs.google.com/forms/d/e/1FAIpQLSeDNiK7kWWFPaW9YrjGgk5pdsGSHVW1d8hPHx1kkS-L_ILI9A/viewform?edit2=2_ABaOnuc85W-Tqq_qG95P8NcPVAi2Fubiozn-NWnwgB0B7GSg</t>
  </si>
  <si>
    <t>Will Morrison, Tiangang</t>
  </si>
  <si>
    <t>Check optris camera take pics</t>
  </si>
  <si>
    <t>https://docs.google.com/forms/d/e/1FAIpQLSeDNiK7kWWFPaW9YrjGgk5pdsGSHVW1d8hPHx1kkS-L_ILI9A/viewform?edit2=2_ABaOnucM_CWw97es7TYaozhmHIQIC_bIsKexNne2fidcXnCJ</t>
  </si>
  <si>
    <t>Finishing work to connect CSat, Licor and CNR1</t>
  </si>
  <si>
    <t>https://docs.google.com/forms/d/e/1FAIpQLSeDNiK7kWWFPaW9YrjGgk5pdsGSHVW1d8hPHx1kkS-L_ILI9A/viewform?edit2=2_ABaOnufHrKbrCOIJWmOrPzGT3PIK1uvfoOWLIa3FvoISey3W</t>
  </si>
  <si>
    <t xml:space="preserve">IMU: connected CSat3, Li7500 and CNR1 on CR3000.
We are getting data, but need to fiddle around with the program a bit, as some scans are being skipped.
Apart from that (can be done remotely) is everything connected and running at IMU. 
Restarted roof34 computer. </t>
  </si>
  <si>
    <t>https://docs.google.com/forms/d/e/1FAIpQLSeDNiK7kWWFPaW9YrjGgk5pdsGSHVW1d8hPHx1kkS-L_ILI9A/viewform?edit2=2_ABaOnudagsvaGbERCu3nbiDb4GGb0rtC51Yns5IuXGBgNSIq</t>
  </si>
  <si>
    <t>Replace PC clean ir cam</t>
  </si>
  <si>
    <t>https://docs.google.com/forms/d/e/1FAIpQLSeDNiK7kWWFPaW9YrjGgk5pdsGSHVW1d8hPHx1kkS-L_ILI9A/viewform?edit2=2_ABaOnufG2mQpBUVIUI-uSMspX3LMF8FzQ-ZmHnLskkSV58Hz</t>
  </si>
  <si>
    <t>IMU 1755 Removed wood tilting ceil.
Cleaned it cams. C69 very foggy lens. Other is good. Had to move mounts to effective clean. Moved c69 to better view angle (more pitched). Replaced laptop with roof41. Deposited c17 plus housing in zarges as the cable is not ready and we have no cable ties. Its flag problem seems to have gone.</t>
  </si>
  <si>
    <t>https://docs.google.com/forms/d/e/1FAIpQLSeDNiK7kWWFPaW9YrjGgk5pdsGSHVW1d8hPHx1kkS-L_ILI9A/viewform?edit2=2_ABaOnucctvjPBVS-4dset_9mTWSK6MfSu0BlCz7nDT8IKKkz</t>
  </si>
  <si>
    <t>Will Morrison, Ben and Elliott</t>
  </si>
  <si>
    <t>Digging up soil probe repeater, left probe in place. Checking repeater's wireless connection ability</t>
  </si>
  <si>
    <t>https://docs.google.com/forms/d/e/1FAIpQLSeDNiK7kWWFPaW9YrjGgk5pdsGSHVW1d8hPHx1kkS-L_ILI9A/viewform?edit2=2_ABaOnufnrPAviUKrLyTo7cnooCpKEbCanF7luUIb1DsGzBWN</t>
  </si>
  <si>
    <t>Will Morrison, Ben C</t>
  </si>
  <si>
    <t>Removed bct cameras c18 c19</t>
  </si>
  <si>
    <t>https://docs.google.com/forms/d/e/1FAIpQLSeDNiK7kWWFPaW9YrjGgk5pdsGSHVW1d8hPHx1kkS-L_ILI9A/viewform?edit2=2_ABaOnudP2vCGY-QZXkYMjkj_6ZNyhrVjQu0g36VUoTWee6C2</t>
  </si>
  <si>
    <t>Elliott</t>
  </si>
  <si>
    <t>Taking soil probe by bench. Took serial nums</t>
  </si>
  <si>
    <t>https://docs.google.com/forms/d/e/1FAIpQLSeDNiK7kWWFPaW9YrjGgk5pdsGSHVW1d8hPHx1kkS-L_ILI9A/viewform?edit2=2_ABaOnufZc3Na8cyPXvKVV8ofaJWB6p2m_eJ49Q07BepbDHst</t>
  </si>
  <si>
    <t>Will Morrison, Elliott, Ben C</t>
  </si>
  <si>
    <t>Fix cr3000, fix ceil</t>
  </si>
  <si>
    <t>https://docs.google.com/forms/d/e/1FAIpQLSeDNiK7kWWFPaW9YrjGgk5pdsGSHVW1d8hPHx1kkS-L_ILI9A/viewform?edit2=2_ABaOnucZhOuZzFMJ458xVhOGnSR13Oa8v7grXFsNLKpbWgKy</t>
  </si>
  <si>
    <t>Ceilometer: cleaned, de-cobwebbed, levelled. Roof felt felt soft in heat, need to watch for other ceilometers</t>
  </si>
  <si>
    <t>https://docs.google.com/forms/d/e/1FAIpQLSeDNiK7kWWFPaW9YrjGgk5pdsGSHVW1d8hPHx1kkS-L_ILI9A/viewform?edit2=2_ABaOnudhuLWsVPd6W-nn2i6wwItDABJH8vkqxxqczArzaxV9</t>
  </si>
  <si>
    <t>Will Morrison, Ben Elliott</t>
  </si>
  <si>
    <t xml:space="preserve">BCT - Removed C18 C19 cameras. Cleaned C19 camera. There was no visible dirt removed. Both lenses very fogged. Checked BCT tipping bucket - was all clear. Checked all fixtures and fittings - all ok. 
BFCL - checked cables on soil logger (WSN node 2) as temperature readings are quite high. All looked ok. 
Thomas moore - removed 1x WSN logger 1A00DAE and housing
RGS - installed 1A00DAE logger and sn ???? probe in garden. Installed pi and microlite in Catherine's office, to see how wifi goes. No time to properly check for another location. WSN gateway has connection to node, but is not collecting data as did not configure with labview. Host laptop (roof30) also on wifi.
IMU - removed C69 and returned the other camera that was in zarges box (as noted previously). Implemented optris stats processing on Roof34 (1 sec base res, 1 min stats interval). Updated grab Filelocations and SiteUpload accordingly. Checked IMU tipping bucket - was all clear. </t>
  </si>
  <si>
    <t>https://docs.google.com/forms/d/e/1FAIpQLSeDNiK7kWWFPaW9YrjGgk5pdsGSHVW1d8hPHx1kkS-L_ILI9A/viewform?edit2=2_ABaOnueGW4fxqVd_JuX0NNFiqsrguVT63H9HSrt3XO6dlbjW</t>
  </si>
  <si>
    <t>Elliott and Ben</t>
  </si>
  <si>
    <t>Barbican: Soil probe serial numbers. Node beside the benches in the garden: TA07ACF; Node beside Davis: 1A07AD1.
IMU: Cleaned and levelled CL31.
RGS: Cleaned CL31.</t>
  </si>
  <si>
    <t>https://docs.google.com/forms/d/e/1FAIpQLSeDNiK7kWWFPaW9YrjGgk5pdsGSHVW1d8hPHx1kkS-L_ILI9A/viewform?edit2=2_ABaOnuc2MlyvfgFd79i9nR0c6AHJy6bPVTZOoGOqj_wFlGqe</t>
  </si>
  <si>
    <t>CL31: clean and taking down serial numbers.</t>
  </si>
  <si>
    <t>https://docs.google.com/forms/d/e/1FAIpQLSeDNiK7kWWFPaW9YrjGgk5pdsGSHVW1d8hPHx1kkS-L_ILI9A/viewform?edit2=2_ABaOnudz0sVA6YZXgTWEd8KBDO0MlfWjtmFnm1A5Smn9mR3n</t>
  </si>
  <si>
    <t>Finished cleaning CL31, although the lense was fairly clean, there were a lot of spiderwebs.</t>
  </si>
  <si>
    <t>https://docs.google.com/forms/d/e/1FAIpQLSeDNiK7kWWFPaW9YrjGgk5pdsGSHVW1d8hPHx1kkS-L_ILI9A/viewform?edit2=2_ABaOnucjo5uM-H_quoZPXlESvIdMCk8DHquRc3uRX4MbB2j7</t>
  </si>
  <si>
    <t xml:space="preserve">Added stats processing to C03 and C57 at KSSW </t>
  </si>
  <si>
    <t>https://docs.google.com/forms/d/e/1FAIpQLSeDNiK7kWWFPaW9YrjGgk5pdsGSHVW1d8hPHx1kkS-L_ILI9A/viewform?edit2=2_ABaOnucnhtLVBQMzff5mbSW1DF21G1fFxoRDwqUu5bsjbQZ6</t>
  </si>
  <si>
    <t>Setting up a microlite, CT25KY and soil moisture probe</t>
  </si>
  <si>
    <t>https://docs.google.com/forms/d/e/1FAIpQLSeDNiK7kWWFPaW9YrjGgk5pdsGSHVW1d8hPHx1kkS-L_ILI9A/viewform?edit2=2_ABaOnudxSR7YOjHqiuRT-gSx_UAaiHMwHZiWwS7QdDgYaxb2</t>
  </si>
  <si>
    <t>CL31 termination hood measurement and clean</t>
  </si>
  <si>
    <t>https://docs.google.com/forms/d/e/1FAIpQLSeDNiK7kWWFPaW9YrjGgk5pdsGSHVW1d8hPHx1kkS-L_ILI9A/viewform?edit2=2_ABaOnudguh2gHblzr3gMTg7q-C3kt5wuzsqnzfomNsHKEzJz</t>
  </si>
  <si>
    <t xml:space="preserve">Kjell zum Berge, Elliott Warren </t>
  </si>
  <si>
    <t xml:space="preserve">RGS:
installed CT25K on the roof
Did a termination hood measurement on CL31
Installed new microlite
Cleaned CL31 window
Swapped in the NI laptop to the Basestation and connected to the internet
</t>
  </si>
  <si>
    <t>https://docs.google.com/forms/d/e/1FAIpQLSeDNiK7kWWFPaW9YrjGgk5pdsGSHVW1d8hPHx1kkS-L_ILI9A/viewform?edit2=2_ABaOnue5YkryT2wqDH1F-wq433iLZKvjpsNlDPmJNshGC-Za</t>
  </si>
  <si>
    <t xml:space="preserve">Turned off /Debug mode for C26 at IMU. Data issue seems to have stopped. </t>
  </si>
  <si>
    <t>https://docs.google.com/forms/d/e/1FAIpQLSeDNiK7kWWFPaW9YrjGgk5pdsGSHVW1d8hPHx1kkS-L_ILI9A/viewform?edit2=2_ABaOnucC41qzdF38onfwCekFilAzjSWxaHWMxn294r9ENaxS</t>
  </si>
  <si>
    <t>BCT, BGH, BFCL</t>
  </si>
  <si>
    <t xml:space="preserve">Checking Davis Stations </t>
  </si>
  <si>
    <t>https://docs.google.com/forms/d/e/1FAIpQLSeDNiK7kWWFPaW9YrjGgk5pdsGSHVW1d8hPHx1kkS-L_ILI9A/viewform?edit2=2_ABaOnueFZaMbp88Wn7j71_SEBAPqHAFBfTf5r3zrrDsI-uws</t>
  </si>
  <si>
    <t xml:space="preserve">BCT, BGH, BFCL: checked tipping buckets, all clean
Checked BCT wind, looks normal </t>
  </si>
  <si>
    <t>https://docs.google.com/forms/d/e/1FAIpQLSeDNiK7kWWFPaW9YrjGgk5pdsGSHVW1d8hPHx1kkS-L_ILI9A/viewform?edit2=2_ABaOnuc-vXBAyYgFwBbl1qfRz4zM6lA5AvsSGxcAv4d5ne8h</t>
  </si>
  <si>
    <t>KSSW: Removing Li840 for Testung in reading. 
Tested two lowest thermocouples, they look okay.
Cleaned ceilometer window
Copying data from roof32 on external hdd (left hdd at KSSW)</t>
  </si>
  <si>
    <t>https://docs.google.com/forms/d/e/1FAIpQLSeDNiK7kWWFPaW9YrjGgk5pdsGSHVW1d8hPHx1kkS-L_ILI9A/viewform?edit2=2_ABaOnudvMmTSIRQN1o-YwG_-CWVK1089jYspXpVpT8VDpX8d</t>
  </si>
  <si>
    <t xml:space="preserve">Check on Roof34, check Davis </t>
  </si>
  <si>
    <t>https://docs.google.com/forms/d/e/1FAIpQLSeDNiK7kWWFPaW9YrjGgk5pdsGSHVW1d8hPHx1kkS-L_ILI9A/viewform?edit2=2_ABaOnuemvDPaDzEYy0YBxGcrKFD3yNDbBb3__g3bqf1fph-z</t>
  </si>
  <si>
    <t xml:space="preserve">IMU: roof34 has a broken HDD. HDD or whole computer needs to be changed.
Davis tipping bucket ok. Cleaned ceil window </t>
  </si>
  <si>
    <t>https://docs.google.com/forms/d/e/1FAIpQLSeDNiK7kWWFPaW9YrjGgk5pdsGSHVW1d8hPHx1kkS-L_ILI9A/viewform?edit2=2_ABaOnufaZtzoZY3Jft7DCtoDsNmSt7mqMqKMbp0rRcVzSTGg</t>
  </si>
  <si>
    <t xml:space="preserve">RGS: swapped NI node and put another node + Sensor in 
Cleaned ceil Windows </t>
  </si>
  <si>
    <t>https://docs.google.com/forms/d/e/1FAIpQLSeDNiK7kWWFPaW9YrjGgk5pdsGSHVW1d8hPHx1kkS-L_ILI9A/viewform?edit2=2_ABaOnudbeY0F5VaBGdkr6h4wbrEu9M8jimXUEe44A3JzuEY</t>
  </si>
  <si>
    <t>Changing roof34 for roof44</t>
  </si>
  <si>
    <t>https://docs.google.com/forms/d/e/1FAIpQLSeDNiK7kWWFPaW9YrjGgk5pdsGSHVW1d8hPHx1kkS-L_ILI9A/viewform?edit2=2_ABaOnudj65ksG14rdmvlcN-HojhINlOF0hawZNkdvOj5MH4H</t>
  </si>
  <si>
    <t xml:space="preserve">IMU: Replaced roof34 with roof44 (Desktop). Cleaned the whole box so it easier to access. 
Problem one: the new computer is missing a serial input and we had no serial to USB adapter. LAS not connected for now
Problem two: the soldering between antenna and one of the Davis broke (IML) Will solder that in Reading.
All needed software is on the computer, just needs to be set up. 
PC is connected to TeamViewer, so can be done remotely. </t>
  </si>
  <si>
    <t>https://docs.google.com/forms/d/e/1FAIpQLSeDNiK7kWWFPaW9YrjGgk5pdsGSHVW1d8hPHx1kkS-L_ILI9A/viewform?edit2=2_ABaOnufFTHBQypEekaydl3JsF8zUYImPlTM1-m-hnz-uD88I</t>
  </si>
  <si>
    <t xml:space="preserve">Cleaning ceilometer and recalibrating Windows transmission software </t>
  </si>
  <si>
    <t>https://docs.google.com/forms/d/e/1FAIpQLSeDNiK7kWWFPaW9YrjGgk5pdsGSHVW1d8hPHx1kkS-L_ILI9A/viewform?edit2=2_ABaOnufMoUs9WO1KlcUzfk8rnMg54s6I-UgqOg2j8zUhWmhb</t>
  </si>
  <si>
    <t xml:space="preserve">NK: cleaned from spiderwebs, cleaned window, checked sensitivity (is on 3) and recalibrated window transmission algorithm </t>
  </si>
  <si>
    <t>https://docs.google.com/forms/d/e/1FAIpQLSeDNiK7kWWFPaW9YrjGgk5pdsGSHVW1d8hPHx1kkS-L_ILI9A/viewform?edit2=2_ABaOnufl2SpNKVkqhdcCroRBXTj0fqlUUy5gS6CFWj1wuQ</t>
  </si>
  <si>
    <t xml:space="preserve">IMU: put in Davis, connected CR10X (LAS), put siteupload on (will set it up tomorrow), cleaned ceilometer, checked all mountings </t>
  </si>
  <si>
    <t>https://docs.google.com/forms/d/e/1FAIpQLSeDNiK7kWWFPaW9YrjGgk5pdsGSHVW1d8hPHx1kkS-L_ILI9A/viewform?edit2=2_ABaOnueOvpNN_qyqRg_sGA4IxPFZxK79LldaSm0IJ5ItDSNo</t>
  </si>
  <si>
    <t>RGS: Prepared CL31 sensor for shipping to Finland, replaced SMP, replaced batteries in one of the nodes, connected laptop to wifi again</t>
  </si>
  <si>
    <t>https://docs.google.com/forms/d/e/1FAIpQLSeDNiK7kWWFPaW9YrjGgk5pdsGSHVW1d8hPHx1kkS-L_ILI9A/viewform?edit2=2_ABaOnueVAOwIpnpHZ12mXItqPkUOtFdeCXx8UTTKC7HaFIFu</t>
  </si>
  <si>
    <t>Kjell zum Berge, Elliott</t>
  </si>
  <si>
    <t>Changed URAO CL31 reporting interval from 6 to 15 seconds. Tilt is still much greater than the recommended 4deg. Sorted  CT25KV WiFi by rotating the instrument. Need to set tilt angle on all instruments soon.</t>
  </si>
  <si>
    <t>https://docs.google.com/forms/d/e/1FAIpQLSeDNiK7kWWFPaW9YrjGgk5pdsGSHVW1d8hPHx1kkS-L_ILI9A/viewform?edit2=2_ABaOnueLUt__ioGS59DFOmXiACfxTTI-dbTHVfX3mfNDyTb_</t>
  </si>
  <si>
    <t>Added 6 new Wikis for How to set up programs needed on the sites and how to set up a site computer in general</t>
  </si>
  <si>
    <t>https://docs.google.com/forms/d/e/1FAIpQLSeDNiK7kWWFPaW9YrjGgk5pdsGSHVW1d8hPHx1kkS-L_ILI9A/viewform?edit2=2_ABaOnud_9e6DbkezmmKLM1W4lR1ncm_mg-9qArQgjgfl7mVV</t>
  </si>
  <si>
    <t>Get it cable</t>
  </si>
  <si>
    <t>https://docs.google.com/forms/d/e/1FAIpQLSeDNiK7kWWFPaW9YrjGgk5pdsGSHVW1d8hPHx1kkS-L_ILI9A/viewform?edit2=2_ABaOnudUls_8POYKyC5rZlRrXdRUIHb0OQgjZhxVexMA23DX</t>
  </si>
  <si>
    <t>Picked up cable used for east facing camera</t>
  </si>
  <si>
    <t>https://docs.google.com/forms/d/e/1FAIpQLSeDNiK7kWWFPaW9YrjGgk5pdsGSHVW1d8hPHx1kkS-L_ILI9A/viewform?edit2=2_ABaOnuehY9QkHOV_W33vHRxIbyuh-zpJd9kdJnuaboT8z6H1</t>
  </si>
  <si>
    <t xml:space="preserve">- Deleted the raw backscatter profile for RGS Ceil-B from the website, because the ceilometer is not measuring at the moment
- Took off infrared cameras for BCT and IMU south from daily form
</t>
  </si>
  <si>
    <t>https://docs.google.com/forms/d/e/1FAIpQLSeDNiK7kWWFPaW9YrjGgk5pdsGSHVW1d8hPHx1kkS-L_ILI9A/viewform?edit2=2_ABaOnuecGGHFTaVqzk7-KRyvH7jK2skkhxQHCMA34_qu_aG0</t>
  </si>
  <si>
    <t>Checking ceilometer and cable</t>
  </si>
  <si>
    <t>https://docs.google.com/forms/d/e/1FAIpQLSeDNiK7kWWFPaW9YrjGgk5pdsGSHVW1d8hPHx1kkS-L_ILI9A/viewform?edit2=2_ABaOnuct0lg5nU1_k2idae12jyQ7qS5KwtbFbX-cw5hC7zcc</t>
  </si>
  <si>
    <t xml:space="preserve">NK: ceilometer works using a battery but fails and causes tripping when uses mains power. Even with a new working cable. </t>
  </si>
  <si>
    <t>https://docs.google.com/forms/d/e/1FAIpQLSeDNiK7kWWFPaW9YrjGgk5pdsGSHVW1d8hPHx1kkS-L_ILI9A/viewform?edit2=2_ABaOnudGRFndGERvcE7kJO-PbC4nFxfS7MRBt56LCjssbH0</t>
  </si>
  <si>
    <t>Kjell zum Berge, Elliott and Sam</t>
  </si>
  <si>
    <t>NK: Swapped ceilometer D for Ceilometer E. Working, just needs a firmware update. 
Taking ceilometer D to reading for tests and repair.</t>
  </si>
  <si>
    <t>https://docs.google.com/forms/d/e/1FAIpQLSeDNiK7kWWFPaW9YrjGgk5pdsGSHVW1d8hPHx1kkS-L_ILI9A/viewform?edit2=2_ABaOnuc9s2vWE0gd0Vl44MxdBqSPvBATyZJ-KrLKNgWrfEu4</t>
  </si>
  <si>
    <t>Connection ARG100</t>
  </si>
  <si>
    <t>https://docs.google.com/forms/d/e/1FAIpQLSeDNiK7kWWFPaW9YrjGgk5pdsGSHVW1d8hPHx1kkS-L_ILI9A/viewform?edit2=2_ABaOnueVmErcurNovTpkyfxH6GbhH9M5lg3Z-fSCKdC3AOje</t>
  </si>
  <si>
    <t>KSSW: connected and cleaned ARG100 
Cleaned CT25K</t>
  </si>
  <si>
    <t>https://docs.google.com/forms/d/e/1FAIpQLSeDNiK7kWWFPaW9YrjGgk5pdsGSHVW1d8hPHx1kkS-L_ILI9A/viewform?edit2=2_ABaOnuexOtS19FmLxn937zF2RWHr1JEtPAE_bHtbu6iaVsWh</t>
  </si>
  <si>
    <t>BFCL: Changed aerial for node2
Microlites: added three new microlites to the network (will do meta data tomorrow)</t>
  </si>
  <si>
    <t>https://docs.google.com/forms/d/e/1FAIpQLSeDNiK7kWWFPaW9YrjGgk5pdsGSHVW1d8hPHx1kkS-L_ILI9A/viewform?edit2=2_ABaOnucGOFpJdD6TAyyp54IYG8z_BtNpB5eSrT-elhb-Y_AY</t>
  </si>
  <si>
    <t xml:space="preserve">Rm cam </t>
  </si>
  <si>
    <t>https://docs.google.com/forms/d/e/1FAIpQLSeDNiK7kWWFPaW9YrjGgk5pdsGSHVW1d8hPHx1kkS-L_ILI9A/viewform?edit2=2_ABaOnuduF4h_KZTlc_sh014oLPKFXEUZ8G8itGaaBW4QjDk_</t>
  </si>
  <si>
    <t>RGS: Reinstalled CL31
Changed node 3 SMP and cable. Now giving correct values for both variables. Node 4 changed SMP as well. Gives correct temp, but wrong SM</t>
  </si>
  <si>
    <t>https://docs.google.com/forms/d/e/1FAIpQLSeDNiK7kWWFPaW9YrjGgk5pdsGSHVW1d8hPHx1kkS-L_ILI9A/viewform?edit2=2_ABaOnud2IBraNhG-pQc7_YUzcmFqqgooxtEEBNtGPQth_ZXe</t>
  </si>
  <si>
    <t>Checking on CR10X</t>
  </si>
  <si>
    <t>https://docs.google.com/forms/d/e/1FAIpQLSeDNiK7kWWFPaW9YrjGgk5pdsGSHVW1d8hPHx1kkS-L_ILI9A/viewform?edit2=2_ABaOnudwH4HwmCETLc5tGIDNd5HyaQhvhwBoUc5CO3BEwFK5</t>
  </si>
  <si>
    <t xml:space="preserve">IMU: reconnected CR10X. LAS data is coming in again. 
Unplugged IRC USB cable from computer, cleaned ceilometer window and checked all the mountings </t>
  </si>
  <si>
    <t>https://docs.google.com/forms/d/e/1FAIpQLSeDNiK7kWWFPaW9YrjGgk5pdsGSHVW1d8hPHx1kkS-L_ILI9A/viewform?edit2=2_ABaOnud3P2puYgTlEZbgnT-PZ7mVNcMz-uMzHrYzI6yUshfk</t>
  </si>
  <si>
    <t>MR: Changed the CLT of the CL31 for an updaten Version. Noten down the serial number. 
Cleaned ceil Window</t>
  </si>
  <si>
    <t>https://docs.google.com/forms/d/e/1FAIpQLSeDNiK7kWWFPaW9YrjGgk5pdsGSHVW1d8hPHx1kkS-L_ILI9A/viewform?edit2=2_ABaOnucX2obnec53OHKPkgQsNSN8u2W46ZwLfrMNnrcC7DPk</t>
  </si>
  <si>
    <t>Changing CL31 CLT, checking roof44</t>
  </si>
  <si>
    <t>https://docs.google.com/forms/d/e/1FAIpQLSeDNiK7kWWFPaW9YrjGgk5pdsGSHVW1d8hPHx1kkS-L_ILI9A/viewform?edit2=2_ABaOnudYq18vVckKABiTtMykSkM05L25FgexMqDcLnMY7Bfe</t>
  </si>
  <si>
    <t>IMU: Replaced old CLP in CL31 with updated one.
Cleaned CL window 
Checked roof44 computer. Screen was pressing a key on the keyboard constantly.</t>
  </si>
  <si>
    <t>https://docs.google.com/forms/d/e/1FAIpQLSeDNiK7kWWFPaW9YrjGgk5pdsGSHVW1d8hPHx1kkS-L_ILI9A/viewform?edit2=2_ABaOnueLqZNEz1f-s7FvN6XvFVHjYt6qYq_kUWlK1PlmPPC0</t>
  </si>
  <si>
    <t>BCT: checked BCT-BTT LAS demod. BCT side looks okay. 
Checked NI base station. Restarted it, but computer can still not connect to it.</t>
  </si>
  <si>
    <t>https://docs.google.com/forms/d/e/1FAIpQLSeDNiK7kWWFPaW9YrjGgk5pdsGSHVW1d8hPHx1kkS-L_ILI9A/viewform?edit2=2_ABaOnufQnbpGVcyKseFi-o40gF3RAfkQp1f0GyAZfVqqoyEY</t>
  </si>
  <si>
    <t>IMU: computer was in sleep mode. Deactivated sleep mode in system settings.</t>
  </si>
  <si>
    <t>https://docs.google.com/forms/d/e/1FAIpQLSeDNiK7kWWFPaW9YrjGgk5pdsGSHVW1d8hPHx1kkS-L_ILI9A/viewform?edit2=2_ABaOnueuq-A6DxF7Zdh_tRypKW0Mt9DZs5SmEbBXrlYf7kMJ</t>
  </si>
  <si>
    <t xml:space="preserve">BTT: tried to realign LAS transmitter with receiver at BCT. Didn't work out, Demod is still too low. Might be a problem with the LED. </t>
  </si>
  <si>
    <t>https://docs.google.com/forms/d/e/1FAIpQLSeDNiK7kWWFPaW9YrjGgk5pdsGSHVW1d8hPHx1kkS-L_ILI9A/viewform?edit2=2_ABaOnucMY2Tj70f_OLia47va3q1pfa0GtDrJ3PQ4IAGMU0u1</t>
  </si>
  <si>
    <t>Will Morrison, Chrisoph</t>
  </si>
  <si>
    <t>Take down li7500</t>
  </si>
  <si>
    <t>https://docs.google.com/forms/d/e/1FAIpQLSeDNiK7kWWFPaW9YrjGgk5pdsGSHVW1d8hPHx1kkS-L_ILI9A/viewform?edit2=2_ABaOnuc-_8XrUwvtX0utSnv3XT3IHY6XFZpjhLRaO72P0eas</t>
  </si>
  <si>
    <t>Will Morrison, Christoph</t>
  </si>
  <si>
    <t xml:space="preserve">IMU Li7500 down </t>
  </si>
  <si>
    <t>https://docs.google.com/forms/d/e/1FAIpQLSeDNiK7kWWFPaW9YrjGgk5pdsGSHVW1d8hPHx1kkS-L_ILI9A/viewform?edit2=2_ABaOnufG1oB4R8yNocYZFpeA5zVEEscOWoxXGwl0AGIiOd7N</t>
  </si>
  <si>
    <t>Reinstalled cnr1 at IMU. Plugged cr3000 back in</t>
  </si>
  <si>
    <t>https://docs.google.com/forms/d/e/1FAIpQLSeDNiK7kWWFPaW9YrjGgk5pdsGSHVW1d8hPHx1kkS-L_ILI9A/viewform?edit2=2_ABaOnucsSOSO95NEq7LF9Nwth34ToPM6YFRuxcqv2hrEoZIu</t>
  </si>
  <si>
    <t>Cleaned CT25KR. Removed some cobwebs</t>
  </si>
  <si>
    <t>https://docs.google.com/forms/d/e/1FAIpQLSeDNiK7kWWFPaW9YrjGgk5pdsGSHVW1d8hPHx1kkS-L_ILI9A/viewform?edit2=2_ABaOnuc_ocDRM28yhRxs_4g0dzLvwy90bVz6db7use0atu5Y</t>
  </si>
  <si>
    <t>IMU: Power was completely gone, because the wall plugs tripping was activated. Works again after resetting the wall plug. 
Reinstalled Li7500A (without calibration). At the moment gives only values every 30 seconds. Same behaviour as the last times after a reinstallatuon. Should start normal operation sooner or later. 
Cleaned ceilometer window.</t>
  </si>
  <si>
    <t>https://docs.google.com/forms/d/e/1FAIpQLSeDNiK7kWWFPaW9YrjGgk5pdsGSHVW1d8hPHx1kkS-L_ILI9A/viewform?edit2=2_ABaOnuf__8_tJ5HuB781_YbFblRuW8ocNUQeW9BV9LOO4R9r</t>
  </si>
  <si>
    <t xml:space="preserve">BTT: realigned BLS. The alignment mechanism seems to be a bit loose. </t>
  </si>
  <si>
    <t>https://docs.google.com/forms/d/e/1FAIpQLSeDNiK7kWWFPaW9YrjGgk5pdsGSHVW1d8hPHx1kkS-L_ILI9A/viewform?edit2=2_ABaOnud252NHYqaCe8yxyU_RGXpwanxqPrw0ojB1mwXbxg9k</t>
  </si>
  <si>
    <t xml:space="preserve">NK: took photos of ceil serial numbers and cleaned window </t>
  </si>
  <si>
    <t>https://docs.google.com/forms/d/e/1FAIpQLSeDNiK7kWWFPaW9YrjGgk5pdsGSHVW1d8hPHx1kkS-L_ILI9A/viewform?edit2=2_ABaOnufHKE5ElK5vCUhZ9YkNDoGCmvCn6ja4yqFXnn3ADXzO</t>
  </si>
  <si>
    <t>https://docs.google.com/forms/d/e/1FAIpQLSeDNiK7kWWFPaW9YrjGgk5pdsGSHVW1d8hPHx1kkS-L_ILI9A/viewform?edit2=2_ABaOnufYKLH0bmo01HkzC-FZM-7kXWmeFfSrpThST-YSajcK</t>
  </si>
  <si>
    <t>RGS: Tested all SMP's left and another cable. Left A01362 in the ground connected to node4.
Soil moisture is still wrong for that one. Or at least it seems to be wrong. Worth waiting a while and see how the values develop.
All other nodes where giving even worse values.</t>
  </si>
  <si>
    <t>https://docs.google.com/forms/d/e/1FAIpQLSeDNiK7kWWFPaW9YrjGgk5pdsGSHVW1d8hPHx1kkS-L_ILI9A/viewform?edit2=2_ABaOnudUuGjQGPVkcrYMoLhOycZlJpbaCZdkWJbyMk4LWUFI</t>
  </si>
  <si>
    <t xml:space="preserve">BCT: checked LAS alignment again - aligning doesn't work. Checked/cleaned tipping bucket 
BGH: checked/cleaned tipping bucket 
BFCL: checked/cleaned tipping bucket </t>
  </si>
  <si>
    <t>https://docs.google.com/forms/d/e/1FAIpQLSeDNiK7kWWFPaW9YrjGgk5pdsGSHVW1d8hPHx1kkS-L_ILI9A/viewform?edit2=2_ABaOnuepsWinWvGuVqKkT1wmOhES11l31chVGGG9Tn0Alag</t>
  </si>
  <si>
    <t>Check on CL31 CLT unit</t>
  </si>
  <si>
    <t>https://docs.google.com/forms/d/e/1FAIpQLSeDNiK7kWWFPaW9YrjGgk5pdsGSHVW1d8hPHx1kkS-L_ILI9A/viewform?edit2=2_ABaOnuee5YAvux8mGM2ckg6gjS7hokr7C6ILsn444-lpJO3r</t>
  </si>
  <si>
    <t xml:space="preserve">IMU: Removed and reinstalled CLT unit. If it is still not working we have to use the old CLT again.
IML: checked/cleaned tipping bucket </t>
  </si>
  <si>
    <t>https://docs.google.com/forms/d/e/1FAIpQLSeDNiK7kWWFPaW9YrjGgk5pdsGSHVW1d8hPHx1kkS-L_ILI9A/viewform?edit2=2_ABaOnufBCruuzBLWBRvauC-wNpGVrC5VeUhennQ0lrdTFTyA</t>
  </si>
  <si>
    <t xml:space="preserve">BTT: checked LAS LED diagnostics. Seems to be damaged and needs replacement. But I will talk to Kipp&amp;Zonen first, to confirm. </t>
  </si>
  <si>
    <t>https://docs.google.com/forms/d/e/1FAIpQLSeDNiK7kWWFPaW9YrjGgk5pdsGSHVW1d8hPHx1kkS-L_ILI9A/viewform?edit2=2_ABaOnudeEzNaX00nvYl-yCwhu8DRk0yH1XbEAz0I-pxy5r7G</t>
  </si>
  <si>
    <t>Checking again the LAS LED</t>
  </si>
  <si>
    <t>https://docs.google.com/forms/d/e/1FAIpQLSeDNiK7kWWFPaW9YrjGgk5pdsGSHVW1d8hPHx1kkS-L_ILI9A/viewform?edit2=2_ABaOnue-910cUo56UAfgnFqh71oJLW5tdr8lhuYbCf6Qr2uz</t>
  </si>
  <si>
    <t>BTT: Checked LED and I am pretty sure it is damaged. Would be best to swap the transmitter with one of our sore ones to have the measurements running again.</t>
  </si>
  <si>
    <t>https://docs.google.com/forms/d/e/1FAIpQLSeDNiK7kWWFPaW9YrjGgk5pdsGSHVW1d8hPHx1kkS-L_ILI9A/viewform?edit2=2_ABaOnudxwW2qnHFUevDMeGlBCMNTvcU1BjMHKAMwfkpTX3DO</t>
  </si>
  <si>
    <t>Swap the old CLT back into ceilometer A</t>
  </si>
  <si>
    <t>https://docs.google.com/forms/d/e/1FAIpQLSeDNiK7kWWFPaW9YrjGgk5pdsGSHVW1d8hPHx1kkS-L_ILI9A/viewform?edit2=2_ABaOnucZi8rtpMAXg__FFi4rWFyjxbp0TpRDhO4spUnl0qGr</t>
  </si>
  <si>
    <t>IMU: replaced the new not working CPT with the old one. Giving good values again. New one needs to be send back for check by Vaisala.</t>
  </si>
  <si>
    <t>https://docs.google.com/forms/d/e/1FAIpQLSeDNiK7kWWFPaW9YrjGgk5pdsGSHVW1d8hPHx1kkS-L_ILI9A/viewform?edit2=2_ABaOnucB-5k-joFiBKujtL2wMntPeJc19wUAOFli2bTqncg</t>
  </si>
  <si>
    <t>TLI: Swapped water temp sensor for a new one. Giving correct values again, but LVS display not working atm</t>
  </si>
  <si>
    <t>https://docs.google.com/forms/d/e/1FAIpQLSeDNiK7kWWFPaW9YrjGgk5pdsGSHVW1d8hPHx1kkS-L_ILI9A/viewform?edit2=2_ABaOnucLmNhTv3VOApejF1sxqwuhfgQubih2VuTfhbSTQEmV</t>
  </si>
  <si>
    <t xml:space="preserve">RGS: cleaned both ceilometer. Checked CT25K for cross talk error. Was fine after cleaning </t>
  </si>
  <si>
    <t>https://docs.google.com/forms/d/e/1FAIpQLSeDNiK7kWWFPaW9YrjGgk5pdsGSHVW1d8hPHx1kkS-L_ILI9A/viewform?edit2=2_ABaOnudRJUqLC0HIHVDovDwJwxz2xrnaDkM18g2aTogY2ggx</t>
  </si>
  <si>
    <t xml:space="preserve">NK: Cleaned and checked CL31 </t>
  </si>
  <si>
    <t>https://docs.google.com/forms/d/e/1FAIpQLSeDNiK7kWWFPaW9YrjGgk5pdsGSHVW1d8hPHx1kkS-L_ILI9A/viewform?edit2=2_ABaOnucRrI79UUpbFSUeyx6KczPMXrrO8zRJ4pq_gIKI-b54</t>
  </si>
  <si>
    <t xml:space="preserve">Checking CR10X and replacing power supply for it </t>
  </si>
  <si>
    <t>https://docs.google.com/forms/d/e/1FAIpQLSeDNiK7kWWFPaW9YrjGgk5pdsGSHVW1d8hPHx1kkS-L_ILI9A/viewform?edit2=2_ABaOnue1x-GRIrNxnigWaZdzFHkrHGPCVY4E-ERjEELpLYf1</t>
  </si>
  <si>
    <t xml:space="preserve">IMU: can't connect logger again on site. It might be that the battery is empty and therefore the connection doesn't work. The power supply is fine. The battery I had with me in case I need to replace it was the wrong size, as the logger needs a special coin battery size. 
Took the logger with me, so no LAS data between IMU and BCT for a few more days </t>
  </si>
  <si>
    <t>https://docs.google.com/forms/d/e/1FAIpQLSeDNiK7kWWFPaW9YrjGgk5pdsGSHVW1d8hPHx1kkS-L_ILI9A/viewform?edit2=2_ABaOnudC3BPYs7jQbllO1xcpou9uZ2LcgH4KOsuWJeeR5ccK</t>
  </si>
  <si>
    <t xml:space="preserve">BTT: Installed replacement LAS transmitter. Demod back at 300, so we should get Data again. Talking Non working Transmitter back to Reading </t>
  </si>
  <si>
    <t>https://docs.google.com/forms/d/e/1FAIpQLSeDNiK7kWWFPaW9YrjGgk5pdsGSHVW1d8hPHx1kkS-L_ILI9A/viewform?edit2=2_ABaOnudkVZA3QZrxA35wi7H95ERmXwxani2tPAeChM8MfWW5</t>
  </si>
  <si>
    <t>IMU: Put back in the erspartes CR10X with "new" power supply. Working again.</t>
  </si>
  <si>
    <t>https://docs.google.com/forms/d/e/1FAIpQLSeDNiK7kWWFPaW9YrjGgk5pdsGSHVW1d8hPHx1kkS-L_ILI9A/viewform?edit2=2_ABaOnufXqlF_RFzaj38ht8gmR4_N7licuyBrbJQGp9_sND_S</t>
  </si>
  <si>
    <t xml:space="preserve">BTT: Changed the sun shield for the LAS to the One that's designed for the LAS mkI. On Tuesday when we installed it we had only the one for the MKII and that one is much shorter. </t>
  </si>
  <si>
    <t>https://docs.google.com/forms/d/e/1FAIpQLSeDNiK7kWWFPaW9YrjGgk5pdsGSHVW1d8hPHx1kkS-L_ILI9A/viewform?edit2=2_ABaOnufWBKcE6gbjoDr_hKav8qPwISR-ORFqNAbfeEMhAQw</t>
  </si>
  <si>
    <t xml:space="preserve">IMU: replaced the old CPT with the new repaired one. Cleaned ceilometer window and checked mountings </t>
  </si>
  <si>
    <t>https://docs.google.com/forms/d/e/1FAIpQLSeDNiK7kWWFPaW9YrjGgk5pdsGSHVW1d8hPHx1kkS-L_ILI9A/viewform?edit2=2_ABaOnufpZMIFCfnJA5yFpmHRd886wV3-vKuPPGq3MCms1KQh</t>
  </si>
  <si>
    <t xml:space="preserve">RGS: checked on NI base Station. Was, for some reason, completely disconnected and needed an IP reset. Works now, but has the IP 192.168.4.61
Ftpsync software is already adjusted to that. But there will be the common siteupload lag for tomorrow. </t>
  </si>
  <si>
    <t>https://docs.google.com/forms/d/e/1FAIpQLSeDNiK7kWWFPaW9YrjGgk5pdsGSHVW1d8hPHx1kkS-L_ILI9A/viewform?edit2=2_ABaOnuc59zh_QZVSUBZS7yhMAqOIpCBpu7piYOd2UBSg-i6_</t>
  </si>
  <si>
    <t>Bruce Main, Kjell zum Berge</t>
  </si>
  <si>
    <t xml:space="preserve">KSSW: changed the broken pulley for the new one. </t>
  </si>
  <si>
    <t>https://docs.google.com/forms/d/e/1FAIpQLSeDNiK7kWWFPaW9YrjGgk5pdsGSHVW1d8hPHx1kkS-L_ILI9A/viewform?edit2=2_ABaOnucAawVMBWCFvgXHvj190cNeeUJv4NkegFXeXwFkj5dv</t>
  </si>
  <si>
    <t>Cleaned CT25K-R window</t>
  </si>
  <si>
    <t>https://docs.google.com/forms/d/e/1FAIpQLSeDNiK7kWWFPaW9YrjGgk5pdsGSHVW1d8hPHx1kkS-L_ILI9A/viewform?edit2=2_ABaOnudRZB8r9zKiOLRc7CI4zFfiRxmDLjqYsHtwE2RWWc0y</t>
  </si>
  <si>
    <t>Will Morrison, Bruce Main, Kjell zum Berge, Elliott, Christoph, Makoto</t>
  </si>
  <si>
    <t xml:space="preserve">KSSW: The tower was successfully lowered. Only the lowest guy wires are connected now. 
Cleaned the Licor. All cables are stored safe but look a bit messy. </t>
  </si>
  <si>
    <t>https://docs.google.com/forms/d/e/1FAIpQLSeDNiK7kWWFPaW9YrjGgk5pdsGSHVW1d8hPHx1kkS-L_ILI9A/viewform?edit2=2_ABaOnueuMFd4080gbJGuvnnQU8PRbzEblUbqCMYl9PYaMQqT</t>
  </si>
  <si>
    <t xml:space="preserve">TLI: checked and fixed watertemp sensor. Data should come in again. </t>
  </si>
  <si>
    <t>https://docs.google.com/forms/d/e/1FAIpQLSeDNiK7kWWFPaW9YrjGgk5pdsGSHVW1d8hPHx1kkS-L_ILI9A/viewform?edit2=2_ABaOnufDPTR9rqjS3OaA6EgBz5IDpvtt2OUjG8gbR2aWv5ex</t>
  </si>
  <si>
    <t>BFCL: Checked node, realigned aerial. Connection is established (poor) again.</t>
  </si>
  <si>
    <t>https://docs.google.com/forms/d/e/1FAIpQLSeDNiK7kWWFPaW9YrjGgk5pdsGSHVW1d8hPHx1kkS-L_ILI9A/viewform?edit2=2_ABaOnucpvVEMw-XZf2aB2t46EqSawNd9a8n14kaITs5k3Jji</t>
  </si>
  <si>
    <t>Updated firmware on CL31-E to 2.03</t>
  </si>
  <si>
    <t>https://docs.google.com/forms/d/e/1FAIpQLSeDNiK7kWWFPaW9YrjGgk5pdsGSHVW1d8hPHx1kkS-L_ILI9A/viewform?edit2=2_ABaOnucGRJiVsWAMF1CwtX_J6_l5fJjIH7sImHiLxaGMhBIT</t>
  </si>
  <si>
    <t xml:space="preserve">TLI: Removed water temp sensor and raspi to fix them in reading. </t>
  </si>
  <si>
    <t>https://docs.google.com/forms/d/e/1FAIpQLSeDNiK7kWWFPaW9YrjGgk5pdsGSHVW1d8hPHx1kkS-L_ILI9A/viewform?edit2=2_ABaOnucci9k9bEs12Qp2Ix4JfzqI513fer7Kkiy5bjGP4gYD</t>
  </si>
  <si>
    <t>IMU: Both boxes has no power due to a power outage in the whole building yesterday afternoon. 
Restarted everything. All running except Li7500 (same problem as always after a repowering) hopefully comes back on its own. 
IML Davis vantage needs new batteries.</t>
  </si>
  <si>
    <t>https://docs.google.com/forms/d/e/1FAIpQLSeDNiK7kWWFPaW9YrjGgk5pdsGSHVW1d8hPHx1kkS-L_ILI9A/viewform?edit2=2_ABaOnueDS95fNZs1mduXcixD7i7TEw0vsjFGQGBFH0TK-7Jc</t>
  </si>
  <si>
    <t>BCT: checked all mountings and aligned the LAS receiver to BTT better. It is now between 300 and 350.
Couldn't get it any better.</t>
  </si>
  <si>
    <t>https://docs.google.com/forms/d/e/1FAIpQLSeDNiK7kWWFPaW9YrjGgk5pdsGSHVW1d8hPHx1kkS-L_ILI9A/viewform?edit2=2_ABaOnucIa4i-fpMel-BnTAY4-9MW0vID9NuKSh-lSa8F-DSa</t>
  </si>
  <si>
    <t xml:space="preserve">Kjell zum Berge, Ben Crawford </t>
  </si>
  <si>
    <t xml:space="preserve">IMU: removed Li7500 from IMU for calibration. 
Tried to allign LAS better. 460 seems to be the maximum now. </t>
  </si>
  <si>
    <t>https://docs.google.com/forms/d/e/1FAIpQLSeDNiK7kWWFPaW9YrjGgk5pdsGSHVW1d8hPHx1kkS-L_ILI9A/viewform?edit2=2_ABaOnucMULvLSdUr6KDeNVusrY0MsGSe5fs67XNEUHJVyNkm</t>
  </si>
  <si>
    <t>NK: Cleaned ceilometer window CL31-E.</t>
  </si>
  <si>
    <t>https://docs.google.com/forms/d/e/1FAIpQLSeDNiK7kWWFPaW9YrjGgk5pdsGSHVW1d8hPHx1kkS-L_ILI9A/viewform?edit2=2_ABaOnuetFuzXCk7BIryBsc0NaQJcdUK5Iio3P4HwhvOY7cr-</t>
  </si>
  <si>
    <t xml:space="preserve">TLI: Reinstalled the temperature sensor. Data should come in normal now. Only thing is that I couldn't get the LCD display to run. But I think it is a software issue and I might be able to fix it remotely. </t>
  </si>
  <si>
    <t>https://docs.google.com/forms/d/e/1FAIpQLSeDNiK7kWWFPaW9YrjGgk5pdsGSHVW1d8hPHx1kkS-L_ILI9A/viewform?edit2=2_ABaOnucrwAOOqUKWGa4HBhMX-JA98gxOFK_FnqYH_LCRGr2p</t>
  </si>
  <si>
    <t xml:space="preserve">RGS: Realigned node 3 aerial and saved it against realigning again. </t>
  </si>
  <si>
    <t>https://docs.google.com/forms/d/e/1FAIpQLSeDNiK7kWWFPaW9YrjGgk5pdsGSHVW1d8hPHx1kkS-L_ILI9A/viewform?edit2=2_ABaOnudZW_MFNW_hPn2BvIwKsmSGC7_DWxWJ_3UzBSYOlFyT</t>
  </si>
  <si>
    <t>RGS: CL31 updated firmware to 1.74</t>
  </si>
  <si>
    <t>https://docs.google.com/forms/d/e/1FAIpQLSeDNiK7kWWFPaW9YrjGgk5pdsGSHVW1d8hPHx1kkS-L_ILI9A/viewform?edit2=2_ABaOnufVElU1nd9sGZkSLnDgC1IwcveW4-2VchHNIHDUf6n2</t>
  </si>
  <si>
    <t>IMU: CL31 updated firmware to 1.74</t>
  </si>
  <si>
    <t>https://docs.google.com/forms/d/e/1FAIpQLSeDNiK7kWWFPaW9YrjGgk5pdsGSHVW1d8hPHx1kkS-L_ILI9A/viewform?edit2=2_ABaOnue35h9xJ6SZ0bGcVerN4yKjYwSfIiYy6feWg8IScaIi</t>
  </si>
  <si>
    <t>MR: CL31 updated firmware to 2.05</t>
  </si>
  <si>
    <t>https://docs.google.com/forms/d/e/1FAIpQLSeDNiK7kWWFPaW9YrjGgk5pdsGSHVW1d8hPHx1kkS-L_ILI9A/viewform?edit2=2_ABaOnufMuuVuKJ4Tsq5qMQu2Tcx66reAd6T-5hugmbNyDgIV</t>
  </si>
  <si>
    <t>NK: CL31 firmware update to 2.05</t>
  </si>
  <si>
    <t>https://docs.google.com/forms/d/e/1FAIpQLSeDNiK7kWWFPaW9YrjGgk5pdsGSHVW1d8hPHx1kkS-L_ILI9A/viewform?edit2=2_ABaOnueZ9DAg071wYd33WJ-GKT0X44FYxf7V3Fp3T_gdL1qG</t>
  </si>
  <si>
    <t>IMU: Reinstalled li7500A. Changed batteries in one of the Davis vantage pro2.
Took infrared pictures of the flues. Only two, as the battery of the testo died.</t>
  </si>
  <si>
    <t>https://docs.google.com/forms/d/e/1FAIpQLSeDNiK7kWWFPaW9YrjGgk5pdsGSHVW1d8hPHx1kkS-L_ILI9A/viewform?edit2=2_ABaOnufAJAUTUB-1RYrr7YEt3G0aMKpPAnB9zfu2KxkcYF0</t>
  </si>
  <si>
    <t xml:space="preserve">Microlite BLT: Deactivated onboard wifi and replaced with USB wifi dongle.
SM300 6x, cable 5x, GP1 2x dropped off at KCL in Bruce's "old" Workhop. </t>
  </si>
  <si>
    <t>https://docs.google.com/forms/d/e/1FAIpQLSeDNiK7kWWFPaW9YrjGgk5pdsGSHVW1d8hPHx1kkS-L_ILI9A/viewform?edit2=2_ABaOnudqga6gHB3bUe5rttOuFJUHXy9-R7EV6n82JKB9Moz0</t>
  </si>
  <si>
    <t>Test if it this email goes to met-lumo fixing.</t>
  </si>
  <si>
    <t>https://docs.google.com/forms/d/e/1FAIpQLSeDNiK7kWWFPaW9YrjGgk5pdsGSHVW1d8hPHx1kkS-L_ILI9A/viewform?edit2=2_ABaOnucfkpcQN-9Qb1dTkuZxYcAbfVc1nE4QnASRUJe4nFEm</t>
  </si>
  <si>
    <t xml:space="preserve">BCT: rebooted BCT computer and restarted all software 
Removed NI base station </t>
  </si>
  <si>
    <t>https://docs.google.com/forms/d/e/1FAIpQLSeDNiK7kWWFPaW9YrjGgk5pdsGSHVW1d8hPHx1kkS-L_ILI9A/viewform?edit2=2_ABaOnufyPj49HkNdRdOmxeiGQHtk9_0l6DZEZ6GnGLOI_au-</t>
  </si>
  <si>
    <t>BFCL: Removed WSN (node 2)</t>
  </si>
  <si>
    <t>https://docs.google.com/forms/d/e/1FAIpQLSeDNiK7kWWFPaW9YrjGgk5pdsGSHVW1d8hPHx1kkS-L_ILI9A/viewform?edit2=2_ABaOnue1BBEYdvqpjJI69cW-m78MrAD2f2-DlBzBBPhriLvN</t>
  </si>
  <si>
    <t xml:space="preserve">KCL: Dropped off one more SM300 plus cable. Both were installed at BFCL before. </t>
  </si>
  <si>
    <t>https://docs.google.com/forms/d/e/1FAIpQLSeDNiK7kWWFPaW9YrjGgk5pdsGSHVW1d8hPHx1kkS-L_ILI9A/viewform?edit2=2_ABaOnudwTie_jXEAfOw3GXn9uJsENN7SVfIu9QgazVCFAUg</t>
  </si>
  <si>
    <t>Sue Grimmond, Kjell zum Berge, Ting Sun</t>
  </si>
  <si>
    <t>Fieldwork china until the 6th of November. Sue will arrive on the 2nd of November.</t>
  </si>
  <si>
    <t>https://docs.google.com/forms/d/e/1FAIpQLSeDNiK7kWWFPaW9YrjGgk5pdsGSHVW1d8hPHx1kkS-L_ILI9A/viewform?edit2=2_ABaOnudMo2tS-LoEThRThWC0VdLR8i6d0zhhzCJtNYxk6CJq</t>
  </si>
  <si>
    <t>Check tip buckets, bls las</t>
  </si>
  <si>
    <t>https://docs.google.com/forms/d/e/1FAIpQLSeDNiK7kWWFPaW9YrjGgk5pdsGSHVW1d8hPHx1kkS-L_ILI9A/viewform?edit2=2_ABaOnufoq9CB6E_cQLpYKuCpw4Rf6Xp5kswK2WXsP1wB0hik</t>
  </si>
  <si>
    <t xml:space="preserve">IMU: Checked tipping bucket, checked BLS (turned on "Long Path"), checked LAS alignment again, took snapshots with IR cameras </t>
  </si>
  <si>
    <t>https://docs.google.com/forms/d/e/1FAIpQLSeDNiK7kWWFPaW9YrjGgk5pdsGSHVW1d8hPHx1kkS-L_ILI9A/viewform?edit2=2_ABaOnucif8lgvROeXJxBV_0sCvA8jC2FQb--1tnKIulV3mko</t>
  </si>
  <si>
    <t xml:space="preserve">BCT: Realigned LAS to IMU
Checks Davis BGH receiver, took IR camera snapshots, checked tipping bucket </t>
  </si>
  <si>
    <t>https://docs.google.com/forms/d/e/1FAIpQLSeDNiK7kWWFPaW9YrjGgk5pdsGSHVW1d8hPHx1kkS-L_ILI9A/viewform?edit2=2_ABaOnuc5Gvyjc6h2aiLL0F_mkf2FsxlevWFqWDrJlJDIq-U</t>
  </si>
  <si>
    <t>BFCL: Checked tipping bucket
BGH: Checked antenna aligmement and tipping bucket 
BMH: changed raspberry Pi onboard wifi to USB wifi dongle (9178789)
BDH: changed raspberry Pi onboard wifi to USB wifi dongle (9178784)</t>
  </si>
  <si>
    <t>https://docs.google.com/forms/d/e/1FAIpQLSeDNiK7kWWFPaW9YrjGgk5pdsGSHVW1d8hPHx1kkS-L_ILI9A/viewform?edit2=2_ABaOnucFYdR_lrt8zx1V21Lw5fx2sbTj2Qy18AfDDdqYmziY</t>
  </si>
  <si>
    <t>Will Morrison, Bruce Main, Kjell zum Berge</t>
  </si>
  <si>
    <t xml:space="preserve">Connecting power cable to Licor box </t>
  </si>
  <si>
    <t>https://docs.google.com/forms/d/e/1FAIpQLSeDNiK7kWWFPaW9YrjGgk5pdsGSHVW1d8hPHx1kkS-L_ILI9A/viewform?edit2=2_ABaOnufaWQ6p7DzM1oLqFNXVph9VIgOJ1R0XPTptJQqwm9LV</t>
  </si>
  <si>
    <t xml:space="preserve">KSSW: reconnected Licor power cable. Junction box for the Licor was really wet. Dried and sealed it. But could be the explanation for the very high values, due to corroded contacts. </t>
  </si>
  <si>
    <t>https://docs.google.com/forms/d/e/1FAIpQLSeDNiK7kWWFPaW9YrjGgk5pdsGSHVW1d8hPHx1kkS-L_ILI9A/viewform?edit2=2_ABaOnuc5NrZhr56PuseO_1QdOMQjRwZt-o-HZlBgBKqWwm3t</t>
  </si>
  <si>
    <t xml:space="preserve">Adding ownage signs to our equipment </t>
  </si>
  <si>
    <t>https://docs.google.com/forms/d/e/1FAIpQLSeDNiK7kWWFPaW9YrjGgk5pdsGSHVW1d8hPHx1kkS-L_ILI9A/viewform?edit2=2_ABaOnuegaGH0LC3_TQxmpL23c6A-h7t8-VRHVx5CbwC_SjcD</t>
  </si>
  <si>
    <t xml:space="preserve">BTT: added Sues business card to BLS, LAS, box, power and Ethernet connector. </t>
  </si>
  <si>
    <t>https://docs.google.com/forms/d/e/1FAIpQLSeDNiK7kWWFPaW9YrjGgk5pdsGSHVW1d8hPHx1kkS-L_ILI9A/viewform?edit2=2_ABaOnudejI_LNCVczB1l8Nl86j_xn8LNFlyxnEgk_nAzCexO</t>
  </si>
  <si>
    <t>Replacing las dissicant, swapping in the CR5000 for the CR3000</t>
  </si>
  <si>
    <t>https://docs.google.com/forms/d/e/1FAIpQLSeDNiK7kWWFPaW9YrjGgk5pdsGSHVW1d8hPHx1kkS-L_ILI9A/viewform?edit2=2_ABaOnuczM3OP6esvR_kKkCPuFe0XAXZxuS9gDPutnN7qXfAm</t>
  </si>
  <si>
    <t>IMU: Replaced CR3000 with CR5000 and replaced the dessicant in the LAS</t>
  </si>
  <si>
    <t>https://docs.google.com/forms/d/e/1FAIpQLSeDNiK7kWWFPaW9YrjGgk5pdsGSHVW1d8hPHx1kkS-L_ILI9A/viewform?edit2=2_ABaOnudTHI3ebcgipure0W8IuOhc-467UdAe9p0DIVKK-CMY</t>
  </si>
  <si>
    <t>Kings: Dropped off another GP1 Datalogger I found in Resding in the lab. Three now back at Kings.</t>
  </si>
  <si>
    <t>https://docs.google.com/forms/d/e/1FAIpQLSeDNiK7kWWFPaW9YrjGgk5pdsGSHVW1d8hPHx1kkS-L_ILI9A/viewform?edit2=2_ABaOnudP62Bs0ISe4OAe29BZneD2clPyfXs5noUvouKVcAON</t>
  </si>
  <si>
    <t>RGS: Replaced laptop (roof40) with netbook (roof25)</t>
  </si>
  <si>
    <t>https://docs.google.com/forms/d/e/1FAIpQLSeDNiK7kWWFPaW9YrjGgk5pdsGSHVW1d8hPHx1kkS-L_ILI9A/viewform?edit2=2_ABaOnue2i3eeZ45WnhvIdxHgaxvjZKUhR-bJQOAg5tQBBilk</t>
  </si>
  <si>
    <t>Siyao cleaned window of CL31-D at IAP, Beijing (time is CST)</t>
  </si>
  <si>
    <t>https://docs.google.com/forms/d/e/1FAIpQLSeDNiK7kWWFPaW9YrjGgk5pdsGSHVW1d8hPHx1kkS-L_ILI9A/viewform?edit2=2_ABaOnuct8qDXIY2oQtUuws-H1nnCZd8-tzgz_MLicPm66oQ</t>
  </si>
  <si>
    <t xml:space="preserve">NK: Cleaned ceilometer window </t>
  </si>
  <si>
    <t>https://docs.google.com/forms/d/e/1FAIpQLSeDNiK7kWWFPaW9YrjGgk5pdsGSHVW1d8hPHx1kkS-L_ILI9A/viewform?edit2=2_ABaOnudChs9LaOtFbxGMKau9ZDHCmU0UYyMq0vcIco4waTp4</t>
  </si>
  <si>
    <t>BGH: Swapped battery in Davis 
BCT: Swapped battery in Davis repeater 
BCT: changed SIM card in 3G router. The connection is really bad. Not good enough for TeamViewer and probably not even good enough for siteupload. Maybe need to swap in a different 3G antenna to fix that.</t>
  </si>
  <si>
    <t>https://docs.google.com/forms/d/e/1FAIpQLSeDNiK7kWWFPaW9YrjGgk5pdsGSHVW1d8hPHx1kkS-L_ILI9A/viewform?edit2=2_ABaOnueId1vcdiZhLPZXuEfPTcQMt0_WpZANPMbmSjheo-CL</t>
  </si>
  <si>
    <t>Checking on 3G router and installing new antenna on the router</t>
  </si>
  <si>
    <t>https://docs.google.com/forms/d/e/1FAIpQLSeDNiK7kWWFPaW9YrjGgk5pdsGSHVW1d8hPHx1kkS-L_ILI9A/viewform?edit2=2_ABaOnucrEVD9IzX-4c0Cg9WSDlkdwEWwaoo5BLpNNST80rFF</t>
  </si>
  <si>
    <t xml:space="preserve">Helping Kjell move ceilometer from Kings to Southwark </t>
  </si>
  <si>
    <t>https://docs.google.com/forms/d/e/1FAIpQLSeDNiK7kWWFPaW9YrjGgk5pdsGSHVW1d8hPHx1kkS-L_ILI9A/viewform?edit2=2_ABaOnufQlTztP-m8eK6Rnhu5TQmbIijgvVHpxKDT77fTZi-l</t>
  </si>
  <si>
    <t xml:space="preserve">BCT: installed new router. Set the router to default settings, new APN and DNS to 8.8.8.8
It is online now, but not sure how stable it is. </t>
  </si>
  <si>
    <t>https://docs.google.com/forms/d/e/1FAIpQLSeDNiK7kWWFPaW9YrjGgk5pdsGSHVW1d8hPHx1kkS-L_ILI9A/viewform?edit2=2_ABaOnufQB3ITjG5FgeSf-_nxemHMuOIS4PbqNZcVbA_53Ung</t>
  </si>
  <si>
    <t>Kjell zum Berge, Andrew Mark Gabey, Ting Sun</t>
  </si>
  <si>
    <t xml:space="preserve">Southwark: Installed the CT25K on the roof. Ceilometer is running, but the Raspberry Pi has problems connecting to the 3G network. Means the recorded data will have a wrong timestamp. My guess it is a DNS problem, but could not check as my laptop lost power. 
Will set the rest up with my next visit at Southwark. </t>
  </si>
  <si>
    <t>https://docs.google.com/forms/d/e/1FAIpQLSeDNiK7kWWFPaW9YrjGgk5pdsGSHVW1d8hPHx1kkS-L_ILI9A/viewform?edit2=2_ABaOnucYi_dV7wAVp8KKlARyLD-gUtrHiC8qSu1dZLJpzW3W</t>
  </si>
  <si>
    <t>Ting Sun</t>
  </si>
  <si>
    <t>to fix the ceilometer connection</t>
  </si>
  <si>
    <t>https://docs.google.com/forms/d/e/1FAIpQLSeDNiK7kWWFPaW9YrjGgk5pdsGSHVW1d8hPHx1kkS-L_ILI9A/viewform?edit2=2_ABaOnufkQnCVvQl_T7gVF08K4mPKz1dz4J0WpZCVfWx1bIam</t>
  </si>
  <si>
    <t xml:space="preserve">Checked the ceilometer on roof 26. The instruments have lost power. 
The IT person is not here. 
Will try to fix it tomorrow. </t>
  </si>
  <si>
    <t>https://docs.google.com/forms/d/e/1FAIpQLSeDNiK7kWWFPaW9YrjGgk5pdsGSHVW1d8hPHx1kkS-L_ILI9A/viewform?edit2=2_ABaOnucANZZcSXhD94Kp5qBBdaFs7YAuh8mfs0Gi3xGTbITj</t>
  </si>
  <si>
    <t xml:space="preserve">TLI: picked up Pi and sensor for maintenance and troubleshooting. </t>
  </si>
  <si>
    <t>https://docs.google.com/forms/d/e/1FAIpQLSeDNiK7kWWFPaW9YrjGgk5pdsGSHVW1d8hPHx1kkS-L_ILI9A/viewform?edit2=2_ABaOnud6hKFutP1wnN8HQ1SwX0FuMeuQq2A3qV4CjAgK7s5x</t>
  </si>
  <si>
    <t>Kjell zum Berge, Christos Halios</t>
  </si>
  <si>
    <t xml:space="preserve">Southampton university </t>
  </si>
  <si>
    <t>Install equipment indoor and outdoor</t>
  </si>
  <si>
    <t xml:space="preserve">Whole day </t>
  </si>
  <si>
    <t>https://docs.google.com/forms/d/e/1FAIpQLSeDNiK7kWWFPaW9YrjGgk5pdsGSHVW1d8hPHx1kkS-L_ILI9A/viewform?edit2=2_ABaOnucNbbn3hRDnJ0AqUIvmeWJ8i9VQd7Yybh_kKtJ46Eh0</t>
  </si>
  <si>
    <t xml:space="preserve">Kjell zum Berge, Christos </t>
  </si>
  <si>
    <t xml:space="preserve">Southampton Uni Building 32:
Installed outdoor: Li7500 and WXT. Due to missing part to mount the CNR4, this will be installed with next visit. 
Installed indoor: Gill sonic 
Both are connected to laptops that wait for a working internet connection. The one on the roof is already added to our TeamViewer group but offline until the Ethernet connection is available. </t>
  </si>
  <si>
    <t>https://docs.google.com/forms/d/e/1FAIpQLSeDNiK7kWWFPaW9YrjGgk5pdsGSHVW1d8hPHx1kkS-L_ILI9A/viewform?edit2=2_ABaOnufRabBe2IXe9NCkAw6gIc-1iRt6xEvAhWnDR33lX2iP</t>
  </si>
  <si>
    <t>Siyao</t>
  </si>
  <si>
    <t>cleaned ceilometer window at IAP, CL31-D, beijing time</t>
  </si>
  <si>
    <t>https://docs.google.com/forms/d/e/1FAIpQLSeDNiK7kWWFPaW9YrjGgk5pdsGSHVW1d8hPHx1kkS-L_ILI9A/viewform?edit2=2_ABaOnudm3TuLvP13CMCde3hGAMH7K8gXCG4Jrv2zhpFSVKjB</t>
  </si>
  <si>
    <t>Southampton university roof building 32</t>
  </si>
  <si>
    <t>Installation CNR4 and connecting laptops to ethernet</t>
  </si>
  <si>
    <t>https://docs.google.com/forms/d/e/1FAIpQLSeDNiK7kWWFPaW9YrjGgk5pdsGSHVW1d8hPHx1kkS-L_ILI9A/viewform?edit2=2_ABaOnuce_Wt0dnNP5oM7n6NqXhTqPATa2aZm7IBlB_jF2mkt</t>
  </si>
  <si>
    <t xml:space="preserve">Southampton: Connected Laptop to the internet. Connected CNR4. Problem was that the whole box tripped the power sockets main. It seems to be stable now. Might have been small amounts of water inside the box. Only one possible way how it could have gotten in. Sealed that as good as possible. 
Laptop in office replaced and connected to the internet. </t>
  </si>
  <si>
    <t>https://docs.google.com/forms/d/e/1FAIpQLSeDNiK7kWWFPaW9YrjGgk5pdsGSHVW1d8hPHx1kkS-L_ILI9A/viewform?edit2=2_ABaOnucZytWzl3OTew0KVSs9qth4PFGlaylKI5Z_3UKkXv53</t>
  </si>
  <si>
    <t>RGS: aligned node antennas a bit better; cleaned ceilometer windows; measured soil temp 10 cm deep with IRT. (4.5 degrees Celsius)</t>
  </si>
  <si>
    <t>https://docs.google.com/forms/d/e/1FAIpQLSeDNiK7kWWFPaW9YrjGgk5pdsGSHVW1d8hPHx1kkS-L_ILI9A/viewform?edit2=2_ABaOnud9yPKcowdqEMzryB86oCrQ4AbtBkHCbK8WXnmjml0</t>
  </si>
  <si>
    <t xml:space="preserve">BCT: Picked up additional 3G router I left there the last time
TLI: Installed watertemp sensor after update. Sensor is now easily changeable when failing without removing the Raspberry Pi </t>
  </si>
  <si>
    <t>https://docs.google.com/forms/d/e/1FAIpQLSeDNiK7kWWFPaW9YrjGgk5pdsGSHVW1d8hPHx1kkS-L_ILI9A/viewform?edit2=2_ABaOnuddMFfUxY_XSjHMyXkLmERUIc4tr8KhuxlLkQq_cPJn</t>
  </si>
  <si>
    <t xml:space="preserve">MR: Checked ceilometer. CLP unit seems to be broken. It is running on battery (in this short test no data was transmitted though). Needs further testing. </t>
  </si>
  <si>
    <t>https://docs.google.com/forms/d/e/1FAIpQLSeDNiK7kWWFPaW9YrjGgk5pdsGSHVW1d8hPHx1kkS-L_ILI9A/viewform?edit2=2_ABaOnufftZynL84Qx-wzfnmEgSz-phGm7j-qKpJ7gkSnr1xS</t>
  </si>
  <si>
    <t xml:space="preserve">MR: Replaced power cable for ceilometer. Ceilometer is working again, which means there had to be a issue with the cables, connectors or fuses between the ceilometer and the power source. But hard to say where, because it is a closed system, directly connected to the fuse panel. </t>
  </si>
  <si>
    <t>https://docs.google.com/forms/d/e/1FAIpQLSeDNiK7kWWFPaW9YrjGgk5pdsGSHVW1d8hPHx1kkS-L_ILI9A/viewform?edit2=2_ABaOnudTC8bhy0Bz3f6tOSlqs-O9CwtGtkN3YphPhwQjSNFH</t>
  </si>
  <si>
    <t xml:space="preserve">Checking Janet's instrumentation on BTT as it is disconnected at the moment </t>
  </si>
  <si>
    <t>https://docs.google.com/forms/d/e/1FAIpQLSeDNiK7kWWFPaW9YrjGgk5pdsGSHVW1d8hPHx1kkS-L_ILI9A/viewform?edit2=2_ABaOnueMQVzWssLiKcDF4T1GVxzoBLZhFhYbTHKwqiIYtW8S</t>
  </si>
  <si>
    <t xml:space="preserve">BTT (Janet): Seems to be a problem between the logger and the router. Couldn't solve it. We decided to use our setup with a laptop and siteupload instead. Will be installed the next time I get there. 
Data is still collected onto a SD card </t>
  </si>
  <si>
    <t>https://docs.google.com/forms/d/e/1FAIpQLSeDNiK7kWWFPaW9YrjGgk5pdsGSHVW1d8hPHx1kkS-L_ILI9A/viewform?edit2=2_ABaOnudGALvSVonYS5TVtZWZ4wQYazIs1F6Lch3Ect2DOqdX</t>
  </si>
  <si>
    <t>Checking roof 44 computer and logger</t>
  </si>
  <si>
    <t>https://docs.google.com/forms/d/e/1FAIpQLSeDNiK7kWWFPaW9YrjGgk5pdsGSHVW1d8hPHx1kkS-L_ILI9A/viewform?edit2=2_ABaOnufRYarc129GfjFrWM7K0_gJHcgC7zMfwk7KfOHKjMzZ</t>
  </si>
  <si>
    <t>IMU: restarted computer roof44. Had a black screen, probably crashed. 
Checked Lup cnr1. Channel on CR5000 probably broken. Changed channel from 14 to 6. working again. 
Cleaned ceilometer and Davis tipping bucket IMU and IML</t>
  </si>
  <si>
    <t>https://docs.google.com/forms/d/e/1FAIpQLSeDNiK7kWWFPaW9YrjGgk5pdsGSHVW1d8hPHx1kkS-L_ILI9A/viewform?edit2=2_ABaOnuffRS4yziBXVWPOp2nJWxmRBz7HGZqBpaNckOiofFAq</t>
  </si>
  <si>
    <t>MR: Connected extension cable and guided it around along the fence.</t>
  </si>
  <si>
    <t>https://docs.google.com/forms/d/e/1FAIpQLSeDNiK7kWWFPaW9YrjGgk5pdsGSHVW1d8hPHx1kkS-L_ILI9A/viewform?edit2=2_ABaOnudYmrfjjThINo9ABUsexlYlDm8vNWm6IszHovB_Rz0v</t>
  </si>
  <si>
    <t xml:space="preserve">IMU: CNR1 data for Lup and Ldown are wrong from the 01/02/2017 until probably tomorrow afternoon, when I am in London to fix it. 
Please do not use this data for analysis!
</t>
  </si>
  <si>
    <t>https://docs.google.com/forms/d/e/1FAIpQLSeDNiK7kWWFPaW9YrjGgk5pdsGSHVW1d8hPHx1kkS-L_ILI9A/viewform?edit2=2_ABaOnucKjcqLPxolzKlmsnTdiKzNnvEJ84xbd3BvSJQK5ppT</t>
  </si>
  <si>
    <t xml:space="preserve">Installing laptop to connect to logger </t>
  </si>
  <si>
    <t>https://docs.google.com/forms/d/e/1FAIpQLSeDNiK7kWWFPaW9YrjGgk5pdsGSHVW1d8hPHx1kkS-L_ILI9A/viewform?edit2=2_ABaOnufSA4chgd0_eeHkVGymhMC8aVH_0bqAU0S-l9_E8j5g</t>
  </si>
  <si>
    <t xml:space="preserve">BTT: installed laptop to connect to the logger and send data to reading, as the before installation wasn't really reliable. </t>
  </si>
  <si>
    <t>https://docs.google.com/forms/d/e/1FAIpQLSeDNiK7kWWFPaW9YrjGgk5pdsGSHVW1d8hPHx1kkS-L_ILI9A/viewform?edit2=2_ABaOnufW6wqi7ZW67PcXiAEJoeDPFdKcIAAMG-1MCqZ8H15k</t>
  </si>
  <si>
    <t xml:space="preserve">Changing CNR1 logger connection </t>
  </si>
  <si>
    <t>https://docs.google.com/forms/d/e/1FAIpQLSeDNiK7kWWFPaW9YrjGgk5pdsGSHVW1d8hPHx1kkS-L_ILI9A/viewform?edit2=2_ABaOnud24-qtYj8rOZcLrEQceKXQt7JdnCjNl4t6o7y9OYUp</t>
  </si>
  <si>
    <t xml:space="preserve">IMU: fixed wrong connected CNR1 wire on logger. Data looks normal again. </t>
  </si>
  <si>
    <t>https://docs.google.com/forms/d/e/1FAIpQLSeDNiK7kWWFPaW9YrjGgk5pdsGSHVW1d8hPHx1kkS-L_ILI9A/viewform?edit2=2_ABaOnucThsWGWH2jQF9XgtioW8CfC5gwv8XTgJ6thV50DjEF</t>
  </si>
  <si>
    <t xml:space="preserve">BCT: Checked Davis tipping bucket for dirt.
Replaced broken desiccant cartridge in LAS transmitter and replaced desiccant in all other LAS cartridges as well. 
Tried to allign BCT-BTT slightly better (360 now) and checked BGH aerial alignment and repeater battery power (all okay) </t>
  </si>
  <si>
    <t>https://docs.google.com/forms/d/e/1FAIpQLSeDNiK7kWWFPaW9YrjGgk5pdsGSHVW1d8hPHx1kkS-L_ILI9A/viewform?edit2=2_ABaOnudmZ2OKhVIZd2izAO9fh-Vv1UQvR3icPU64prCu3lE</t>
  </si>
  <si>
    <t>cleaned window of CL31-D at IAP, 17:22 CST</t>
  </si>
  <si>
    <t>https://docs.google.com/forms/d/e/1FAIpQLSeDNiK7kWWFPaW9YrjGgk5pdsGSHVW1d8hPHx1kkS-L_ILI9A/viewform?edit2=2_ABaOnufmts1N_s8W8uoE4cqq6F5abw_4jnxWz1JQtUMLYRDi</t>
  </si>
  <si>
    <t xml:space="preserve">Restarting equipment after power works were carried out yesterday </t>
  </si>
  <si>
    <t>https://docs.google.com/forms/d/e/1FAIpQLSeDNiK7kWWFPaW9YrjGgk5pdsGSHVW1d8hPHx1kkS-L_ILI9A/viewform?edit2=2_ABaOnuftlcEQzK41COfa7SutFLh-gr39LXbs-pYKfUzVZhm_</t>
  </si>
  <si>
    <t>IMU: Restarted both computers and the instrumentation.
Cleaned ceilometer window</t>
  </si>
  <si>
    <t>https://docs.google.com/forms/d/e/1FAIpQLSeDNiK7kWWFPaW9YrjGgk5pdsGSHVW1d8hPHx1kkS-L_ILI9A/viewform?edit2=2_ABaOnucwb9cgaB6F9-pm0tYt5YYXSoS0NhL2Z5Jcmw_ZXSo</t>
  </si>
  <si>
    <t>NK: Cleaned CL31</t>
  </si>
  <si>
    <t>https://docs.google.com/forms/d/e/1FAIpQLSeDNiK7kWWFPaW9YrjGgk5pdsGSHVW1d8hPHx1kkS-L_ILI9A/viewform?edit2=2_ABaOnudEHfldsFGZ7_C0FF1QuC7e8LttBbZjbDPqK0RWkMIT</t>
  </si>
  <si>
    <t xml:space="preserve">Checking on Ceilometer. </t>
  </si>
  <si>
    <t>https://docs.google.com/forms/d/e/1FAIpQLSeDNiK7kWWFPaW9YrjGgk5pdsGSHVW1d8hPHx1kkS-L_ILI9A/viewform?edit2=2_ABaOnudND4MSvCK57bCLHIwULkDVrw1gOzkQB0Bh6mXbKP4g</t>
  </si>
  <si>
    <t xml:space="preserve">IMU: Cleaned window and removed spider webs. Wasn't looking very dirty but couldn't find any other reasons for the bad transmission values. </t>
  </si>
  <si>
    <t>https://docs.google.com/forms/d/e/1FAIpQLSeDNiK7kWWFPaW9YrjGgk5pdsGSHVW1d8hPHx1kkS-L_ILI9A/viewform?edit2=2_ABaOnueUXS1wM6wEKcIr_Hi7m4uVwqPjzNPjaXp3bXZmvtbn</t>
  </si>
  <si>
    <t xml:space="preserve">RGS: Updated SM300 Script on both nodes. Giving correct temperatures now. 
Cleaned both ceilometers.
</t>
  </si>
  <si>
    <t>https://docs.google.com/forms/d/e/1FAIpQLSeDNiK7kWWFPaW9YrjGgk5pdsGSHVW1d8hPHx1kkS-L_ILI9A/viewform?edit2=2_ABaOnucGbpXv2hEHI_DxeqJ4tSV0oUo56FY7Wj67Y0MJJklY</t>
  </si>
  <si>
    <t>SWT</t>
  </si>
  <si>
    <t>Installing box and testing CR1000</t>
  </si>
  <si>
    <t>https://docs.google.com/forms/d/e/1FAIpQLSeDNiK7kWWFPaW9YrjGgk5pdsGSHVW1d8hPHx1kkS-L_ILI9A/viewform?edit2=2_ABaOnucbpyPtdpzx33w-AzQiRQZdkMLgBwCMqxJpm9TlRMwF</t>
  </si>
  <si>
    <t xml:space="preserve">Checking on ceilometer window transmission and replacing IML Davis repeater battery </t>
  </si>
  <si>
    <t>https://docs.google.com/forms/d/e/1FAIpQLSeDNiK7kWWFPaW9YrjGgk5pdsGSHVW1d8hPHx1kkS-L_ILI9A/viewform?edit2=2_ABaOnuevf3j0MKiJuRECG3ndeQfGLPohcFf5uE5GWktYn-sQ</t>
  </si>
  <si>
    <t>IMU: Changed IML repeater battery. 
Cleaned ceilometer window to calibrate the window transmission value. But it was too windy to open the box. As soon as I have a proper internet signal, I'll do the calibration remotely. If it doesn't start raining in the meantime.</t>
  </si>
  <si>
    <t>https://docs.google.com/forms/d/e/1FAIpQLSeDNiK7kWWFPaW9YrjGgk5pdsGSHVW1d8hPHx1kkS-L_ILI9A/viewform?edit2=2_ABaOnufXgKvf-UcmR7EOQiqX-eKUJQrswVqG_TDLtHS6k2uq</t>
  </si>
  <si>
    <t>RGS: Corrected serial number of node 3
NK: Checked ceilometer. It is still running fine and all LEDs showing no issues. But there is still no data arriving at the computer. Might be the serial cable or the serial port on the computer that's broken. Will need another test. 
Kings: Checked equipment for installation of LaS and BLS at SWT. Enough material to build the framework for both instruments.</t>
  </si>
  <si>
    <t>https://docs.google.com/forms/d/e/1FAIpQLSeDNiK7kWWFPaW9YrjGgk5pdsGSHVW1d8hPHx1kkS-L_ILI9A/viewform?edit2=2_ABaOnufxGbk61ru1C2sMXBzyRgSpVg-eb6T95iVi9bSN4Avq</t>
  </si>
  <si>
    <t>cleaned window of ceilometer CL31-D at IAP Beijing, time in CST</t>
  </si>
  <si>
    <t>https://docs.google.com/forms/d/e/1FAIpQLSeDNiK7kWWFPaW9YrjGgk5pdsGSHVW1d8hPHx1kkS-L_ILI9A/viewform?edit2=2_ABaOnud71EWHgE-LTcyqytd6Y06S4Pl8wx9G9nUljVNz6Ixd</t>
  </si>
  <si>
    <t xml:space="preserve">Kjell zum Berge, Ben </t>
  </si>
  <si>
    <t xml:space="preserve">Putting up BLS receiver </t>
  </si>
  <si>
    <t>https://docs.google.com/forms/d/e/1FAIpQLSeDNiK7kWWFPaW9YrjGgk5pdsGSHVW1d8hPHx1kkS-L_ILI9A/viewform?edit2=2_ABaOnueAQ97ab_MRpBrmqs-Qh5EC0a9u48qWfZzCzI9J85Y2</t>
  </si>
  <si>
    <t xml:space="preserve">URAO: cleaned CL31-F window </t>
  </si>
  <si>
    <t>https://docs.google.com/forms/d/e/1FAIpQLSeDNiK7kWWFPaW9YrjGgk5pdsGSHVW1d8hPHx1kkS-L_ILI9A/viewform?edit2=2_ABaOnue_kdXHLJTI4dZJDpwGqjleMKisZLIM71KHfaVYCSwl</t>
  </si>
  <si>
    <t xml:space="preserve">NK: tested different data cables between computer and ceilometer. On different ports (serial and USB-to-serial). Tested same cables on laptop as well. No data coming in. Seems to be a problem with the ceilometer itself. </t>
  </si>
  <si>
    <t>https://docs.google.com/forms/d/e/1FAIpQLSeDNiK7kWWFPaW9YrjGgk5pdsGSHVW1d8hPHx1kkS-L_ILI9A/viewform?edit2=2_ABaOnue_b7dS_R4inHQz00PilpA-lxel2fGFr17_dXAS-7dN</t>
  </si>
  <si>
    <t>Rotate radiation stand and align BLS Tx</t>
  </si>
  <si>
    <t>https://docs.google.com/forms/d/e/1FAIpQLSeDNiK7kWWFPaW9YrjGgk5pdsGSHVW1d8hPHx1kkS-L_ILI9A/viewform?edit2=2_ABaOnucsFU7XbTvZHA5kWnzI-v21xvqpCDhQGV-J2gz3KnzB</t>
  </si>
  <si>
    <t xml:space="preserve">IMU: rotated radiation stand. IMU BLS now facing towards SWT. Aligning then done from SWT. SPN1 now facing west, but should be okay as manual says the direction it is facing to doesn't matter. </t>
  </si>
  <si>
    <t>https://docs.google.com/forms/d/e/1FAIpQLSeDNiK7kWWFPaW9YrjGgk5pdsGSHVW1d8hPHx1kkS-L_ILI9A/viewform?edit2=2_ABaOnueNTH5FScPqbzcF1iY8Pm0jqWe8rEfC-NCcdt5gwtHl</t>
  </si>
  <si>
    <t xml:space="preserve">Kjell zum Berge, Elliott Warren, Ao </t>
  </si>
  <si>
    <t>Removing CL31, replacing batteries in node4</t>
  </si>
  <si>
    <t>https://docs.google.com/forms/d/e/1FAIpQLSeDNiK7kWWFPaW9YrjGgk5pdsGSHVW1d8hPHx1kkS-L_ILI9A/viewform?edit2=2_ABaOnufv62vBS_V-lPtKBdp-BcKPUMBcsZal-dvBiNSudfqG</t>
  </si>
  <si>
    <t>RGS: removed cl31 and replaced battery in node 4</t>
  </si>
  <si>
    <t>https://docs.google.com/forms/d/e/1FAIpQLSeDNiK7kWWFPaW9YrjGgk5pdsGSHVW1d8hPHx1kkS-L_ILI9A/viewform?edit2=2_ABaOnuc7ymg-1vaKClaPXD42pUw8ghsMtanK4xACuFqFR2kk</t>
  </si>
  <si>
    <t>Kjell zum Berge, Elliott, Ao</t>
  </si>
  <si>
    <t xml:space="preserve">Remove ceilometer and install the RGS ceilometer </t>
  </si>
  <si>
    <t>https://docs.google.com/forms/d/e/1FAIpQLSeDNiK7kWWFPaW9YrjGgk5pdsGSHVW1d8hPHx1kkS-L_ILI9A/viewform?edit2=2_ABaOnufl-kRRC2AqftzCXp3UBeugve_m6ZkBbF4IJvQGolYd</t>
  </si>
  <si>
    <t>NK: replaced serial extension cable between ceilometer A and computer. Working again.</t>
  </si>
  <si>
    <t>https://docs.google.com/forms/d/e/1FAIpQLSeDNiK7kWWFPaW9YrjGgk5pdsGSHVW1d8hPHx1kkS-L_ILI9A/viewform?edit2=2_ABaOnufdkIHzb4-J-4hCDi5606WThYRpwiS0u550NFGvp-iC</t>
  </si>
  <si>
    <t xml:space="preserve">IMU: switched off boost on BLS transmitter, Signal still really good. Cleaned ceilometer. </t>
  </si>
  <si>
    <t>https://docs.google.com/forms/d/e/1FAIpQLSeDNiK7kWWFPaW9YrjGgk5pdsGSHVW1d8hPHx1kkS-L_ILI9A/viewform?edit2=2_ABaOnudJBdiHzFPPbsQf025e32fH_CHVxNJIaR8hwdKaWrWn</t>
  </si>
  <si>
    <t>clean window of ceilometer CL31-D at IAP, 9am Beijing time</t>
  </si>
  <si>
    <t>https://docs.google.com/forms/d/e/1FAIpQLSeDNiK7kWWFPaW9YrjGgk5pdsGSHVW1d8hPHx1kkS-L_ILI9A/viewform?edit2=2_ABaOnuemuufvm6klMIW07EYRcV7fhk1jJoUQohhUk-fleOq5</t>
  </si>
  <si>
    <t>SHU: Wire for CNR4 body temperature slipped out. Fixed it, temp and ldn and lup are correct now.</t>
  </si>
  <si>
    <t>https://docs.google.com/forms/d/e/1FAIpQLSeDNiK7kWWFPaW9YrjGgk5pdsGSHVW1d8hPHx1kkS-L_ILI9A/viewform?edit2=2_ABaOnudX5GpJ4wht4bjOn_E5BnajijDTjY88-6AggTKZQwF8</t>
  </si>
  <si>
    <t>Checking on boxes. Maybe power loss. Checking positions for wills cameras</t>
  </si>
  <si>
    <t>https://docs.google.com/forms/d/e/1FAIpQLSeDNiK7kWWFPaW9YrjGgk5pdsGSHVW1d8hPHx1kkS-L_ILI9A/viewform?edit2=2_ABaOnudNNjAc84Gs2yw1dt2ktV-drdyCvYvnMZXcKiVnZMVa</t>
  </si>
  <si>
    <t>IMU: Power restored. Wall socket was tripped. The reason was the CL31. It is teipping the fuse each time it is turned on. So same problem like at NK. Seems to be a broken power unit.
Left it turned off for now.</t>
  </si>
  <si>
    <t>https://docs.google.com/forms/d/e/1FAIpQLSeDNiK7kWWFPaW9YrjGgk5pdsGSHVW1d8hPHx1kkS-L_ILI9A/viewform?edit2=2_ABaOnud3_HUcUdf6rVGGwIkVp4Up2POLT1qgvpiNgMMx0URy</t>
  </si>
  <si>
    <t xml:space="preserve">Installing CR3000 and CNR1 </t>
  </si>
  <si>
    <t>https://docs.google.com/forms/d/e/1FAIpQLSeDNiK7kWWFPaW9YrjGgk5pdsGSHVW1d8hPHx1kkS-L_ILI9A/viewform?edit2=2_ABaOnucJXGQNXdrjlckR7VdUklo4rL7z07pA3dw-tUJRu-g</t>
  </si>
  <si>
    <t xml:space="preserve">SWT: Installed CNR1 and swapped the CR1000 for a CR3000 due to a lack of channels available. 
Cleaned the ceilometer. </t>
  </si>
  <si>
    <t>https://docs.google.com/forms/d/e/1FAIpQLSeDNiK7kWWFPaW9YrjGgk5pdsGSHVW1d8hPHx1kkS-L_ILI9A/viewform?edit2=2_ABaOnucQPe-VhZ0FkQGTlHZP1X1jy85tc2J-dN7j-I5Oiib1</t>
  </si>
  <si>
    <t xml:space="preserve">TLI: fixed the Pis internet connection </t>
  </si>
  <si>
    <t>https://docs.google.com/forms/d/e/1FAIpQLSeDNiK7kWWFPaW9YrjGgk5pdsGSHVW1d8hPHx1kkS-L_ILI9A/viewform?edit2=2_ABaOnuf6-66PBiCZjJGKeTPebWXLucduHO1Rb4ly4TrKhBEO</t>
  </si>
  <si>
    <t xml:space="preserve">Checking ceilometer power unit </t>
  </si>
  <si>
    <t>https://docs.google.com/forms/d/e/1FAIpQLSeDNiK7kWWFPaW9YrjGgk5pdsGSHVW1d8hPHx1kkS-L_ILI9A/viewform?edit2=2_ABaOnudEidkAl_Hrt006WAhWnou3GK8N7EWZIOcwgEoIWqFC</t>
  </si>
  <si>
    <t xml:space="preserve">IMU: It started raining two minutes after I reached the roof. Didn't do the testing. Would be too dangerous to handle open main cables/plugs with water around you.
Have to reschedule. </t>
  </si>
  <si>
    <t>https://docs.google.com/forms/d/e/1FAIpQLSeDNiK7kWWFPaW9YrjGgk5pdsGSHVW1d8hPHx1kkS-L_ILI9A/viewform?edit2=2_ABaOnudqUD51GHbDRpE2bN1q72o79Oj67zDsNYTmqXtTAcJ8</t>
  </si>
  <si>
    <t xml:space="preserve">Checking computer and Davis stations </t>
  </si>
  <si>
    <t>https://docs.google.com/forms/d/e/1FAIpQLSeDNiK7kWWFPaW9YrjGgk5pdsGSHVW1d8hPHx1kkS-L_ILI9A/viewform?edit2=2_ABaOnudes12oeeTFwVEebCXMDqUFgD6vxNTyIIaPz6e_3N5W</t>
  </si>
  <si>
    <t xml:space="preserve">IMU/IML: booted computer. Was shut down for some reason.
Reconnected Davis weather stations. Connected ceilometer, works again. Blower/heater switched off. Tests showed that is causing the tripped power sockets. 
Without switched that on, it is working.
Whole site working again </t>
  </si>
  <si>
    <t>https://docs.google.com/forms/d/e/1FAIpQLSeDNiK7kWWFPaW9YrjGgk5pdsGSHVW1d8hPHx1kkS-L_ILI9A/viewform?edit2=2_ABaOnue_mTEPglu9sF0W6u8gPXwTdagrClt5Lskz0gVNKU8</t>
  </si>
  <si>
    <t>Checking on CR3000</t>
  </si>
  <si>
    <t>https://docs.google.com/forms/d/e/1FAIpQLSeDNiK7kWWFPaW9YrjGgk5pdsGSHVW1d8hPHx1kkS-L_ILI9A/viewform?edit2=2_ABaOnucbT5Ht6hLM9Fcie2AB_cXVm96VYfCQsBHQw4TL9WUP</t>
  </si>
  <si>
    <t xml:space="preserve">SWT: replaced logger power supply.
Restarted logging. Everything running again.
Turned on fan to move out hot air a little bit. 
</t>
  </si>
  <si>
    <t>https://docs.google.com/forms/d/e/1FAIpQLSeDNiK7kWWFPaW9YrjGgk5pdsGSHVW1d8hPHx1kkS-L_ILI9A/viewform?edit2=2_ABaOnue7okuqUvDCGHQkaEAjvhmErVh6xE7p65-hZ7ri0pW1</t>
  </si>
  <si>
    <t xml:space="preserve">Kjell zum Berge, Ben Crawford and Christoph Kent </t>
  </si>
  <si>
    <t xml:space="preserve">Take down tower equipment </t>
  </si>
  <si>
    <t>https://docs.google.com/forms/d/e/1FAIpQLSeDNiK7kWWFPaW9YrjGgk5pdsGSHVW1d8hPHx1kkS-L_ILI9A/viewform?edit2=2_ABaOnudllajMoOhdvrqdQ1om8m4iXEi_Rf5TTHyXWLgXf_yU</t>
  </si>
  <si>
    <t>Wyclif court</t>
  </si>
  <si>
    <t>Scout roof as potential site</t>
  </si>
  <si>
    <t>https://docs.google.com/forms/d/e/1FAIpQLSeDNiK7kWWFPaW9YrjGgk5pdsGSHVW1d8hPHx1kkS-L_ILI9A/viewform?edit2=2_ABaOnudz5_a2pG6qDgwJNhfDvYwv-XjX2Jkj1tA3L7ipWZmk</t>
  </si>
  <si>
    <t>Davis</t>
  </si>
  <si>
    <t>https://docs.google.com/forms/d/e/1FAIpQLSeDNiK7kWWFPaW9YrjGgk5pdsGSHVW1d8hPHx1kkS-L_ILI9A/viewform?edit2=2_ABaOnuf-dq8kICYr_ab42lo25IqQcTcmZjJ5gP7IzpXdbKs</t>
  </si>
  <si>
    <t>IML/IMU Davis:
Com ports switched over as IMU was reading something else (maybe IML).
-IML repeater testing switch was left on therefore batteries drained (no flashing lights as far as I could see). 
-IML repeater was found on channel 7
-IML Console channel was found on channel 3
Needs further work at next visit
IMU: was connecting fine but must have disconnected shortly after closing the box and leaving. I moved the IMU console away from the enclosure fan, which may have messed with the comms (the console has the antenna).</t>
  </si>
  <si>
    <t>https://docs.google.com/forms/d/e/1FAIpQLSeDNiK7kWWFPaW9YrjGgk5pdsGSHVW1d8hPHx1kkS-L_ILI9A/viewform?edit2=2_ABaOnudDOPrIyLluosoXGQ-n2MMibMwWqStj_Pas-vIHhHRH</t>
  </si>
  <si>
    <t>IMU IML</t>
  </si>
  <si>
    <t xml:space="preserve">Checking/fixing Davis, changing Ceilometer blower, cleaning up box </t>
  </si>
  <si>
    <t>https://docs.google.com/forms/d/e/1FAIpQLSeDNiK7kWWFPaW9YrjGgk5pdsGSHVW1d8hPHx1kkS-L_ILI9A/viewform?edit2=2_ABaOnuda_s6MLhoHLti70o8adkhmJBgg_yExfmtKhnl10Rf1</t>
  </si>
  <si>
    <t xml:space="preserve">IMU/IML: Checked Davis stations. IML console antenna fell off and needs to be repaired in Reading. Station itself seems to be working.
Replaced CL31 blower: working again 
Cleaned IMU box to have hopefully less problems during heat.  </t>
  </si>
  <si>
    <t>https://docs.google.com/forms/d/e/1FAIpQLSeDNiK7kWWFPaW9YrjGgk5pdsGSHVW1d8hPHx1kkS-L_ILI9A/viewform?edit2=2_ABaOnucjItHYg0QX_H1aY54xWeT6-B60GcJx2tmcqwg7sT6i</t>
  </si>
  <si>
    <t>Will Morrison, Beth S</t>
  </si>
  <si>
    <t>IR cam install</t>
  </si>
  <si>
    <t>https://docs.google.com/forms/d/e/1FAIpQLSeDNiK7kWWFPaW9YrjGgk5pdsGSHVW1d8hPHx1kkS-L_ILI9A/viewform?edit2=2_ABaOnudkHmHDoVQcwyRlUFrcWEn9vcG_zNxvoC3Yb9qXjBwo</t>
  </si>
  <si>
    <t xml:space="preserve">Installed one cam - issue with roof keys so will return. Other cams stored in zarges </t>
  </si>
  <si>
    <t>https://docs.google.com/forms/d/e/1FAIpQLSeDNiK7kWWFPaW9YrjGgk5pdsGSHVW1d8hPHx1kkS-L_ILI9A/viewform?edit2=2_ABaOnue4lbNr49IfDjSgjSgKueMIpgRXoW0quEvRW39pqA1R</t>
  </si>
  <si>
    <t>Install ir cam</t>
  </si>
  <si>
    <t>https://docs.google.com/forms/d/e/1FAIpQLSeDNiK7kWWFPaW9YrjGgk5pdsGSHVW1d8hPHx1kkS-L_ILI9A/viewform?edit2=2_ABaOnufIGF5_1OkOVaNKZnR5U4C1KRcz7cpxSfGE1UQcVF2D</t>
  </si>
  <si>
    <t>IMU - C19 and C16 cameras installed at IMU south and east facing. Two further cameras require an additional part before they can be finalised</t>
  </si>
  <si>
    <t>https://docs.google.com/forms/d/e/1FAIpQLSeDNiK7kWWFPaW9YrjGgk5pdsGSHVW1d8hPHx1kkS-L_ILI9A/viewform?edit2=2_ABaOnucFK5BGMOf2hAV6LlU_kXaaWwAHvYX8PiDsdWU9mn_d</t>
  </si>
  <si>
    <t>IMI</t>
  </si>
  <si>
    <t>https://docs.google.com/forms/d/e/1FAIpQLSeDNiK7kWWFPaW9YrjGgk5pdsGSHVW1d8hPHx1kkS-L_ILI9A/viewform?edit2=2_ABaOnucFLE9x_Y6eCeaQpwqqi24zeP1G6qiNmWlTrzDMYkFk</t>
  </si>
  <si>
    <t xml:space="preserve">IMU- installed 2 cameras (C17 on IRpi 1; C03 on IRpi 6) facing north hosted by lattepanda . One ethernet socket short at main zarges box (counted RJ45 sockets on router beforehand but didn't realise one was not LAN connection). Disconnected roof41 laptop to allow all cameras to be connected so they can be tested over the weekend allowing any issues to be addressed with prior notice during next visit. Will return with Eth switch on Wednesday. No data will be lost and will be uploaded when Ethernet is reconnected via Eth switch. Turned off relevant filelocations. </t>
  </si>
  <si>
    <t>https://docs.google.com/forms/d/e/1FAIpQLSeDNiK7kWWFPaW9YrjGgk5pdsGSHVW1d8hPHx1kkS-L_ILI9A/viewform?edit2=2_ABaOnueA3hn-Nd0iF_Gd89d3dICTiAGxFosBP9iBxyowqjfu</t>
  </si>
  <si>
    <t>BCT to take down LAS receiver and stand</t>
  </si>
  <si>
    <t>https://docs.google.com/forms/d/e/1FAIpQLSeDNiK7kWWFPaW9YrjGgk5pdsGSHVW1d8hPHx1kkS-L_ILI9A/viewform?edit2=2_ABaOnuekDxpW9Y6CamQiJj8ofkIsu07BhapoaCMlOhH78NOZ</t>
  </si>
  <si>
    <t>SWT: swapped CT25K battery. Checked it was still connected to laptop. Cleaned window.</t>
  </si>
  <si>
    <t>https://docs.google.com/forms/d/e/1FAIpQLSeDNiK7kWWFPaW9YrjGgk5pdsGSHVW1d8hPHx1kkS-L_ILI9A/viewform?edit2=2_ABaOnud60CV2xTbQQNz5vabLtw7w1krFbPt8m_Jy7B-YXg</t>
  </si>
  <si>
    <t>NK: cleaning CL31. Tree from Sion school next door is getting large and may soon grow over the CL31. Will need to ask LAQN about how best to get the tree cut back.</t>
  </si>
  <si>
    <t>https://docs.google.com/forms/d/e/1FAIpQLSeDNiK7kWWFPaW9YrjGgk5pdsGSHVW1d8hPHx1kkS-L_ILI9A/viewform?edit2=2_ABaOnuefKNUnEz1kSpu34PIP7hT_wOL_o06qLti6rfMywEw</t>
  </si>
  <si>
    <t>Filming</t>
  </si>
  <si>
    <t>https://docs.google.com/forms/d/e/1FAIpQLSeDNiK7kWWFPaW9YrjGgk5pdsGSHVW1d8hPHx1kkS-L_ILI9A/viewform?edit2=2_ABaOnuczqqo-Am7LT0bgxBrY5la93ejz7haJGOU4cv833nKn</t>
  </si>
  <si>
    <t>Will Morrison, Natalie, Ben</t>
  </si>
  <si>
    <t>BBC filming</t>
  </si>
  <si>
    <t>https://docs.google.com/forms/d/e/1FAIpQLSeDNiK7kWWFPaW9YrjGgk5pdsGSHVW1d8hPHx1kkS-L_ILI9A/viewform?edit2=2_ABaOnucVNPJB9dQyccAmqPfKlJgY7kpDetJ_lF-a3M4sKyKP</t>
  </si>
  <si>
    <t>Will Morrison, Makoto, Kohin</t>
  </si>
  <si>
    <t xml:space="preserve">Wyclif court: installed two IR cams on roof37 (C69, C57). Internet access via 4G dongle with 3GB data over 3 months. Please don't connect to this computer. No data are being transferred (intentional)
IMU: installed Ethernet switch. All IR cameras and all computers now connected to Ethernet on IMU. Tried to fix IML and failed. Console channel = 4, repeater channel = 4, did not get access to IML physically. Repeater has green flashing light meaning it is recieving packets. Suggests the antenna at console is not working. No IR data are being transferred (unintentional -working on it)
</t>
  </si>
  <si>
    <t>https://docs.google.com/forms/d/e/1FAIpQLSeDNiK7kWWFPaW9YrjGgk5pdsGSHVW1d8hPHx1kkS-L_ILI9A/viewform?edit2=2_ABaOnue7BekAgVfvZtLenN6QPdU9h5dpfxxpMzlz6NkTv-g</t>
  </si>
  <si>
    <t>Fixing power issues</t>
  </si>
  <si>
    <t>https://docs.google.com/forms/d/e/1FAIpQLSeDNiK7kWWFPaW9YrjGgk5pdsGSHVW1d8hPHx1kkS-L_ILI9A/viewform?edit2=2_ABaOnueDo8VNS3KGzAS9i25zbhUBZKcrtZ8l7W2jNT2U-oVZ</t>
  </si>
  <si>
    <t>Will Morrison, Ben C; Beth S</t>
  </si>
  <si>
    <t xml:space="preserve">IMU: IR cameras: Lattepanda crashed (memory leak). Rebooted on site and is working now. Cables for shutter temperature are broken apart form south facing camera. Removed all temperature sensor cable remnants apart from for south facing camera. IMU davis: console shows up to date values. Restarted Cumulus and not sure what results are. No time to look further. Net connectivity issue over past few days: no internet connection so router was restarted. 
WCT: Roof37 not booting. Removed and replaced with Dell laptop (does not yet have RoofXX ID.) This laptop also dropped connection soon after leaving the site ... Cameras vibrating when strong gusts. 
SWT: Installed LAS Rx platform. Ready to install LAS Rx (which is now stored in the boiler room alongside metalwork for the LAS Tx). Removed cobwebs from Ceilometer at SWT but did not check the window thoroughly. </t>
  </si>
  <si>
    <t>https://docs.google.com/forms/d/e/1FAIpQLSeDNiK7kWWFPaW9YrjGgk5pdsGSHVW1d8hPHx1kkS-L_ILI9A/viewform?edit2=2_ABaOnudFvY0ZoSvheewvlw_4wc2uRnIZBTRi0_VVC32YWUnN</t>
  </si>
  <si>
    <t>Wyclif</t>
  </si>
  <si>
    <t>Fix laptop</t>
  </si>
  <si>
    <t>https://docs.google.com/forms/d/e/1FAIpQLSeDNiK7kWWFPaW9YrjGgk5pdsGSHVW1d8hPHx1kkS-L_ILI9A/viewform?edit2=2_ABaOnufyqB8MuWO76F6JMZ0EFjE-oXCJq8Iz9DicrGUYbE8H</t>
  </si>
  <si>
    <t xml:space="preserve">Replaced laptop with Roof 46 for C69 and C57. Small shake in cameras during strong gusts. Added some further dampening for this and now much better. </t>
  </si>
  <si>
    <t>https://docs.google.com/forms/d/e/1FAIpQLSeDNiK7kWWFPaW9YrjGgk5pdsGSHVW1d8hPHx1kkS-L_ILI9A/viewform?edit2=2_ABaOnudEKCqXipSR7KbtD8UR79mexNoT9Thaix5Cr2O9kE0U</t>
  </si>
  <si>
    <t>Check cam and las</t>
  </si>
  <si>
    <t>https://docs.google.com/forms/d/e/1FAIpQLSeDNiK7kWWFPaW9YrjGgk5pdsGSHVW1d8hPHx1kkS-L_ILI9A/viewform?edit2=2_ABaOnuewwCc2Zgk-XJVlEboRl-GdQLJIFlS8p_t9qbiCqZef</t>
  </si>
  <si>
    <t xml:space="preserve">Rebooted lattepanda. Moved north facing IR cameras slightly. Made IR cam upload at full time resolution. Lattepanda now scheduled to reboot every 5 days and start everything automatically. </t>
  </si>
  <si>
    <t>https://docs.google.com/forms/d/e/1FAIpQLSeDNiK7kWWFPaW9YrjGgk5pdsGSHVW1d8hPHx1kkS-L_ILI9A/viewform?edit2=2_ABaOnudL0edsXUiRV2p1tVUrE4wcrvFY1LXnsWoHnHtNE_RZ</t>
  </si>
  <si>
    <t>Will Morrison, Makoto</t>
  </si>
  <si>
    <t xml:space="preserve"> fix missing files, scintillometer align</t>
  </si>
  <si>
    <t>https://docs.google.com/forms/d/e/1FAIpQLSeDNiK7kWWFPaW9YrjGgk5pdsGSHVW1d8hPHx1kkS-L_ILI9A/viewform?edit2=2_ABaOnucn07_cjVUdJqzob8lSicH_ssWrUvtBPNDDnk3twhk</t>
  </si>
  <si>
    <t>IMU - power off since 11/08 - had to reset trip switch on fusebox and all the individual plug sockets.Big cellphone network installation on NW of IMU building roof removed since last visit - may be connected to power loss.CL-View not connecting initially, now fixed (changed com port).CR5000 showing artefacts on screen when first powered on- now not showing anything - was due to power supply failure. Replaced power supply and is working OK.All cameras logging data again.</t>
  </si>
  <si>
    <t>https://docs.google.com/forms/d/e/1FAIpQLSeDNiK7kWWFPaW9YrjGgk5pdsGSHVW1d8hPHx1kkS-L_ILI9A/viewform?edit2=2_ABaOnueEE9sDj0AiqPvoebOML7vKXpuXx6d7YBRk26x1FoH5</t>
  </si>
  <si>
    <t>BCT: realigned scintillometer to IMU. Average Demod 790 mV.</t>
  </si>
  <si>
    <t>https://docs.google.com/forms/d/e/1FAIpQLSeDNiK7kWWFPaW9YrjGgk5pdsGSHVW1d8hPHx1kkS-L_ILI9A/viewform?edit2=2_ABaOnuc80PbOSrynzJap5hFM6W_kJGhEXu8QLoyd9IZljNs</t>
  </si>
  <si>
    <t>Will Morrison, Ben C, Makoto</t>
  </si>
  <si>
    <t xml:space="preserve">IMU: Forgot to plug the ethernet cable in to the laptop that uploads CR500 (radiation) and ceilometer. We checked all variables (radiation) logged by CR5000 looked normal and that the ceilometer data were coming in OK. (site had experienced a power cut and the socket loop fuse had tripped). Both had issues with com ports and the CR5000 power supply needed replacing. Overall, was a bit of a nightmare getting everything going after the power cut especially with limited time. </t>
  </si>
  <si>
    <t>https://docs.google.com/forms/d/e/1FAIpQLSeDNiK7kWWFPaW9YrjGgk5pdsGSHVW1d8hPHx1kkS-L_ILI9A/viewform?edit2=2_ABaOnucKyKDqt9ORiAQfiswumgOsP5S9oucWLCFu62HUkyEe</t>
  </si>
  <si>
    <t>IMU - Roof44 -  unexpected reboot. restarted and checked all relevant programs (e.g. IR cams, cumulus)</t>
  </si>
  <si>
    <t>https://docs.google.com/forms/d/e/1FAIpQLSeDNiK7kWWFPaW9YrjGgk5pdsGSHVW1d8hPHx1kkS-L_ILI9A/viewform?edit2=2_ABaOnufqsj9LrXaE30Pm4aaDiEuC55-C-Q2SjWEOfnLCdQO8</t>
  </si>
  <si>
    <t>Agnieszka Walenkiewicz</t>
  </si>
  <si>
    <t>Fixing roof 44 computer</t>
  </si>
  <si>
    <t>https://docs.google.com/forms/d/e/1FAIpQLSeDNiK7kWWFPaW9YrjGgk5pdsGSHVW1d8hPHx1kkS-L_ILI9A/viewform?edit2=2_ABaOnuc48sS_KHPOtjVF3lgrCt1UsLv3OPeU90ri5gddIKDh</t>
  </si>
  <si>
    <t>Will Morrison, Aga</t>
  </si>
  <si>
    <t xml:space="preserve">IMU: Replaced roof44 desktop with roof47 laptop. Roof 44 was in a state of would not finish booting to windows and was trying to repair the OS (and failing) IMu data served by roof 44 is now being uploaded by roof47 - grab not yet amended. </t>
  </si>
  <si>
    <t>https://docs.google.com/forms/d/e/1FAIpQLSeDNiK7kWWFPaW9YrjGgk5pdsGSHVW1d8hPHx1kkS-L_ILI9A/viewform?edit2=2_ABaOnueVGC4ldOYN5CplVJBck6kC8v85DhnlBwG02pFNneGN</t>
  </si>
  <si>
    <t>Will Morrison, Jess</t>
  </si>
  <si>
    <t>WCT</t>
  </si>
  <si>
    <t>Change internet connection, check cams</t>
  </si>
  <si>
    <t>https://docs.google.com/forms/d/e/1FAIpQLSeDNiK7kWWFPaW9YrjGgk5pdsGSHVW1d8hPHx1kkS-L_ILI9A/viewform?edit2=2_ABaOnuchF2iX60WDUmzqPgCnK5rRvjOf7CzxaFnuPahsmwtM</t>
  </si>
  <si>
    <t>Fix cnr4 Lup. Fix IML davis</t>
  </si>
  <si>
    <t>https://docs.google.com/forms/d/e/1FAIpQLSeDNiK7kWWFPaW9YrjGgk5pdsGSHVW1d8hPHx1kkS-L_ILI9A/viewform?edit2=2_ABaOnufUABd1MwdPCM2_9SjYFnjEkeDgtEwGMS7HznOtztkr</t>
  </si>
  <si>
    <t>IML</t>
  </si>
  <si>
    <t>Check davis</t>
  </si>
  <si>
    <t>https://docs.google.com/forms/d/e/1FAIpQLSeDNiK7kWWFPaW9YrjGgk5pdsGSHVW1d8hPHx1kkS-L_ILI9A/viewform?edit2=2_ABaOnufFFRaxJaCTU_jwXv9ZX8_yJVMjOQM136MRvmS7S0iH</t>
  </si>
  <si>
    <t>Remove IR cam cable (spare)</t>
  </si>
  <si>
    <t>https://docs.google.com/forms/d/e/1FAIpQLSeDNiK7kWWFPaW9YrjGgk5pdsGSHVW1d8hPHx1kkS-L_ILI9A/viewform?edit2=2_ABaOnueocsgo6bMc7_f9mrcj3jBOptuiPa00iVO__97eECE9</t>
  </si>
  <si>
    <t xml:space="preserve">CUB (city university bell tower): installed IR camera served by Roof52.
</t>
  </si>
  <si>
    <t>https://docs.google.com/forms/d/e/1FAIpQLSeDNiK7kWWFPaW9YrjGgk5pdsGSHVW1d8hPHx1kkS-L_ILI9A/viewform?edit2=2_ABaOnuff7KAINksZKvHrYlUFi2CyN7wZm3ZCckfpZG2pTnjn</t>
  </si>
  <si>
    <t>Elliott and Jess</t>
  </si>
  <si>
    <t>NK: cleaned CL31-E. Branches on the neighbouring tree are getting quite long, need to ask them to be cut shorter.</t>
  </si>
  <si>
    <t>https://docs.google.com/forms/d/e/1FAIpQLSeDNiK7kWWFPaW9YrjGgk5pdsGSHVW1d8hPHx1kkS-L_ILI9A/viewform?edit2=2_ABaOnud-CbbufUzGXLmD5TS_ysG8QVectVm1h77R21r2ykRc</t>
  </si>
  <si>
    <t>Jess Brown &amp; Bryam</t>
  </si>
  <si>
    <t>Fixing Davis</t>
  </si>
  <si>
    <t>https://docs.google.com/forms/d/e/1FAIpQLSeDNiK7kWWFPaW9YrjGgk5pdsGSHVW1d8hPHx1kkS-L_ILI9A/viewform?edit2=2_ABaOnuf5Wi1EQOGM1YDU-AGHIo7BvQumoW7ESGQnCtd1S5C4</t>
  </si>
  <si>
    <t xml:space="preserve">Jess &amp; Bryam </t>
  </si>
  <si>
    <t>Cleaned ceilometer at NK
Swapped Davis consoles at IMU (IML console now used for IMU) and took old IMU consile back to Reading. 
Changed IMU Davis channel from 6 to 8</t>
  </si>
  <si>
    <t>https://docs.google.com/forms/d/e/1FAIpQLSeDNiK7kWWFPaW9YrjGgk5pdsGSHVW1d8hPHx1kkS-L_ILI9A/viewform?edit2=2_ABaOnuc9Ef8RxDUhqpsytB52ARNP5PvgHwFqcYwRXZQzx76N</t>
  </si>
  <si>
    <t>Restarted IMU cams on roof 47 (C16, C19) as pi connect showed red cross through PID GUI window</t>
  </si>
  <si>
    <t>https://docs.google.com/forms/d/e/1FAIpQLSeDNiK7kWWFPaW9YrjGgk5pdsGSHVW1d8hPHx1kkS-L_ILI9A/viewform?edit2=2_ABaOnufYkd4y7qAqfogLWlW16-RLCJzwAHb_jYLHsexLUCtu</t>
  </si>
  <si>
    <t>Fix cams etc</t>
  </si>
  <si>
    <t>https://docs.google.com/forms/d/e/1FAIpQLSeDNiK7kWWFPaW9YrjGgk5pdsGSHVW1d8hPHx1kkS-L_ILI9A/viewform?edit2=2_ABaOnueIvEquRv826H5IPrkzL2gKIvVxvtA7iRZu3C_xka_r</t>
  </si>
  <si>
    <t>Will Morrison, Ben Jess</t>
  </si>
  <si>
    <t>Fix BLS and computer</t>
  </si>
  <si>
    <t>https://docs.google.com/forms/d/e/1FAIpQLSeDNiK7kWWFPaW9YrjGgk5pdsGSHVW1d8hPHx1kkS-L_ILI9A/viewform?edit2=2_ABaOnudwFgczA3_XmuKlASV-0IdE1p2TkOvv2BArRbn3sDAM</t>
  </si>
  <si>
    <t>SWT - first visit where scaffolding removed. Was potentially blocking BLS path</t>
  </si>
  <si>
    <t>https://docs.google.com/forms/d/e/1FAIpQLSeDNiK7kWWFPaW9YrjGgk5pdsGSHVW1d8hPHx1kkS-L_ILI9A/viewform?edit2=2_ABaOnudwTMVkVbiwAvz7prAUrGMAMOqIjG5iX-J_iVU68XLx</t>
  </si>
  <si>
    <t>CUB</t>
  </si>
  <si>
    <t xml:space="preserve">CUB: removing camera C26 </t>
  </si>
  <si>
    <t>https://docs.google.com/forms/d/e/1FAIpQLSeDNiK7kWWFPaW9YrjGgk5pdsGSHVW1d8hPHx1kkS-L_ILI9A/viewform?edit2=2_ABaOnuduITnxV9rt2gwST1mcoAKTWX0v8tpQts_mi9WYURoa</t>
  </si>
  <si>
    <t>Jessica Brown, Elliott Warren</t>
  </si>
  <si>
    <t>Checking ceilometer</t>
  </si>
  <si>
    <t>https://docs.google.com/forms/d/e/1FAIpQLSeDNiK7kWWFPaW9YrjGgk5pdsGSHVW1d8hPHx1kkS-L_ILI9A/viewform?edit2=2_ABaOnuerTOnoP5srlgV1XCaaNlLO1vBqFS0SPNGGTRUwzlx_</t>
  </si>
  <si>
    <t>The power plug to the KSSW ceilometer had come unplugged.    We changed the battery, plugged it back in and gave it a clean</t>
  </si>
  <si>
    <t>https://docs.google.com/forms/d/e/1FAIpQLSeDNiK7kWWFPaW9YrjGgk5pdsGSHVW1d8hPHx1kkS-L_ILI9A/viewform?edit2=2_ABaOnud8-Y6-v-jw5dTbbqtW6BHEcuylizY3ixn-Tn04C11R</t>
  </si>
  <si>
    <t>Cleaning ceilometer at NK</t>
  </si>
  <si>
    <t>https://docs.google.com/forms/d/e/1FAIpQLSeDNiK7kWWFPaW9YrjGgk5pdsGSHVW1d8hPHx1kkS-L_ILI9A/viewform?edit2=2_ABaOnudaQ5ns6ziBI3PBPf5RkklndG9ZI9ci4kumlJXRge5H</t>
  </si>
  <si>
    <t>Will Morrison, Bryam</t>
  </si>
  <si>
    <t>Fix cameras, fix Davis IMU</t>
  </si>
  <si>
    <t>https://docs.google.com/forms/d/e/1FAIpQLSeDNiK7kWWFPaW9YrjGgk5pdsGSHVW1d8hPHx1kkS-L_ILI9A/viewform?edit2=2_ABaOnuc2ZvcyZBPLHAW34i25qFz7iNj7zTPyM4W5Stdg6bcK</t>
  </si>
  <si>
    <t>https://docs.google.com/forms/d/e/1FAIpQLSeDNiK7kWWFPaW9YrjGgk5pdsGSHVW1d8hPHx1kkS-L_ILI9A/viewform?edit2=2_ABaOnufOrRTOkKL9zFt60JGZ7FF7k1fXifHXANtRPOoMKEqk</t>
  </si>
  <si>
    <t xml:space="preserve">IMU: checked C26 camera inside enclosure (most exposed camera).  All OK. Had to move camera to check. Removed C03 camera and enclosure. Lattepanda needed windows 10 updates. </t>
  </si>
  <si>
    <t>https://docs.google.com/forms/d/e/1FAIpQLSeDNiK7kWWFPaW9YrjGgk5pdsGSHVW1d8hPHx1kkS-L_ILI9A/viewform?edit2=2_ABaOnucB2BE6-AC-hpKXK5eCfA_49OSshfZ4zbDr5M8sK-7b</t>
  </si>
  <si>
    <t>Fix it cam raspberry pi</t>
  </si>
  <si>
    <t>https://docs.google.com/forms/d/e/1FAIpQLSeDNiK7kWWFPaW9YrjGgk5pdsGSHVW1d8hPHx1kkS-L_ILI9A/viewform?edit2=2_ABaOnueN9VKHzBdD_TetPw7PGFCd_3TCUvKsPjZQ_Jg9dcZP</t>
  </si>
  <si>
    <t xml:space="preserve">WCT: cycled power to rasperry pi - is now working. </t>
  </si>
  <si>
    <t>https://docs.google.com/forms/d/e/1FAIpQLSeDNiK7kWWFPaW9YrjGgk5pdsGSHVW1d8hPHx1kkS-L_ILI9A/viewform?edit2=2_ABaOnucqcLje4DUj_DkwnDiEVmxHhb9o_YWnirmS2ZNSB2Gm</t>
  </si>
  <si>
    <t>Met roof</t>
  </si>
  <si>
    <t>It cam intercomparison</t>
  </si>
  <si>
    <t>https://docs.google.com/forms/d/e/1FAIpQLSeDNiK7kWWFPaW9YrjGgk5pdsGSHVW1d8hPHx1kkS-L_ILI9A/viewform?edit2=2_ABaOnufdgpmFx6veCrVf-ub-V3OOgmC3phnaPi8Itm_mCrga</t>
  </si>
  <si>
    <t>Net roof</t>
  </si>
  <si>
    <t>Check cams</t>
  </si>
  <si>
    <t>https://docs.google.com/forms/d/e/1FAIpQLSeDNiK7kWWFPaW9YrjGgk5pdsGSHVW1d8hPHx1kkS-L_ILI9A/viewform?edit2=2_ABaOnud7xLMBpwcipKYO1pIC8LZ4RaM9bd-uAEWjr8ippoZw</t>
  </si>
  <si>
    <t>Met office</t>
  </si>
  <si>
    <t>https://docs.google.com/forms/d/e/1FAIpQLSeDNiK7kWWFPaW9YrjGgk5pdsGSHVW1d8hPHx1kkS-L_ILI9A/viewform?edit2=2_ABaOnudsLG_U55Rd_-y_3jgVP7CC3h0Fjvc41XuUH2cXfZzW</t>
  </si>
  <si>
    <t>UoR met roof</t>
  </si>
  <si>
    <t>https://docs.google.com/forms/d/e/1FAIpQLSeDNiK7kWWFPaW9YrjGgk5pdsGSHVW1d8hPHx1kkS-L_ILI9A/viewform?edit2=2_ABaOnudYzCHcucOiHWh_RU5l8MjG1aSkJbuWRuCLoTvM1wYw</t>
  </si>
  <si>
    <t>https://docs.google.com/forms/d/e/1FAIpQLSeDNiK7kWWFPaW9YrjGgk5pdsGSHVW1d8hPHx1kkS-L_ILI9A/viewform?edit2=2_ABaOnueMH5taSelDiA8BML6sfCgB4LYfseKjaj8SioFKsh1X</t>
  </si>
  <si>
    <t>Remove cams</t>
  </si>
  <si>
    <t>https://docs.google.com/forms/d/e/1FAIpQLSeDNiK7kWWFPaW9YrjGgk5pdsGSHVW1d8hPHx1kkS-L_ILI9A/viewform?edit2=2_ABaOnuemFWCslsYo8Lh0cRWbCEFjGRTRNG9FWKLJd9SuZ-0m</t>
  </si>
  <si>
    <t>Will Morrison, Jess Bryam</t>
  </si>
  <si>
    <t>Switch ceil</t>
  </si>
  <si>
    <t>https://docs.google.com/forms/d/e/1FAIpQLSeDNiK7kWWFPaW9YrjGgk5pdsGSHVW1d8hPHx1kkS-L_ILI9A/viewform?edit2=2_ABaOnud7MKekwmXdSBIxfroUYqiDSufUDYmhwTi2DgeYZpcF</t>
  </si>
  <si>
    <t>Swapped CL25k to CL31 at SWT</t>
  </si>
  <si>
    <t>https://docs.google.com/forms/d/e/1FAIpQLSeDNiK7kWWFPaW9YrjGgk5pdsGSHVW1d8hPHx1kkS-L_ILI9A/viewform?edit2=2_ABaOnudViBEWgxNip1b9LU02h-up5DjI1MrZ8NGBDHqux1Ao</t>
  </si>
  <si>
    <t>Taking down cameras</t>
  </si>
  <si>
    <t>https://docs.google.com/forms/d/e/1FAIpQLSeDNiK7kWWFPaW9YrjGgk5pdsGSHVW1d8hPHx1kkS-L_ILI9A/viewform?edit2=2_ABaOnudJZnPFz7SHTdnANxZKWeA9b3eksZBqdXLUY-wkp0sL</t>
  </si>
  <si>
    <t>https://docs.google.com/forms/d/e/1FAIpQLSeDNiK7kWWFPaW9YrjGgk5pdsGSHVW1d8hPHx1kkS-L_ILI9A/viewform?edit2=2_ABaOnueBOUmAIrtm59_2p5ewLEhll3eHbNoa7g2oVMOUgy6A</t>
  </si>
  <si>
    <t>https://docs.google.com/forms/d/e/1FAIpQLSeDNiK7kWWFPaW9YrjGgk5pdsGSHVW1d8hPHx1kkS-L_ILI9A/viewform?edit2=2_ABaOnueV3OEWCzK2mQlcSswDWq_uQPotsEayLMMajXYNE8Rj</t>
  </si>
  <si>
    <t>Jess + Beth</t>
  </si>
  <si>
    <t>IML, IMU</t>
  </si>
  <si>
    <t>Installing new Davis at IML</t>
  </si>
  <si>
    <t>https://docs.google.com/forms/d/e/1FAIpQLSeDNiK7kWWFPaW9YrjGgk5pdsGSHVW1d8hPHx1kkS-L_ILI9A/viewform?edit2=2_ABaOnucALSL00WzyMwAuE6XTLiRywmHZ461c02tDY2ew2E67</t>
  </si>
  <si>
    <t xml:space="preserve">Installed Davis at IML. It was connected to the console when we tested, but couldn't pick up the signal through the repeater. Also I forgot to bring the micro USB converter so it's not connected to the computer. 
I changed the channel of the IMU Davis from 6 to 2 as the repeater was on 2. 
Changed the battery of the repeater, and ran a quick diagnostic. The IML console connected briefly but all the data displayed was 0. </t>
  </si>
  <si>
    <t>https://docs.google.com/forms/d/e/1FAIpQLSeDNiK7kWWFPaW9YrjGgk5pdsGSHVW1d8hPHx1kkS-L_ILI9A/viewform?edit2=2_ABaOnucoe3PpSRXoWD1WIQUU4DOkvweU0xIXV6SeHiwxm5fd</t>
  </si>
  <si>
    <t>Clean ceilometer, change soil moisture battery</t>
  </si>
  <si>
    <t>https://docs.google.com/forms/d/e/1FAIpQLSeDNiK7kWWFPaW9YrjGgk5pdsGSHVW1d8hPHx1kkS-L_ILI9A/viewform?edit2=2_ABaOnucu29wKvbVRS8cUX_BsU9XMSU192shBtyFSQXdhONO4</t>
  </si>
  <si>
    <t>Swapped the batteries in the soil moisture probes. They will probably need replacing again soon as I didn't bring enough. 
Cleaned both ceilometers</t>
  </si>
  <si>
    <t>https://docs.google.com/forms/d/e/1FAIpQLSeDNiK7kWWFPaW9YrjGgk5pdsGSHVW1d8hPHx1kkS-L_ILI9A/viewform?edit2=2_ABaOnudh1Z5m-HH-oueGYBrilj9tDjtotfUO2Pg4DSIr</t>
  </si>
  <si>
    <t>Jess</t>
  </si>
  <si>
    <t>IMU/IML</t>
  </si>
  <si>
    <t>IML Davis setup</t>
  </si>
  <si>
    <t>https://docs.google.com/forms/d/e/1FAIpQLSeDNiK7kWWFPaW9YrjGgk5pdsGSHVW1d8hPHx1kkS-L_ILI9A/viewform?edit2=2_ABaOnucYzhE8DwOYqCbxXR5Drxdg9WgjIrpakEzIdVBYUas</t>
  </si>
  <si>
    <t>IMU/IML
Checking that IML Davis is working. It is definitely working, and now connected to the computer. The connection between the repeater and the receiver in the box is very poor, even using the console with the aerial on the outsider.</t>
  </si>
  <si>
    <t>https://docs.google.com/forms/d/e/1FAIpQLSeDNiK7kWWFPaW9YrjGgk5pdsGSHVW1d8hPHx1kkS-L_ILI9A/viewform?edit2=2_ABaOnue4Li8c_HqjPlYsxW66Roajf7IhaYMNUfDiuOjVrYIY</t>
  </si>
  <si>
    <t>Jess Brown</t>
  </si>
  <si>
    <t>Clean ceilometer</t>
  </si>
  <si>
    <t>https://docs.google.com/forms/d/e/1FAIpQLSeDNiK7kWWFPaW9YrjGgk5pdsGSHVW1d8hPHx1kkS-L_ILI9A/viewform?edit2=2_ABaOnudXIdQMId9J_Y3RcoOMcVqsU2qsFsy7ULhw4EK8LUJ2</t>
  </si>
  <si>
    <t>Jessica Brown</t>
  </si>
  <si>
    <t>Cleaned ceilometer at SWT</t>
  </si>
  <si>
    <t>https://docs.google.com/forms/d/e/1FAIpQLSeDNiK7kWWFPaW9YrjGgk5pdsGSHVW1d8hPHx1kkS-L_ILI9A/viewform?edit2=2_ABaOnuclYDtUwrbItd69aRBCKxAdqdcCEnCvufsX9GPZw60q</t>
  </si>
  <si>
    <t xml:space="preserve">Jessica Brown </t>
  </si>
  <si>
    <t>https://docs.google.com/forms/d/e/1FAIpQLSeDNiK7kWWFPaW9YrjGgk5pdsGSHVW1d8hPHx1kkS-L_ILI9A/viewform?edit2=2_ABaOnueUxhM15BTbajVXH25Cv_uyBk3gITr6U0_0tDgq4h92</t>
  </si>
  <si>
    <t>IMU: 
- Changed ports for Davis
- IMU = 7 
- IML = 6</t>
  </si>
  <si>
    <t>https://docs.google.com/forms/d/e/1FAIpQLSeDNiK7kWWFPaW9YrjGgk5pdsGSHVW1d8hPHx1kkS-L_ILI9A/viewform?edit2=2_ABaOnuf2rEHsGDoPFQT4ElF3-9rdFymxsPXI2OkCWF_GKVU</t>
  </si>
  <si>
    <t>https://docs.google.com/forms/d/e/1FAIpQLSeDNiK7kWWFPaW9YrjGgk5pdsGSHVW1d8hPHx1kkS-L_ILI9A/viewform?edit2=2_ABaOnudhUUU6heUt3lcrFO0IjilLHgkKL4-mJ4yMOPn5cSxH</t>
  </si>
  <si>
    <t>Cleaned ceilometers, changed all batteries in soil moisture sensors</t>
  </si>
  <si>
    <t>https://docs.google.com/forms/d/e/1FAIpQLSeDNiK7kWWFPaW9YrjGgk5pdsGSHVW1d8hPHx1kkS-L_ILI9A/viewform?edit2=2_ABaOnufAmZiriNG5tqEjEx64M5fyKMEQdMZ-HuoLXHfnmUrZ</t>
  </si>
  <si>
    <t>https://docs.google.com/forms/d/e/1FAIpQLSeDNiK7kWWFPaW9YrjGgk5pdsGSHVW1d8hPHx1kkS-L_ILI9A/viewform?edit2=2_ABaOnufi21_sRhyfo-yc0--PThM9I8IIBgDuE4u0jSnBZEYk</t>
  </si>
  <si>
    <t xml:space="preserve">Swapped consoles for IMU - it is back online now. The problem was using the new console with the old USB data logger so I swapped back to only console.
Installed extra wireless repeater on Charles Townsend roof (IML). I was getting data from IML on the IMU roof using the new console and the extra repeater but the old console wasn't picking it up. Before I can swap out the old console I need to buy a new USB data logger as the one used for the old consoles isn't compatible with the new console.  </t>
  </si>
  <si>
    <t>https://docs.google.com/forms/d/e/1FAIpQLSeDNiK7kWWFPaW9YrjGgk5pdsGSHVW1d8hPHx1kkS-L_ILI9A/viewform?edit2=2_ABaOnufcDyZb6WM_6uxiQKhWGUnevGzTFlTM0VekF2ZWvcJF</t>
  </si>
  <si>
    <t>https://docs.google.com/forms/d/e/1FAIpQLSeDNiK7kWWFPaW9YrjGgk5pdsGSHVW1d8hPHx1kkS-L_ILI9A/viewform?edit2=2_ABaOnue01s2cmeIxoHVeTRILJG_dYK26WueDu7TsR55gIZ0</t>
  </si>
  <si>
    <t>The laptop at RGS has lost power. Restarted fine. Next visit we need to bring a better and more waterproof laptop box</t>
  </si>
  <si>
    <t>https://docs.google.com/forms/d/e/1FAIpQLSeDNiK7kWWFPaW9YrjGgk5pdsGSHVW1d8hPHx1kkS-L_ILI9A/viewform?edit2=2_ABaOnucaI92MdJ9XGUXtdSV4-rBRNonwxlYISSbX-TSioc0</t>
  </si>
  <si>
    <t xml:space="preserve">IMU. 
Replaced the console for IML with new console, everything working now. </t>
  </si>
  <si>
    <t>https://docs.google.com/forms/d/e/1FAIpQLSeDNiK7kWWFPaW9YrjGgk5pdsGSHVW1d8hPHx1kkS-L_ILI9A/viewform?edit2=2_ABaOnuch22Ti-FNBYZQlW8RINUpIr4G4uxCjwlnyoQhSIvvp</t>
  </si>
  <si>
    <t>Jessica Brown, Christos Halios</t>
  </si>
  <si>
    <t>BT</t>
  </si>
  <si>
    <t>Computer offline</t>
  </si>
  <si>
    <t>https://docs.google.com/forms/d/e/1FAIpQLSeDNiK7kWWFPaW9YrjGgk5pdsGSHVW1d8hPHx1kkS-L_ILI9A/viewform?edit2=2_ABaOnudr30Ih8-Fx-Vw-syoFI4C5Q5oCa4mJ068LI_zUM_T_</t>
  </si>
  <si>
    <t xml:space="preserve">Computer had crashed, should be fine now. </t>
  </si>
  <si>
    <t>https://docs.google.com/forms/d/e/1FAIpQLSeDNiK7kWWFPaW9YrjGgk5pdsGSHVW1d8hPHx1kkS-L_ILI9A/viewform?edit2=2_ABaOnuc_O-l_d4Hqx3MCzQysiZMeaQvCzocGg_ea2VUMrbVm</t>
  </si>
  <si>
    <t>https://docs.google.com/forms/d/e/1FAIpQLSeDNiK7kWWFPaW9YrjGgk5pdsGSHVW1d8hPHx1kkS-L_ILI9A/viewform?edit2=2_ABaOnuedMy24TYvPvk80FT0YaIFC7ms1j6sdObWtOueH1zo9</t>
  </si>
  <si>
    <t>Roof 41 had the blue screen of death. I restarted it but it still can't communicate with the data logger.</t>
  </si>
  <si>
    <t>https://docs.google.com/forms/d/e/1FAIpQLSeDNiK7kWWFPaW9YrjGgk5pdsGSHVW1d8hPHx1kkS-L_ILI9A/viewform?edit2=2_ABaOnufdY74OwiNSFSSOSSiLFOUKuxOJNec0YgGdytKLaJq3</t>
  </si>
  <si>
    <t>Jessica Brown, Marine Jeoffrion</t>
  </si>
  <si>
    <t xml:space="preserve">Davis offline </t>
  </si>
  <si>
    <t>https://docs.google.com/forms/d/e/1FAIpQLSeDNiK7kWWFPaW9YrjGgk5pdsGSHVW1d8hPHx1kkS-L_ILI9A/viewform?edit2=2_ABaOnudMol4qa7eIzsqDjA0_8TSxWvq3UwfQV4BTZqhzdpma</t>
  </si>
  <si>
    <t>IMU Davis console had restarted</t>
  </si>
  <si>
    <t>https://docs.google.com/forms/d/e/1FAIpQLSeDNiK7kWWFPaW9YrjGgk5pdsGSHVW1d8hPHx1kkS-L_ILI9A/viewform?edit2=2_ABaOnucaZlHLDXjiYHVv2UsHKRLtTlRY3ElcJ1Ny3oIPsZk4</t>
  </si>
  <si>
    <t>https://docs.google.com/forms/d/e/1FAIpQLSeDNiK7kWWFPaW9YrjGgk5pdsGSHVW1d8hPHx1kkS-L_ILI9A/viewform?edit2=2_ABaOnueqYjneYELz1IeoqGhLXgZPwGrZd-BrZmTt6n6Fc03a</t>
  </si>
  <si>
    <t>Cleaned ceilometer</t>
  </si>
  <si>
    <t>https://docs.google.com/forms/d/e/1FAIpQLSeDNiK7kWWFPaW9YrjGgk5pdsGSHVW1d8hPHx1kkS-L_ILI9A/viewform?edit2=2_ABaOnueoNTt_yYmyF2QcbYNCeLVpOyyoyKG5QWINcbEQaJp-</t>
  </si>
  <si>
    <t>IMU roof 41. Corrected laptop time. Was out by an hour.</t>
  </si>
  <si>
    <t>https://docs.google.com/forms/d/e/1FAIpQLSeDNiK7kWWFPaW9YrjGgk5pdsGSHVW1d8hPHx1kkS-L_ILI9A/viewform?edit2=2_ABaOnufoZuo5sZlgHidbgHOJLTpH6QIjQtYWWTDF8HmItLYk</t>
  </si>
  <si>
    <t>IMU Roof41: added NetTime program to keep the clock regularly updated.</t>
  </si>
  <si>
    <t>https://docs.google.com/forms/d/e/1FAIpQLSeDNiK7kWWFPaW9YrjGgk5pdsGSHVW1d8hPHx1kkS-L_ILI9A/viewform?edit2=2_ABaOnucduI3Idcufuc8xR1RYTU9dJR961GbhdFuyMXC1anH8</t>
  </si>
  <si>
    <t>Check Davis repeater/rad cable</t>
  </si>
  <si>
    <t>https://docs.google.com/forms/d/e/1FAIpQLSeDNiK7kWWFPaW9YrjGgk5pdsGSHVW1d8hPHx1kkS-L_ILI9A/viewform?edit2=2_ABaOnudixH1v-QspOGFsi8Nisi0kZVXf3vhXfFWDZ2A-xlov</t>
  </si>
  <si>
    <t>Changed IML repeater battery</t>
  </si>
  <si>
    <t>https://docs.google.com/forms/d/e/1FAIpQLSeDNiK7kWWFPaW9YrjGgk5pdsGSHVW1d8hPHx1kkS-L_ILI9A/viewform?edit2=2_ABaOnucjFNJaWyBLWqzl1NtbJyLfCGdf7V0ajUx-2l0YAcAV</t>
  </si>
  <si>
    <t>https://docs.google.com/forms/d/e/1FAIpQLSeDNiK7kWWFPaW9YrjGgk5pdsGSHVW1d8hPHx1kkS-L_ILI9A/viewform?edit2=2_ABaOnue80hLK9FBDzcWW1nXOx5bgmdMMJArnsoMK7CH7d44</t>
  </si>
  <si>
    <t>Cleaned ceilometer at NK</t>
  </si>
  <si>
    <t>https://docs.google.com/forms/d/e/1FAIpQLSeDNiK7kWWFPaW9YrjGgk5pdsGSHVW1d8hPHx1kkS-L_ILI9A/viewform?edit2=2_ABaOnueBMbCkMMEE3uSp1UWAqFHDavO_fxJfvpXZ0hOII53s</t>
  </si>
  <si>
    <t>Marylebone Road</t>
  </si>
  <si>
    <t>Ceilometer offline</t>
  </si>
  <si>
    <t>https://docs.google.com/forms/d/e/1FAIpQLSeDNiK7kWWFPaW9YrjGgk5pdsGSHVW1d8hPHx1kkS-L_ILI9A/viewform?edit2=2_ABaOnufO1-S-04MePE7lKL2p2vvxR7cotGwltvqc0VYNlb0</t>
  </si>
  <si>
    <t xml:space="preserve">Laptop not charging. Going to try and replace the cable now. 
</t>
  </si>
  <si>
    <t>https://docs.google.com/forms/d/e/1FAIpQLSeDNiK7kWWFPaW9YrjGgk5pdsGSHVW1d8hPHx1kkS-L_ILI9A/viewform?edit2=2_ABaOnud_Y9bpoThA0dw27FWLjd3PIc8LPznl8iLh3Rf1J8UZ</t>
  </si>
  <si>
    <t>Returning laptop</t>
  </si>
  <si>
    <t>https://docs.google.com/forms/d/e/1FAIpQLSeDNiK7kWWFPaW9YrjGgk5pdsGSHVW1d8hPHx1kkS-L_ILI9A/viewform?edit2=2_ABaOnudl4kKFDMS_-X_w8sYp4LF7oN1STGKDU3mFdLxFLoac</t>
  </si>
  <si>
    <t xml:space="preserve">Returned laptop, seems to be working fine now, data coming in. </t>
  </si>
  <si>
    <t>https://docs.google.com/forms/d/e/1FAIpQLSeDNiK7kWWFPaW9YrjGgk5pdsGSHVW1d8hPHx1kkS-L_ILI9A/viewform?edit2=2_ABaOnufIGf6QfCYajYPZt2oKBbJ3FYSwa9_a5fdaQOQ_zcPl</t>
  </si>
  <si>
    <t>Will Morrison, Jessica Brown</t>
  </si>
  <si>
    <t>Cornish House</t>
  </si>
  <si>
    <t>Aligning scintillometer</t>
  </si>
  <si>
    <t>https://docs.google.com/forms/d/e/1FAIpQLSeDNiK7kWWFPaW9YrjGgk5pdsGSHVW1d8hPHx1kkS-L_ILI9A/viewform?edit2=2_ABaOnuer6Icgyo_S5oCRmALey0XllyNoz-xxj_g23Rtkc8g</t>
  </si>
  <si>
    <t>Cleaned scintillometer and checked alignment</t>
  </si>
  <si>
    <t>https://docs.google.com/forms/d/e/1FAIpQLSeDNiK7kWWFPaW9YrjGgk5pdsGSHVW1d8hPHx1kkS-L_ILI9A/viewform?edit2=2_ABaOnucy4nbL_mDIGGme4RQOY99G4fdJPqW_Ad0Z-JiNLtJv</t>
  </si>
  <si>
    <t>Swt</t>
  </si>
  <si>
    <t>https://docs.google.com/forms/d/e/1FAIpQLSeDNiK7kWWFPaW9YrjGgk5pdsGSHVW1d8hPHx1kkS-L_ILI9A/viewform?edit2=2_ABaOnuercYX4Xnz8QblVma8_ttHrX_c_9BcPsnS0EUuIAOdM</t>
  </si>
  <si>
    <t xml:space="preserve">Turned down the LAS power on the transmitter (at Cornish House) from 5 to 3. 
Cleaned both scintillometers. 
Cleaned Bills raingauge. 
Tested alignment for LAS and BLS. </t>
  </si>
  <si>
    <t>https://docs.google.com/forms/d/e/1FAIpQLSeDNiK7kWWFPaW9YrjGgk5pdsGSHVW1d8hPHx1kkS-L_ILI9A/viewform?edit2=2_ABaOnucvgU5GupOTMGSeW0TAj6WHYCc-8DFHXBCJKlwjPJZy</t>
  </si>
  <si>
    <t>Laptop offline</t>
  </si>
  <si>
    <t>https://docs.google.com/forms/d/e/1FAIpQLSeDNiK7kWWFPaW9YrjGgk5pdsGSHVW1d8hPHx1kkS-L_ILI9A/viewform?edit2=2_ABaOnuftfwn6wlekvPwZqosh_pvlRTiznRRtPoY0j9vJ1_do</t>
  </si>
  <si>
    <t xml:space="preserve">IMU Davis laptop needed restarting, should be working fine now. </t>
  </si>
  <si>
    <t>https://docs.google.com/forms/d/e/1FAIpQLSeDNiK7kWWFPaW9YrjGgk5pdsGSHVW1d8hPHx1kkS-L_ILI9A/viewform?edit2=2_ABaOnufIVn9ihXMm1xkVz2Q3mubwVa7Jxxait07RnltdJY10</t>
  </si>
  <si>
    <t>Computers offline</t>
  </si>
  <si>
    <t>https://docs.google.com/forms/d/e/1FAIpQLSeDNiK7kWWFPaW9YrjGgk5pdsGSHVW1d8hPHx1kkS-L_ILI9A/viewform?edit2=2_ABaOnuceiIU2dZhXfRu8JAa1fo4lBX33nCkL-r3vT1c1RnIg</t>
  </si>
  <si>
    <t xml:space="preserve">The power in the motor/boiler room (which goes to the boxes) has been turned off. I asked at the reception and they will go and have a look at it today. I didn't want to flip any fuses just in case it's still turned off for a reason. 
There have been some new telecommunications towers added to the roof. One is very close to the EC/radiation tower and might end up shading the radiation when it's fully set up. I have taken some photos and will add them to Flickr. </t>
  </si>
  <si>
    <t>https://docs.google.com/forms/d/e/1FAIpQLSeDNiK7kWWFPaW9YrjGgk5pdsGSHVW1d8hPHx1kkS-L_ILI9A/viewform?edit2=2_ABaOnudwoeLMQ3z8yzJdzmVK5D3vnssf-mLeI0JEV19lYC-R</t>
  </si>
  <si>
    <t>Turning power back on</t>
  </si>
  <si>
    <t>https://docs.google.com/forms/d/e/1FAIpQLSeDNiK7kWWFPaW9YrjGgk5pdsGSHVW1d8hPHx1kkS-L_ILI9A/viewform?edit2=2_ABaOnucXXVwO8uNMIMwYrna0fDpPLMiusxAOUIXAk8Aw9mJ1</t>
  </si>
  <si>
    <t xml:space="preserve">Turned the power back on at IMU. Everything seems ok, but roof41 laptop crashed a few times - should keep an eye on it. </t>
  </si>
  <si>
    <t>https://docs.google.com/forms/d/e/1FAIpQLSeDNiK7kWWFPaW9YrjGgk5pdsGSHVW1d8hPHx1kkS-L_ILI9A/viewform?edit2=2_ABaOnucoBoUOoram-e9u5qD-mqpuafG3SkxDtPGz8pEYF-hs</t>
  </si>
  <si>
    <t>Swap laptops for ceilometers</t>
  </si>
  <si>
    <t>https://docs.google.com/forms/d/e/1FAIpQLSeDNiK7kWWFPaW9YrjGgk5pdsGSHVW1d8hPHx1kkS-L_ILI9A/viewform?edit2=2_ABaOnueUxJJ696fWcqNIaRLjkUHi00vEll0ZsfWlCVGu2QME</t>
  </si>
  <si>
    <t xml:space="preserve">Replaced the laptop at RGS with a new laptop (Roof 46). 
CL31 is up and running but can't connect to CT25K. Tried swapping com ports etc. The cable from the 25K works with the CL31 so not a problem with the cable - potentially a problem with the instrument itself. All the diagnostic LEDs looked fine to me but will need a closer look. 
Restarted the microlite in Catherine's office, is working fine. </t>
  </si>
  <si>
    <t>https://docs.google.com/forms/d/e/1FAIpQLSeDNiK7kWWFPaW9YrjGgk5pdsGSHVW1d8hPHx1kkS-L_ILI9A/viewform?edit2=2_ABaOnuckvbZoTSKKpUW5I5jujFHHcr5uNIntpAEgfwtIDpbY</t>
  </si>
  <si>
    <t>Checking computers</t>
  </si>
  <si>
    <t>https://docs.google.com/forms/d/e/1FAIpQLSeDNiK7kWWFPaW9YrjGgk5pdsGSHVW1d8hPHx1kkS-L_ILI9A/viewform?edit2=2_ABaOnufIrHb-F25yBILj3i--xfsWI3jRBeFyZquWr4_h9w</t>
  </si>
  <si>
    <t xml:space="preserve">IMU: internet connection is cutting in and out. I restarted the router and it worked for a minute before cutting out. The antenna cable is very frayed and sundamaged but that just looks to be the outer cover. All the instruments are working though (bar IML). </t>
  </si>
  <si>
    <t>https://docs.google.com/forms/d/e/1FAIpQLSeDNiK7kWWFPaW9YrjGgk5pdsGSHVW1d8hPHx1kkS-L_ILI9A/viewform?edit2=2_ABaOnueJOxZ_mCq4PMi6dwddYHxyzRUVv7Qe2tmFXBC0waI2</t>
  </si>
  <si>
    <t>Turning down power on scintillometer</t>
  </si>
  <si>
    <t>https://docs.google.com/forms/d/e/1FAIpQLSeDNiK7kWWFPaW9YrjGgk5pdsGSHVW1d8hPHx1kkS-L_ILI9A/viewform?edit2=2_ABaOnucGWxFUyij_9k8qnyj8WiW9MBS5V0Mai3uBjn_uORkU</t>
  </si>
  <si>
    <t>Turned down the power, demos is now about 700. Dial is at 1.55</t>
  </si>
  <si>
    <t>https://docs.google.com/forms/d/e/1FAIpQLSeDNiK7kWWFPaW9YrjGgk5pdsGSHVW1d8hPHx1kkS-L_ILI9A/viewform?edit2=2_ABaOnue_TQFJ4H6MS2WQvn73lwiXaCxgZmIlVcKq-XtjuFk4</t>
  </si>
  <si>
    <t xml:space="preserve">SWT: scintillometer at 130%. There is a problem with the processing of SWT weather data, I'll fix that next week </t>
  </si>
  <si>
    <t>https://docs.google.com/forms/d/e/1FAIpQLSeDNiK7kWWFPaW9YrjGgk5pdsGSHVW1d8hPHx1kkS-L_ILI9A/viewform?edit2=2_ABaOnueu30zV5JaTPqKj8i5PtTQWLHtQDxUqf06SRNNMJ7fg</t>
  </si>
  <si>
    <t>Replace CT25K</t>
  </si>
  <si>
    <t>https://docs.google.com/forms/d/e/1FAIpQLSeDNiK7kWWFPaW9YrjGgk5pdsGSHVW1d8hPHx1kkS-L_ILI9A/viewform?edit2=2_ABaOnuf36SLpMGk-HwE8kLxyK2zolqy5wGuUl2GGK4foIksJ</t>
  </si>
  <si>
    <t xml:space="preserve">Replaced CT25K with new one (X). Working fine now. </t>
  </si>
  <si>
    <t>https://docs.google.com/forms/d/e/1FAIpQLSeDNiK7kWWFPaW9YrjGgk5pdsGSHVW1d8hPHx1kkS-L_ILI9A/viewform?edit2=2_ABaOnucQlJy_msThhNNpbV6EptUy_b0NN6UeyX9AQxamPvSq</t>
  </si>
  <si>
    <t>MR</t>
  </si>
  <si>
    <t>Replace laptop, clean ceilometer</t>
  </si>
  <si>
    <t>https://docs.google.com/forms/d/e/1FAIpQLSeDNiK7kWWFPaW9YrjGgk5pdsGSHVW1d8hPHx1kkS-L_ILI9A/viewform?edit2=2_ABaOnucLuUWRlwI1r-mboJ5u5QIkKXsDKq9Gsz6CEgRbrY6V</t>
  </si>
  <si>
    <t xml:space="preserve">Swapped laptop at MR. I still need to set up siteupload. </t>
  </si>
  <si>
    <t>https://docs.google.com/forms/d/e/1FAIpQLSeDNiK7kWWFPaW9YrjGgk5pdsGSHVW1d8hPHx1kkS-L_ILI9A/viewform?edit2=2_ABaOnudhz9iSLlkTx8o25iPXPiUlXy31sHm27fC3Ay6UrQ4</t>
  </si>
  <si>
    <t>https://docs.google.com/forms/d/e/1FAIpQLSeDNiK7kWWFPaW9YrjGgk5pdsGSHVW1d8hPHx1kkS-L_ILI9A/viewform?edit2=2_ABaOnufdnxeApvwxMziUqNqKvP-84ulTVHis5V1sYLO1gKWM</t>
  </si>
  <si>
    <t xml:space="preserve">IMU computer was off. Restarted and installed chrome remote desktop. Davis and LAS are writing data now. </t>
  </si>
  <si>
    <t>https://docs.google.com/forms/d/e/1FAIpQLSeDNiK7kWWFPaW9YrjGgk5pdsGSHVW1d8hPHx1kkS-L_ILI9A/viewform?edit2=2_ABaOnud5V4X82s5Ix59h6kjzJORrQZKW37mOXVX74juNTjer</t>
  </si>
  <si>
    <t>https://docs.google.com/forms/d/e/1FAIpQLSeDNiK7kWWFPaW9YrjGgk5pdsGSHVW1d8hPHx1kkS-L_ILI9A/viewform?edit2=2_ABaOnud4jxxwK6mqF4zZ5fWhGqgu0YZBAIrRPpUv83zxLxs</t>
  </si>
  <si>
    <t xml:space="preserve">Computer was stuck in restart. Data being written now. </t>
  </si>
  <si>
    <t>https://docs.google.com/forms/d/e/1FAIpQLSeDNiK7kWWFPaW9YrjGgk5pdsGSHVW1d8hPHx1kkS-L_ILI9A/viewform?edit2=2_ABaOnueFre4RUzOK8dWV7F_I_Zxy_KeUVHirOOmMTRdp6LBH</t>
  </si>
  <si>
    <t>Connect datalogger, check IML</t>
  </si>
  <si>
    <t>https://docs.google.com/forms/d/e/1FAIpQLSeDNiK7kWWFPaW9YrjGgk5pdsGSHVW1d8hPHx1kkS-L_ILI9A/viewform?edit2=2_ABaOnufdNDBfkz9ABh3J2nV1sbi_xT8sKJAsrvh-DiP7Qkw</t>
  </si>
  <si>
    <t xml:space="preserve">The serial cable between Roof41 and the data logger wasn't plugged in. 
IML Davis: I changed the batteries in both wireless repeaters. The bottom repeater is receiving and transmitting data and the Davis is working fine. The console very intermittently gets data through - the issue seems to be the top repeater which isn't picking up any data from the bottom repeater. I have shifted both repeaters and changed to channel 4. Hopefully there should at least be some intermittent data coming through for the moment while we decide what to do. </t>
  </si>
  <si>
    <t>https://docs.google.com/forms/d/e/1FAIpQLSeDNiK7kWWFPaW9YrjGgk5pdsGSHVW1d8hPHx1kkS-L_ILI9A/viewform?edit2=2_ABaOnufv4zpTglcaJGhkQr-pHdy5gz2HnYZsBBqJdyo_yN85</t>
  </si>
  <si>
    <t xml:space="preserve">KSSW. Just needed to restart the computer properly. </t>
  </si>
  <si>
    <t>https://docs.google.com/forms/d/e/1FAIpQLSeDNiK7kWWFPaW9YrjGgk5pdsGSHVW1d8hPHx1kkS-L_ILI9A/viewform?edit2=2_ABaOnufbz9bhtAa9Wv7R6yUrm88njMf8-3M_wXVo9BM7fr_K</t>
  </si>
  <si>
    <t>https://docs.google.com/forms/d/e/1FAIpQLSeDNiK7kWWFPaW9YrjGgk5pdsGSHVW1d8hPHx1kkS-L_ILI9A/viewform?edit2=2_ABaOnuf5xBMJDtIW7NvlBZaLtOPS4jmAjJI48DnQYVatW7ia</t>
  </si>
  <si>
    <t xml:space="preserve">Cleaned ceilometer, lots of cobwebs
</t>
  </si>
  <si>
    <t>https://docs.google.com/forms/d/e/1FAIpQLSeDNiK7kWWFPaW9YrjGgk5pdsGSHVW1d8hPHx1kkS-L_ILI9A/viewform?edit2=2_ABaOnufTNJEe_ttD6BAzp1hoCysufxiZkcllARar9AEeN_Hm</t>
  </si>
  <si>
    <t>https://docs.google.com/forms/d/e/1FAIpQLSeDNiK7kWWFPaW9YrjGgk5pdsGSHVW1d8hPHx1kkS-L_ILI9A/viewform?edit2=2_ABaOnuckW2qFJKFsggv-ZGRr003i1sc1u1EokKiP45skIoH8</t>
  </si>
  <si>
    <t>Cleaned ceilometers</t>
  </si>
  <si>
    <t>https://docs.google.com/forms/d/e/1FAIpQLSeDNiK7kWWFPaW9YrjGgk5pdsGSHVW1d8hPHx1kkS-L_ILI9A/viewform?edit2=2_ABaOnuf6HaCI0w9ts-foSm-udTsrHBx57xo7waiaIX8YGzyj</t>
  </si>
  <si>
    <t>Jessica Brown, Beth Saunders</t>
  </si>
  <si>
    <t>Showing Beth around, clean ceilometers</t>
  </si>
  <si>
    <t>https://docs.google.com/forms/d/e/1FAIpQLSeDNiK7kWWFPaW9YrjGgk5pdsGSHVW1d8hPHx1kkS-L_ILI9A/viewform?edit2=2_ABaOnufYeEnnZxCVRhzXpHlptLnNSwQwVdcPwbJ0k6tJvVWd</t>
  </si>
  <si>
    <t>Cleaned both ceilometers, checked microlite</t>
  </si>
  <si>
    <t>https://docs.google.com/forms/d/e/1FAIpQLSeDNiK7kWWFPaW9YrjGgk5pdsGSHVW1d8hPHx1kkS-L_ILI9A/viewform?edit2=2_ABaOnueuJATS10cEVfnpvRZL71NBkgJRLoI7nGdMzCdwrjSG</t>
  </si>
  <si>
    <t>Check datalogger</t>
  </si>
  <si>
    <t>https://docs.google.com/forms/d/e/1FAIpQLSeDNiK7kWWFPaW9YrjGgk5pdsGSHVW1d8hPHx1kkS-L_ILI9A/viewform?edit2=2_ABaOnucjkCN8OUweTTpDNJhPZYP3FVrrAfkM0kPX7Mbka6M</t>
  </si>
  <si>
    <t xml:space="preserve">Datalogger cable was loose. Cleaned ceilometer. The door to the room with the ladder was very hard to get open - I think the bottom lock is broken so shouldn't use that one. </t>
  </si>
  <si>
    <t>https://docs.google.com/forms/d/e/1FAIpQLSeDNiK7kWWFPaW9YrjGgk5pdsGSHVW1d8hPHx1kkS-L_ILI9A/viewform?edit2=2_ABaOnud07Zs4Dvuf3br-6zbbM4bPo7wVMdsjCp5tz3zP6-HS</t>
  </si>
  <si>
    <t>https://docs.google.com/forms/d/e/1FAIpQLSeDNiK7kWWFPaW9YrjGgk5pdsGSHVW1d8hPHx1kkS-L_ILI9A/viewform?edit2=2_ABaOnueMdtTi1jbgvZTf65VQGMpv9CKPloksqITbvZPtaGsM</t>
  </si>
  <si>
    <t xml:space="preserve">Computer at BT hadn't restarted properly. The time on the datalogger also needed resetting. </t>
  </si>
  <si>
    <t>https://docs.google.com/forms/d/e/1FAIpQLSeDNiK7kWWFPaW9YrjGgk5pdsGSHVW1d8hPHx1kkS-L_ILI9A/viewform?edit2=2_ABaOnuctjQhgKuC43z_hvylRhCnw5V2zpsDStCsG76Zmnok</t>
  </si>
  <si>
    <t>Checking computer/ceilometer</t>
  </si>
  <si>
    <t>https://docs.google.com/forms/d/e/1FAIpQLSeDNiK7kWWFPaW9YrjGgk5pdsGSHVW1d8hPHx1kkS-L_ILI9A/viewform?edit2=2_ABaOnudPvNQlDgXuEuS6kzBhvnoYqnRufTzTbprtKLr1M8dR</t>
  </si>
  <si>
    <t xml:space="preserve">Cleaned MR ceilometer. The laptop can't detect the battery, may need replacing in the future? </t>
  </si>
  <si>
    <t>https://docs.google.com/forms/d/e/1FAIpQLSeDNiK7kWWFPaW9YrjGgk5pdsGSHVW1d8hPHx1kkS-L_ILI9A/viewform?edit2=2_ABaOnudUVU9eUO81KZjeKrbr5frFYoLpza0suwVEoT_DLgsr</t>
  </si>
  <si>
    <t>https://docs.google.com/forms/d/e/1FAIpQLSeDNiK7kWWFPaW9YrjGgk5pdsGSHVW1d8hPHx1kkS-L_ILI9A/viewform?edit2=2_ABaOnudBpFKoe3UW20La5sy-PFbjO7Z_n-QkbA4pJo5vn3kN</t>
  </si>
  <si>
    <t>https://docs.google.com/forms/d/e/1FAIpQLSeDNiK7kWWFPaW9YrjGgk5pdsGSHVW1d8hPHx1kkS-L_ILI9A/viewform?edit2=2_ABaOnueMBwo5MccEHPg1gyniX2OVobFScyxzEloejJ58CI23</t>
  </si>
  <si>
    <t>Install minisonics</t>
  </si>
  <si>
    <t>https://docs.google.com/forms/d/e/1FAIpQLSeDNiK7kWWFPaW9YrjGgk5pdsGSHVW1d8hPHx1kkS-L_ILI9A/viewform?edit2=2_ABaOnucwZswH4R2m8GwZTBbXtRqu6q8oRjrqhbTmr6a5Cnxo</t>
  </si>
  <si>
    <t xml:space="preserve">Set up the minisonics. One is connected, the other needs a new serial connection soldered. Pi is connected via ethernet to the Ethernet switch in the box. 
I swapped the Davis repeaters (the solar one is off, the battery one is up the top). Didn't have time to check if it was working. </t>
  </si>
  <si>
    <t>https://docs.google.com/forms/d/e/1FAIpQLSeDNiK7kWWFPaW9YrjGgk5pdsGSHVW1d8hPHx1kkS-L_ILI9A/viewform?edit2=2_ABaOnudqwBbMMY7IRTnj9a2AZDvEZV9i7KxcOFNpLJRRTgrA</t>
  </si>
  <si>
    <t xml:space="preserve">Finishing mini sonic deployment </t>
  </si>
  <si>
    <t>https://docs.google.com/forms/d/e/1FAIpQLSeDNiK7kWWFPaW9YrjGgk5pdsGSHVW1d8hPHx1kkS-L_ILI9A/viewform?edit2=2_ABaOnue68-3hvf4j74y5FBcgppiid1qAZgkkIUw4Bj3JOg9R</t>
  </si>
  <si>
    <t xml:space="preserve">Mini sonics now up. Moved the IML repeater to IMU, and took the old repeater down. Repeater looks like it’s working, but console isn’t picking signal (console is working though) </t>
  </si>
  <si>
    <t>https://docs.google.com/forms/d/e/1FAIpQLSeDNiK7kWWFPaW9YrjGgk5pdsGSHVW1d8hPHx1kkS-L_ILI9A/viewform?edit2=2_ABaOnueyUstx3wIyPwsEM_zx9XE-MsY0WsP-Mc2knMX7HNZp</t>
  </si>
  <si>
    <t>https://docs.google.com/forms/d/e/1FAIpQLSeDNiK7kWWFPaW9YrjGgk5pdsGSHVW1d8hPHx1kkS-L_ILI9A/viewform?edit2=2_ABaOnud53DH72_Qk_ig1neiYrZLBUgVgOaCa5hPvP4clgOdp</t>
  </si>
  <si>
    <t>https://docs.google.com/forms/d/e/1FAIpQLSeDNiK7kWWFPaW9YrjGgk5pdsGSHVW1d8hPHx1kkS-L_ILI9A/viewform?edit2=2_ABaOnufmrv_Ty2gvBTqclKC8yoL1KJgCPX4uKFd0N6eSV_LO</t>
  </si>
  <si>
    <t>Computer now back online and logging data at NK</t>
  </si>
  <si>
    <t>https://docs.google.com/forms/d/e/1FAIpQLSeDNiK7kWWFPaW9YrjGgk5pdsGSHVW1d8hPHx1kkS-L_ILI9A/viewform?edit2=2_ABaOnufBx771oMoH0O9hHyiFM7Rz_32KohQdcERhLYuNyy_b</t>
  </si>
  <si>
    <t xml:space="preserve">Site MR. Computer now back online, Ceilometer logging. The computer Was offline due to a power cut at the site on Sunday 23rd. Computer will need replacing soon, as it is not recognising it’s battery </t>
  </si>
  <si>
    <t>https://docs.google.com/forms/d/e/1FAIpQLSeDNiK7kWWFPaW9YrjGgk5pdsGSHVW1d8hPHx1kkS-L_ILI9A/viewform?edit2=2_ABaOnudO22ssM8bgqGLClrWR2Fd49m3de8yuptqb9aBTz1sU</t>
  </si>
  <si>
    <t>Computer offline. Taking one mini sonic down</t>
  </si>
  <si>
    <t>https://docs.google.com/forms/d/e/1FAIpQLSeDNiK7kWWFPaW9YrjGgk5pdsGSHVW1d8hPHx1kkS-L_ILI9A/viewform?edit2=2_ABaOnufP9s0sHxlLk8rfN_A_lMufPe-5VhERHgvIs3-4WH0</t>
  </si>
  <si>
    <t xml:space="preserve">IMU. Computers back online. mini sonic 102 taken down to be sent back for repair. Ceilometer backscatter is blank on ClVeiw </t>
  </si>
  <si>
    <t>https://docs.google.com/forms/d/e/1FAIpQLSeDNiK7kWWFPaW9YrjGgk5pdsGSHVW1d8hPHx1kkS-L_ILI9A/viewform?edit2=2_ABaOnucNbnURxoKT27sXe5tyMsw7SiOTrv39RY8wXPz-R88q</t>
  </si>
  <si>
    <t>IMU computers back online. Mini sonic 102 taken down for repair. Backscatter on CLView looks blank</t>
  </si>
  <si>
    <t>https://docs.google.com/forms/d/e/1FAIpQLSeDNiK7kWWFPaW9YrjGgk5pdsGSHVW1d8hPHx1kkS-L_ILI9A/viewform?edit2=2_ABaOnudGxy6BEsQ2hsAfpGgfFI1CXUvm_eCA7MQNKuC4Wck4</t>
  </si>
  <si>
    <t>https://docs.google.com/forms/d/e/1FAIpQLSeDNiK7kWWFPaW9YrjGgk5pdsGSHVW1d8hPHx1kkS-L_ILI9A/viewform?edit2=2_ABaOnud4oONVxxiIzOenB8LQN20CSVHtXbaQ5Dj-yXrVYnxU</t>
  </si>
  <si>
    <t>Site BCT/ BFCL/ BGH. Computer now back online, collecting data and running teamviewer. Error message: Rear fan failure</t>
  </si>
  <si>
    <t>https://docs.google.com/forms/d/e/1FAIpQLSeDNiK7kWWFPaW9YrjGgk5pdsGSHVW1d8hPHx1kkS-L_ILI9A/viewform?edit2=2_ABaOnudveL4hf7tjboBm8FlXnaSU_hLO6KFL7CeGooj1lZ6T</t>
  </si>
  <si>
    <t>Will Morrison, Beth and Elliott</t>
  </si>
  <si>
    <t>IML: took david down</t>
  </si>
  <si>
    <t>https://docs.google.com/forms/d/e/1FAIpQLSeDNiK7kWWFPaW9YrjGgk5pdsGSHVW1d8hPHx1kkS-L_ILI9A/viewform?edit2=2_ABaOnucUdb5G3jEv7SyIZDNQ8OpNMtKvCPM1YWAjRkf_o0YH</t>
  </si>
  <si>
    <t>BCT, BGH and BFCL: took all instrumentation down (Davis and scintilometer)</t>
  </si>
  <si>
    <t>https://docs.google.com/forms/d/e/1FAIpQLSeDNiK7kWWFPaW9YrjGgk5pdsGSHVW1d8hPHx1kkS-L_ILI9A/viewform?edit2=2_ABaOnudybULMNfwpvXZtjUFOYKpD7WeH_MVWNmNmpWcGIx6n</t>
  </si>
  <si>
    <t>Beth Saunders, Elliott Warren</t>
  </si>
  <si>
    <t>Computer offline for Ceilometer</t>
  </si>
  <si>
    <t>https://docs.google.com/forms/d/e/1FAIpQLSeDNiK7kWWFPaW9YrjGgk5pdsGSHVW1d8hPHx1kkS-L_ILI9A/viewform?edit2=2_ABaOnueC8CVuozHDoSd9ziNdd9NH80_MaFCQl1SO90UjZqC4</t>
  </si>
  <si>
    <t xml:space="preserve">Site NK. Computer was offline; wasn’t supplying power to ports. Error message: system battery voltage low. Now back online; possible plans to replace computer when Ceilometers is moved in near future. Ceilometer cleaned </t>
  </si>
  <si>
    <t>https://docs.google.com/forms/d/e/1FAIpQLSeDNiK7kWWFPaW9YrjGgk5pdsGSHVW1d8hPHx1kkS-L_ILI9A/viewform?edit2=2_ABaOnufXOyXASs2jbUQasXAdMV8-kQ28qfXq6tIKu2B3LGpJ</t>
  </si>
  <si>
    <t>Beth Saunders &amp; Elliott Warren</t>
  </si>
  <si>
    <t>Honor Oak Park</t>
  </si>
  <si>
    <t>Ceilometer setup</t>
  </si>
  <si>
    <t>https://docs.google.com/forms/d/e/1FAIpQLSeDNiK7kWWFPaW9YrjGgk5pdsGSHVW1d8hPHx1kkS-L_ILI9A/viewform?edit2=2_ABaOnudkG6eTzkHvNVyf9rrG_c2GZHnFCyQ4B765gEMpdQW8</t>
  </si>
  <si>
    <t>Beth &amp; Elliott</t>
  </si>
  <si>
    <t xml:space="preserve">Setup of NK ceilometer at new site. Swapped old dodgey desktop for new laptop. Data coming into laptop, but CLview and siteupload need to be set up properly. Can connect via TeamViewer and chrome Remote Desktop </t>
  </si>
  <si>
    <t>https://docs.google.com/forms/d/e/1FAIpQLSeDNiK7kWWFPaW9YrjGgk5pdsGSHVW1d8hPHx1kkS-L_ILI9A/viewform?edit2=2_ABaOnuc-fFsZDHLLWSAvPkaodTAVs5ZYZbQv7cfOg2WLG_S6</t>
  </si>
  <si>
    <t xml:space="preserve">Clean Ceilometers. Soil moisture laptop. Collect Microlite </t>
  </si>
  <si>
    <t>https://docs.google.com/forms/d/e/1FAIpQLSeDNiK7kWWFPaW9YrjGgk5pdsGSHVW1d8hPHx1kkS-L_ILI9A/viewform?edit2=2_ABaOnufRaAuLosTRBydUI-8iiTe_qtw3jSXS5q6nfTfESdPM</t>
  </si>
  <si>
    <t xml:space="preserve">Cleaned both Ceilometers. Restarted soil moisture laptop and logged into the Micromet TeamViewer account. Installed chrome Remote Desktop. Restarted labview. Taken remaining microlite from Catherine’s office, as this was offline </t>
  </si>
  <si>
    <t>https://docs.google.com/forms/d/e/1FAIpQLSeDNiK7kWWFPaW9YrjGgk5pdsGSHVW1d8hPHx1kkS-L_ILI9A/viewform?edit2=2_ABaOnue_o97_kpVSamJzdUiEDmXBaGkS26z7xqzWgZq14i3z</t>
  </si>
  <si>
    <t>Beth and George</t>
  </si>
  <si>
    <t>EC Datalogger problems</t>
  </si>
  <si>
    <t>https://docs.google.com/forms/d/e/1FAIpQLSeDNiK7kWWFPaW9YrjGgk5pdsGSHVW1d8hPHx1kkS-L_ILI9A/viewform?edit2=2_ABaOnuddRnwzJ3f_D8S6AIJ33LgQG-idVbPjWQ1t0-1vTMUF</t>
  </si>
  <si>
    <t xml:space="preserve">Beth and George </t>
  </si>
  <si>
    <t>IMU. Fixed the datalogger connected to the rad and csat — there were issues with the power supply, this has been replaced. Issues with compiling program, this has been re sent. USB connection to computer was loose - taped in place for now - reccomend replacement of wire on next visit. Padlock to 2nd box rusted and broken - needs replacement on next visit. Cleaned ceilometer</t>
  </si>
  <si>
    <t>https://docs.google.com/forms/d/e/1FAIpQLSeDNiK7kWWFPaW9YrjGgk5pdsGSHVW1d8hPHx1kkS-L_ILI9A/viewform?edit2=2_ABaOnudDLmU9TxPnujzuOullF8abIvIGOQGAPWB_KtCOe5Q</t>
  </si>
  <si>
    <t>HOP</t>
  </si>
  <si>
    <t xml:space="preserve">Computer offline </t>
  </si>
  <si>
    <t>https://docs.google.com/forms/d/e/1FAIpQLSeDNiK7kWWFPaW9YrjGgk5pdsGSHVW1d8hPHx1kkS-L_ILI9A/viewform?edit2=2_ABaOnuedyo103btYWUB3lfRHdPf4OM_03MAGR33n9CVU_kM</t>
  </si>
  <si>
    <t xml:space="preserve">Reconnected laptop to the internet. Tested with TeamViewer. Installed windows updates. Cleaned ceilometer </t>
  </si>
  <si>
    <t>https://docs.google.com/forms/d/e/1FAIpQLSeDNiK7kWWFPaW9YrjGgk5pdsGSHVW1d8hPHx1kkS-L_ILI9A/viewform?edit2=2_ABaOnufXnJjhh7YVhC1Gq2pmEWSvCuCILaWdYathU5mUjss</t>
  </si>
  <si>
    <t xml:space="preserve">Will Morrison, Beth </t>
  </si>
  <si>
    <t>SCT</t>
  </si>
  <si>
    <t xml:space="preserve">Fixing Scintillometer </t>
  </si>
  <si>
    <t>https://docs.google.com/forms/d/e/1FAIpQLSeDNiK7kWWFPaW9YrjGgk5pdsGSHVW1d8hPHx1kkS-L_ILI9A/viewform?edit2=2_ABaOnudI8hCQbweYA3V99-DYibY4w0buafVRe7AdaxyY5Uwt</t>
  </si>
  <si>
    <t>Will Morrison, Beth</t>
  </si>
  <si>
    <t xml:space="preserve">Power cable for scintillometer had been pulled out at instrument end, and turned off plug end. Re-attached wire, turned back on. Re-aligned instrument. Cleaned </t>
  </si>
  <si>
    <t>https://docs.google.com/forms/d/e/1FAIpQLSeDNiK7kWWFPaW9YrjGgk5pdsGSHVW1d8hPHx1kkS-L_ILI9A/viewform?edit2=2_ABaOnueb2C6CGvHUsK5GqC6ooU6NY8sQJLOyVtku1RqIktEt</t>
  </si>
  <si>
    <t>Checking SCT receiver</t>
  </si>
  <si>
    <t>https://docs.google.com/forms/d/e/1FAIpQLSeDNiK7kWWFPaW9YrjGgk5pdsGSHVW1d8hPHx1kkS-L_ILI9A/viewform?edit2=2_ABaOnuesXV4IE9HHaChkSX1M5h11lGfZCKdboMbgCYYdzYw</t>
  </si>
  <si>
    <t>Cleaned 2 scintillometer receivers and ceilometer. Alligned both receivers. LAS Mk11 damaged: right hand plastic screw containing desiccant snapped off - for now desiccant held in place with several layers of tape. Fan in computer box not working. Stand for BLS loose - now held in place with tape. Ceilometer box was left open, now closed - Beth</t>
  </si>
  <si>
    <t>https://docs.google.com/forms/d/e/1FAIpQLSeDNiK7kWWFPaW9YrjGgk5pdsGSHVW1d8hPHx1kkS-L_ILI9A/viewform?edit2=2_ABaOnufXAA1HdjYl8U7m0v09QpDocOWoMRElqnUNRYW3qO4j</t>
  </si>
  <si>
    <t>Beth Saunders</t>
  </si>
  <si>
    <t>https://docs.google.com/forms/d/e/1FAIpQLSeDNiK7kWWFPaW9YrjGgk5pdsGSHVW1d8hPHx1kkS-L_ILI9A/viewform?edit2=2_ABaOnueFhTpFkIQ2Hyhtp60XXY5VMR3xZFUMpMWs6K0-dk71</t>
  </si>
  <si>
    <t>Beth</t>
  </si>
  <si>
    <t>MR computer was offline - the computer was frozen completely. Forced off. Then would not turn back on, as it was alternating on power from wall/ battery power - only could be turned back on with battery completely removed. Could not replace with new laptop, as new laptop did not successfully connect to the internet. So have left old laptop collecting data plugged into wall, with no battery. Left note on computer requesting for it to be left plugged in at all times. Battery will need replacing eventually, old one has been collected and removed from site. Ceilometer cleaned - Beth</t>
  </si>
  <si>
    <t>https://docs.google.com/forms/d/e/1FAIpQLSeDNiK7kWWFPaW9YrjGgk5pdsGSHVW1d8hPHx1kkS-L_ILI9A/viewform?edit2=2_ABaOnudHOcPB7ReV9THsDkbyeDJy_dvxlXUj2Zro9qpgUHvu</t>
  </si>
  <si>
    <t>Beth and Matthew</t>
  </si>
  <si>
    <t>Computer (Davis EC Rad LAS) issues</t>
  </si>
  <si>
    <t>https://docs.google.com/forms/d/e/1FAIpQLSeDNiK7kWWFPaW9YrjGgk5pdsGSHVW1d8hPHx1kkS-L_ILI9A/viewform?edit2=2_ABaOnuc-SXVTvPvR_i-ujurln_Ao165O7o4lvF9AioyIAggH</t>
  </si>
  <si>
    <t xml:space="preserve">Beth and Matthew </t>
  </si>
  <si>
    <t xml:space="preserve">IMU: Davis computer was off. Booted back on - windows updates. Updated TeamViewer on both machines. Restarted Cumulus and CLview. Checked data logger connection. Network connection became so bad that nothing more could be done- left site with both computers currently offline (hopefully will reappear once internet strength is a bit bigger). Failed to get computers onto the Chrome Remote Desktop system because of internet. May require another visit. Replaced loose lead on the data logger. Cleaned ceilometer </t>
  </si>
  <si>
    <t>https://docs.google.com/forms/d/e/1FAIpQLSeDNiK7kWWFPaW9YrjGgk5pdsGSHVW1d8hPHx1kkS-L_ILI9A/viewform?edit2=2_ABaOnucmNWCyxz9gYRYxR0KwzUu6aNI6Z0SRXPBGMTTDCfMN</t>
  </si>
  <si>
    <t>Replace computer battery</t>
  </si>
  <si>
    <t>https://docs.google.com/forms/d/e/1FAIpQLSeDNiK7kWWFPaW9YrjGgk5pdsGSHVW1d8hPHx1kkS-L_ILI9A/viewform?edit2=2_ABaOnucs5aSX5tQ-hs-FsJCK5vhCFx_nblorVVBc6iFw1tQ5</t>
  </si>
  <si>
    <t>Site MR - fitted the new battery for the laptop. Updated TeamViewer. Cleaned Ceilometer. Computer is online and working, CLview is running</t>
  </si>
  <si>
    <t>https://docs.google.com/forms/d/e/1FAIpQLSeDNiK7kWWFPaW9YrjGgk5pdsGSHVW1d8hPHx1kkS-L_ILI9A/viewform?edit2=2_ABaOnudczRBjHKKSwZHq7ZDjSpXArwQqdgYt60FSwolzprF5</t>
  </si>
  <si>
    <t>Beth and Meg</t>
  </si>
  <si>
    <t>Davis broken</t>
  </si>
  <si>
    <t>https://docs.google.com/forms/d/e/1FAIpQLSeDNiK7kWWFPaW9YrjGgk5pdsGSHVW1d8hPHx1kkS-L_ILI9A/viewform?edit2=2_ABaOnud3f8uSuisvVB0nNGe0T61Ci23SbXQoJqRJ9gJfpU-4</t>
  </si>
  <si>
    <t>Meg and Beth</t>
  </si>
  <si>
    <t xml:space="preserve">Site: IMU
Computer wasn't communicating with Davis console, this was because of a dodgy USB port on the external USB hub. Plugged Davis data logger directly into laptop, console wouldn't receive Davis signal, replaced console, changed transmission signal to station 3, error message on cumulus about March 19 log file, moved old log file to create new one, cumulus running and files being made.
Ceilometer cleaned. Disconnected old IML Davis console, and returning that. Replaced padlock on Ceilometer laptop box. New set of keys added to existing lanyard. </t>
  </si>
  <si>
    <t>https://docs.google.com/forms/d/e/1FAIpQLSeDNiK7kWWFPaW9YrjGgk5pdsGSHVW1d8hPHx1kkS-L_ILI9A/viewform?edit2=2_ABaOnuddxkak9E2JRc6FrJdGSlRVyBqlMTDpnZAMi9vYO4hb</t>
  </si>
  <si>
    <t>Clean ceilometer and replace soil moisture batteries</t>
  </si>
  <si>
    <t>https://docs.google.com/forms/d/e/1FAIpQLSeDNiK7kWWFPaW9YrjGgk5pdsGSHVW1d8hPHx1kkS-L_ILI9A/viewform?edit2=2_ABaOnufFzodGbbDOmPoBOcLFCrEsn2Ml0uC8ekpBtzmDgoea</t>
  </si>
  <si>
    <t>Beth &amp; Meg</t>
  </si>
  <si>
    <t>Site RGS — cleaned both Ceilometers. Checked CLview, all ok. Updated TeamViewer on ceilometer laptop. Replaced soil moisture batteries - Green light on signal came on. Could not check labview laptop in Catherine’s office as she was in a meeting</t>
  </si>
  <si>
    <t>https://docs.google.com/forms/d/e/1FAIpQLSeDNiK7kWWFPaW9YrjGgk5pdsGSHVW1d8hPHx1kkS-L_ILI9A/viewform?edit2=2_ABaOnuclt4OLdHcMWfTPMAgDAo8tCyM3qX-dWNwt1EETbfBs</t>
  </si>
  <si>
    <t>To switch the Davis off test mode, and close the panel</t>
  </si>
  <si>
    <t>https://docs.google.com/forms/d/e/1FAIpQLSeDNiK7kWWFPaW9YrjGgk5pdsGSHVW1d8hPHx1kkS-L_ILI9A/viewform?edit2=2_ABaOnueCXvSn9JICunDPQT5VRgsaE8m16in1cbfo0iMDU-bO</t>
  </si>
  <si>
    <t>Site IMU: Yesturday I left the Davis on test mode with the panel open. Now I have switched test mode off and secured the panel. Checked both computers, everything ok.</t>
  </si>
  <si>
    <t>https://docs.google.com/forms/d/e/1FAIpQLSeDNiK7kWWFPaW9YrjGgk5pdsGSHVW1d8hPHx1kkS-L_ILI9A/viewform?edit2=2_ABaOnudA6FKtl-5OmoAeLYN3juKvSWh0hDdIVoOnEPC_jSip</t>
  </si>
  <si>
    <t xml:space="preserve">Computers are offline </t>
  </si>
  <si>
    <t>https://docs.google.com/forms/d/e/1FAIpQLSeDNiK7kWWFPaW9YrjGgk5pdsGSHVW1d8hPHx1kkS-L_ILI9A/viewform?edit2=2_ABaOnudP0pmPbivwggDBnWWtwOJ1QjUeSCVih-dhfjfxeIRp</t>
  </si>
  <si>
    <t xml:space="preserve">Site: IMU
Internet connection was offline, with a status warning on the router, switched router on and off at the power, unplugged and rugged cable connections, Internet came back and can successfully connect to team viewer but very intermittent with status warning coming back every few minutes. Could not permanently resolve this issue. Aerial wire connection to wire had casing damaged so taped this,but inner wire was still protected. Cleaned ceilometer. Measured distances on roof to CSAT. </t>
  </si>
  <si>
    <t>https://docs.google.com/forms/d/e/1FAIpQLSeDNiK7kWWFPaW9YrjGgk5pdsGSHVW1d8hPHx1kkS-L_ILI9A/viewform?edit2=2_ABaOnudnqFQIozjzKpwOKjIp6JfjgXGAcDwpZxYZ6fCxz7H0</t>
  </si>
  <si>
    <t>Padlock swap</t>
  </si>
  <si>
    <t>https://docs.google.com/forms/d/e/1FAIpQLSeDNiK7kWWFPaW9YrjGgk5pdsGSHVW1d8hPHx1kkS-L_ILI9A/viewform?edit2=2_ABaOnucLue-xFOzDNNKv9QbaR41zUXJai0dHXcYrKlknZrT5</t>
  </si>
  <si>
    <t xml:space="preserve">Swapped old padlock out for a combination one; new code 9731. Replaced desiccant in LAS hole and replaced old tape with new tape. Checked LAS alignment. Was OK. Ceilometer outer casing was open upon arrival. Cleaned; many cobwebs present. CLview OK. Tried to update TeamViewer but an error occurred - computer still online </t>
  </si>
  <si>
    <t>https://docs.google.com/forms/d/e/1FAIpQLSeDNiK7kWWFPaW9YrjGgk5pdsGSHVW1d8hPHx1kkS-L_ILI9A/viewform?edit2=2_ABaOnufxMV6IGcRWOyLmNufMSZuwGqvMYn4exsfavOmXimE</t>
  </si>
  <si>
    <t>Davis data not sending</t>
  </si>
  <si>
    <t>https://docs.google.com/forms/d/e/1FAIpQLSeDNiK7kWWFPaW9YrjGgk5pdsGSHVW1d8hPHx1kkS-L_ILI9A/viewform?edit2=2_ABaOnueYMyhG17S6pe-TVOmVUXeKHYfDdhY_rkRl-erO6AKi</t>
  </si>
  <si>
    <t xml:space="preserve">IMU: Davis console was not receiving packets. Replaced Davis battery CR123A - although old one still reading 3V on voltmeter. This did not resolve problem. Turned Davis test mode on. Console wouldn’t connect to any station. Put new battery in repeater (ID A) and set this to receive and transmit from station 1. Configured console to recognise repeater. This worked - packets are now being received on console and can be seen in Cumulus. Turned test mode off (both on instrument and repeater). Checked CSAT data was coming in. Cleaned Ceilometer. </t>
  </si>
  <si>
    <t>https://docs.google.com/forms/d/e/1FAIpQLSeDNiK7kWWFPaW9YrjGgk5pdsGSHVW1d8hPHx1kkS-L_ILI9A/viewform?edit2=2_ABaOnuf5_1OisNE2gjxkerzvyx3g_wtUx8NtGWDk3WSMEUQR</t>
  </si>
  <si>
    <t>King's College London</t>
  </si>
  <si>
    <t>Diagnosing computer disconnection</t>
  </si>
  <si>
    <t>https://docs.google.com/forms/d/e/1FAIpQLSeDNiK7kWWFPaW9YrjGgk5pdsGSHVW1d8hPHx1kkS-L_ILI9A/viewform?edit2=2_ABaOnudHTgdi0D-5yJmxRkn0LhKImswv_lIHvcfChuy_p2ocxjAla2qokE9mzGmlYD5SPac</t>
  </si>
  <si>
    <t>Elliott Warren</t>
  </si>
  <si>
    <t>KCL: Roof 32 cannot connect to the internet. I suspect someone has added some instruments and changed the network properties, as the pc in the roof space can't access roof 32 or the internet either. I will follow this up. Roof 32 needed a restart regardless and is at least collecting data now, even if it can't yet send it. Ceilometer was cleaned.</t>
  </si>
  <si>
    <t>https://docs.google.com/forms/d/e/1FAIpQLSeDNiK7kWWFPaW9YrjGgk5pdsGSHVW1d8hPHx1kkS-L_ILI9A/viewform?edit2=2_ABaOnudxQL-s0PTEUrPJRJidNK8SMrB5Ir7bNAIelmu3yl9pmc4BOyxgONlxwbCn52DeN44</t>
  </si>
  <si>
    <t>Check laptop connection and CL31</t>
  </si>
  <si>
    <t>https://docs.google.com/forms/d/e/1FAIpQLSeDNiK7kWWFPaW9YrjGgk5pdsGSHVW1d8hPHx1kkS-L_ILI9A/viewform?edit2=2_ABaOnucMjHR4BWktO60uovx-SNQ5PCg_Hwnk3qPM4Z7jOdNprSE7uMIwHz2T8vln0FVN_5Q</t>
  </si>
  <si>
    <t>MR: Laptop power was disconnected and laptop moved. Now reconnected and logging data. Laptop cant connect to internet due to a new Wi-Fi SSID with unknown password. Will contact Max Priestman for details and get the laptop back online.</t>
  </si>
  <si>
    <t>https://docs.google.com/forms/d/e/1FAIpQLSeDNiK7kWWFPaW9YrjGgk5pdsGSHVW1d8hPHx1kkS-L_ILI9A/viewform?edit2=2_ABaOnucp3dMevbcnqLIkLSHOxDtgIStVOwzl5YyZmHPIT7ByRd3ay-hdi9C6qSkcBe8FF2I</t>
  </si>
  <si>
    <t>Beth &amp; Will</t>
  </si>
  <si>
    <t xml:space="preserve">Davis computer offline. Davis wind components weren’t coming in. Lip radiation component down </t>
  </si>
  <si>
    <t>https://docs.google.com/forms/d/e/1FAIpQLSeDNiK7kWWFPaW9YrjGgk5pdsGSHVW1d8hPHx1kkS-L_ILI9A/viewform?edit2=2_ABaOnuccAtFKeWla92f9uDEXLfYAIx68sos7QC33Uzgj6M4VXbKuhFfx-NEwxHRdLUmQX4o</t>
  </si>
  <si>
    <t>IMU; Davis/ LAS computer was black screen. Restarted and windows updates. Davis wind cup had large amount of dirt/ dust; cleaned this out. Spins easier but console still not registering wind speed unless cup is pushed up into arm. Will need replacing next visit. Lup issue could not be diagnosed; could be one of the multiple wire connections. Ceilometer cleaned. Turned off IMU/BCT LAS and datalogger (no longer in use)</t>
  </si>
  <si>
    <t>https://docs.google.com/forms/d/e/1FAIpQLSeDNiK7kWWFPaW9YrjGgk5pdsGSHVW1d8hPHx1kkS-L_ILI9A/viewform?edit2=2_ABaOnuecfcfxUwr54YrvVy23hSX0v36XZX9x03eIbPKBNr3OKMSB1KdQfEVUQi2BHCcUgYc</t>
  </si>
  <si>
    <t>Beth, Will, Bill L.</t>
  </si>
  <si>
    <t xml:space="preserve">Scintillometer replacement part. Clean ceilometer </t>
  </si>
  <si>
    <t>https://docs.google.com/forms/d/e/1FAIpQLSeDNiK7kWWFPaW9YrjGgk5pdsGSHVW1d8hPHx1kkS-L_ILI9A/viewform?edit2=2_ABaOnudSBUtEXenMolmfsWJCTRe50iXY5GKh7Man0Jl6K4LsjAkStgbXcxYO9ldsrnmR8lU</t>
  </si>
  <si>
    <t xml:space="preserve">SWT. Replaced LAS desiccant casing with new part. New desiccant in this (RHS) - LHS desiccant is old and needs replacing, but screwed in too tight to risk breaking again. Might be worth ordering another spare part. Ceilometer cleaned; significant bird mess and cobwebs were present. Re-aligned LAS. Cleaned BLS. Updated TeamViewer. Bill L. Mentions that Campbell will calibrate our datalogger if we can provide a spare CR3000 to swap it with. Also mentions that November data is missing, and that a conversation can be had about taking control of the weather station </t>
  </si>
  <si>
    <t>https://docs.google.com/forms/d/e/1FAIpQLSeDNiK7kWWFPaW9YrjGgk5pdsGSHVW1d8hPHx1kkS-L_ILI9A/viewform?edit2=2_ABaOnud_oI2XvPMl3mCbNsKBcAZuPN7xRU0WdZMuKD-2gvLpNQ2_z_Oil8k3Vu0SVSQHKFY</t>
  </si>
  <si>
    <t>Beth &amp; Mat L.</t>
  </si>
  <si>
    <t xml:space="preserve">Davis wind component repair </t>
  </si>
  <si>
    <t>https://docs.google.com/forms/d/e/1FAIpQLSeDNiK7kWWFPaW9YrjGgk5pdsGSHVW1d8hPHx1kkS-L_ILI9A/viewform?edit2=2_ABaOnud3C7UOUp9zAxBPHYLqrwV9sCh5IbUogrJzialZu3UNe6InifqMmYa_E69Gw_xszLs</t>
  </si>
  <si>
    <t>Beth and Mat L.</t>
  </si>
  <si>
    <t xml:space="preserve">IMU: replaced wind arm; did not resolve the problem of reoccurring 0/0.4 m/s wind speed being recorded. Tried a 3rd arm, same issue. Put Davis on diagnostics mode, this also didn’t help. However Data is being collected from the humidity station. Davis might have to be swapped? Cleaned Ceilometer </t>
  </si>
  <si>
    <t>https://docs.google.com/forms/d/e/1FAIpQLSeDNiK7kWWFPaW9YrjGgk5pdsGSHVW1d8hPHx1kkS-L_ILI9A/viewform?edit2=2_ABaOnudH3J5iHtdmx9mbAndPyibm5EO-kTvjpWS4fkv3gaG3WA_r2siJ0ntHgMwzA6TjArU</t>
  </si>
  <si>
    <t>Datalogger offline</t>
  </si>
  <si>
    <t>https://docs.google.com/forms/d/e/1FAIpQLSeDNiK7kWWFPaW9YrjGgk5pdsGSHVW1d8hPHx1kkS-L_ILI9A/viewform?edit2=2_ABaOnudTvpV03Y3QMCvtTxZkZvL2lhjlROZQknwsmyBfzf9hLyHNqF7ZPIavTfOF1HeNRqU</t>
  </si>
  <si>
    <t xml:space="preserve">SWT: restarted computer, this resolved issue with datalogger communication. Cleaned ceilometer and scintillometers. Measured heights and widths for moving box in future visit. Significant water on roof from pipe at lower level (photos taken) </t>
  </si>
  <si>
    <t>https://docs.google.com/forms/d/e/1FAIpQLSeDNiK7kWWFPaW9YrjGgk5pdsGSHVW1d8hPHx1kkS-L_ILI9A/viewform?edit2=2_ABaOnucwRuGC7OH_t_EDWLRpJMDObxmEyVFVsUAxzhzMA5wjCwnQi0yVV9SlLDcWtXSmHv4</t>
  </si>
  <si>
    <t xml:space="preserve">Beth Saunders, Meg Stretton, kit Benjamin </t>
  </si>
  <si>
    <t xml:space="preserve">Replace Davis </t>
  </si>
  <si>
    <t>https://docs.google.com/forms/d/e/1FAIpQLSeDNiK7kWWFPaW9YrjGgk5pdsGSHVW1d8hPHx1kkS-L_ILI9A/viewform?edit2=2_ABaOnudYRK6AWXfCLjeqX7vRYcQBOI1UTMrywsWP9HMI6jUheECeIjp00B5rGcQRY48ix48</t>
  </si>
  <si>
    <t>Beth, Meg and Kit</t>
  </si>
  <si>
    <t xml:space="preserve">Davis computer was not locating the desktop- restarted, automatic update to windows 10 occurred. This fixed problem. 
Disconnected old Davis console 
Took down old Davis station
Put up new Davis station- serial number: be181023018
Connected new console to computer- data being recorded 
Took down cnr1 net radiometer for tests and wire repair in lab 
Cleaned ceilometer
Had some problems connecting to cl view- should be okay now 
Returning old Davis station and bet radiometer to reading 
Restarted ceilometer computer- no updates, ec data is coming in </t>
  </si>
  <si>
    <t>https://docs.google.com/forms/d/e/1FAIpQLSeDNiK7kWWFPaW9YrjGgk5pdsGSHVW1d8hPHx1kkS-L_ILI9A/viewform?edit2=2_ABaOnucl5yJmLMZjLIWPP0V_jP-zXqQ73i3nT8X36zJCCAGFp4XWmmoGn3bf485vG1TZGuo</t>
  </si>
  <si>
    <t>Beth, Meg, kit</t>
  </si>
  <si>
    <t xml:space="preserve">Laptop not on </t>
  </si>
  <si>
    <t>https://docs.google.com/forms/d/e/1FAIpQLSeDNiK7kWWFPaW9YrjGgk5pdsGSHVW1d8hPHx1kkS-L_ILI9A/viewform?edit2=2_ABaOnueuzeOcC-I898BCYSyDENyxQDXWVObLsmDlpjzkPdBUSugIP8K6penaz7AwPPJ7VlI</t>
  </si>
  <si>
    <t xml:space="preserve">Cleaned ceilometer 
Turned on laptop- opened cl view and teamviewer </t>
  </si>
  <si>
    <t>https://docs.google.com/forms/d/e/1FAIpQLSeDNiK7kWWFPaW9YrjGgk5pdsGSHVW1d8hPHx1kkS-L_ILI9A/viewform?edit2=2_ABaOnue4fvzMAtBwrUQDvPTjmTO3cq9pcBHp_oC416JGSRMiQPmMrdl3f7wYnXh40iTwsiU</t>
  </si>
  <si>
    <t>Beth Kit and Will</t>
  </si>
  <si>
    <t xml:space="preserve">CNR1 deploy and laptop fix </t>
  </si>
  <si>
    <t>https://docs.google.com/forms/d/e/1FAIpQLSeDNiK7kWWFPaW9YrjGgk5pdsGSHVW1d8hPHx1kkS-L_ILI9A/viewform?edit2=2_ABaOnud29dC5y5VCzis-erQi-KMvKJXcluPT2psMoRt5SEDUbJoCisWWtlKBOC__Ps_HMpc</t>
  </si>
  <si>
    <t>At IMU. Cleaned ceilometer. One laptop stuck on a windows update related screen. Other laptop ok. Internet connection was down. Rebooted router. Both laptops now online. Lost Davis data since 17th as cumulus wasn’t open. Data now being written. Attempted to deploy CNR1 - this failed. Confusion as to how 1 wire became too short to reach mast, and one became far longer than when taken down. Also confusion as to why colours were not matching up within new junction box joins. Some of this fixed and changed on roof, diagrams made. When testing instrument, data readings did not make sense. Also, waterproofing element of main casing no longer attached. Bringing instrument back to lab again for further work.</t>
  </si>
  <si>
    <t>https://docs.google.com/forms/d/e/1FAIpQLSeDNiK7kWWFPaW9YrjGgk5pdsGSHVW1d8hPHx1kkS-L_ILI9A/viewform?edit2=2_ABaOnufpeQECpF9hyNCxnc0SL5pDkSTABAYAeWOur-8WsPYi002BzhBCWsH6mmVhcH-Jvug</t>
  </si>
  <si>
    <t>Beth, Will, Kit, Matt, Matthew &amp; Bill L.</t>
  </si>
  <si>
    <t xml:space="preserve">SWT </t>
  </si>
  <si>
    <t xml:space="preserve">Rearrange and fix datalogger </t>
  </si>
  <si>
    <t>https://docs.google.com/forms/d/e/1FAIpQLSeDNiK7kWWFPaW9YrjGgk5pdsGSHVW1d8hPHx1kkS-L_ILI9A/viewform?edit2=2_ABaOnud5YEjPSN6duXAWkSxumXeIsZUbkFYzrmgw8inerjhR5-VDyfOKUQ58WJiqeK-s8O8</t>
  </si>
  <si>
    <t>Mat, Matthew, Beth, Kit, Will, Bill L</t>
  </si>
  <si>
    <t>SWT, move site box, electronics from roof to store room, re-cable and clean up. 
Ceilometer - data coming in
New USB serial converter - New drivers need to be installed - take box to find the disc
Box half shut for now- bottom blocked by wires 
Cables need tidying
alas flashing green light no display, disconnected for now 
To bring electrical tape 
Returning tomorrow to finish to tidy wires and check data from scintillomter. 
Need to clean Ceilometer 
Return keys to bill L at council counter
Junction box added to multiple cables including Ceilometer. 
Now back to Reading with Met Van</t>
  </si>
  <si>
    <t>https://docs.google.com/forms/d/e/1FAIpQLSeDNiK7kWWFPaW9YrjGgk5pdsGSHVW1d8hPHx1kkS-L_ILI9A/viewform?edit2=2_ABaOnudyw8zc99ikFnDJtAGXSAtnTlgKqGN9Wgn-npJI0rFIkKKdNdGUi-qGSrC_4oG8xfY</t>
  </si>
  <si>
    <t>Will Morrison, Kit Benjamin</t>
  </si>
  <si>
    <t>Fin cables</t>
  </si>
  <si>
    <t>https://docs.google.com/forms/d/e/1FAIpQLSeDNiK7kWWFPaW9YrjGgk5pdsGSHVW1d8hPHx1kkS-L_ILI9A/viewform?edit2=2_ABaOnucYQgOKPFJsUucH8jCboHiBL_rIvsIYbLkMps_ZBSOPOCJq7sYKecQFGSzxkSY4oqE</t>
  </si>
  <si>
    <t xml:space="preserve">SWT 
Clean ceil las rx BLS rx.
Reconnect logger:las, cnr1, Tair, not tair 107 prt. 
Finished clearing up wiring in new box
</t>
  </si>
  <si>
    <t>https://docs.google.com/forms/d/e/1FAIpQLSeDNiK7kWWFPaW9YrjGgk5pdsGSHVW1d8hPHx1kkS-L_ILI9A/viewform?edit2=2_ABaOnuftmJigiKIqRidfHEe6HPzLjQ3BO9LrpmjUmWGpiU-TXUwE1kj6W_f56x-4qs4nvx4</t>
  </si>
  <si>
    <t>Kit Benjamin</t>
  </si>
  <si>
    <t xml:space="preserve">Finish enclosure set up </t>
  </si>
  <si>
    <t>https://docs.google.com/forms/d/e/1FAIpQLSeDNiK7kWWFPaW9YrjGgk5pdsGSHVW1d8hPHx1kkS-L_ILI9A/viewform?edit2=2_ABaOnufN8KOUUzLOaU8XNYhL7UK4XvPtm3_vvsvwW3XHqzsIsJXUNYHcVNRkEyckCrhpPMY</t>
  </si>
  <si>
    <t xml:space="preserve">Wired up bls 
Tidied cables 
Wired up resistor for temperature readings- worked originally but later broke (will fix tomorrow)
Fixed extension cable to the wall 
Will return tomorrow to finish the job </t>
  </si>
  <si>
    <t>https://docs.google.com/forms/d/e/1FAIpQLSeDNiK7kWWFPaW9YrjGgk5pdsGSHVW1d8hPHx1kkS-L_ILI9A/viewform?edit2=2_ABaOnudH4720XhWk-1aqQFLjoPNZOrSJ-4jjcbsmKh9SfEC3lTCuSlvCbvu-NgMSaCSBOQc</t>
  </si>
  <si>
    <t>Connect metdata temperature, make sure everything’s working, clean up</t>
  </si>
  <si>
    <t>https://docs.google.com/forms/d/e/1FAIpQLSeDNiK7kWWFPaW9YrjGgk5pdsGSHVW1d8hPHx1kkS-L_ILI9A/viewform?edit2=2_ABaOnucW127IKWxFN1YKX4JTcwmsryyeAWv8T78ocAv1cIyVNO4f2Fv75_SRK2xcUhoilM0</t>
  </si>
  <si>
    <t xml:space="preserve">Fixed issue with temperature sensor 
Cleaned up
Checked with Beth and Will looks like everything’s working okay 
Returning keys to Southwark council </t>
  </si>
  <si>
    <t>https://docs.google.com/forms/d/e/1FAIpQLSeDNiK7kWWFPaW9YrjGgk5pdsGSHVW1d8hPHx1kkS-L_ILI9A/viewform?edit2=2_ABaOnudo8MayrE3yrvQa-X3fMSKhLITE87szmfsSeXOiuEq_yg_2DD87XlWB0bxtMcsUCSk</t>
  </si>
  <si>
    <t>Computer not online</t>
  </si>
  <si>
    <t>https://docs.google.com/forms/d/e/1FAIpQLSeDNiK7kWWFPaW9YrjGgk5pdsGSHVW1d8hPHx1kkS-L_ILI9A/viewform?edit2=2_ABaOnudwzvmMu_UH72s53FbDA8FA_i4vXmevvh2GXXediP5yibXgRZZ6HN0totEnU63k2Dg</t>
  </si>
  <si>
    <t xml:space="preserve">Computer was off- suspected from power cut. Attempted to change BIOS setting but was unable to. 
Cleaned ceilometer. </t>
  </si>
  <si>
    <t>https://docs.google.com/forms/d/e/1FAIpQLSeDNiK7kWWFPaW9YrjGgk5pdsGSHVW1d8hPHx1kkS-L_ILI9A/viewform?edit2=2_ABaOnufTelOn5RkVKUauVIMULI58augUKwEdzJvjIzXUgY7C-qMzjr0py3cI0SFp_BlKVeY</t>
  </si>
  <si>
    <t>https://docs.google.com/forms/d/e/1FAIpQLSeDNiK7kWWFPaW9YrjGgk5pdsGSHVW1d8hPHx1kkS-L_ILI9A/viewform?edit2=2_ABaOnudOPpgTezBghnWUPW4Sb7RLhVQJeYEDKmqlg5KoMm1rZv2XtCs69YQPTnGwhCjObfY</t>
  </si>
  <si>
    <t xml:space="preserve">Update teamviewer, clean ceilometer </t>
  </si>
  <si>
    <t>https://docs.google.com/forms/d/e/1FAIpQLSeDNiK7kWWFPaW9YrjGgk5pdsGSHVW1d8hPHx1kkS-L_ILI9A/viewform?edit2=2_ABaOnucSCz59OemDwbZqdhK_LBfpKu93V-MUj_AahRPx7kYfytnKYEFmrgscNMrrBWeeMVU</t>
  </si>
  <si>
    <t xml:space="preserve">Updated teamviewer on laptop 
Cleaned ceilometer </t>
  </si>
  <si>
    <t>https://docs.google.com/forms/d/e/1FAIpQLSeDNiK7kWWFPaW9YrjGgk5pdsGSHVW1d8hPHx1kkS-L_ILI9A/viewform?edit2=2_ABaOnue9a-GLmj3yxP2dkjHR_LqSQ11jqy8wxpZuczqFxMUYGWJnaBtBronLJ_hg3uKMGfY</t>
  </si>
  <si>
    <t>Fix internet replace las desiccant</t>
  </si>
  <si>
    <t>https://docs.google.com/forms/d/e/1FAIpQLSeDNiK7kWWFPaW9YrjGgk5pdsGSHVW1d8hPHx1kkS-L_ILI9A/viewform?edit2=2_ABaOnufSeBJjuB7q4q2j1Nb92IasR_pKCINnvx45vsYTyPzGmCFrNQa7HH2Ua7C8efhCjo0</t>
  </si>
  <si>
    <t>Cornish</t>
  </si>
  <si>
    <t>Regular maintenance LAS tx</t>
  </si>
  <si>
    <t>https://docs.google.com/forms/d/e/1FAIpQLSeDNiK7kWWFPaW9YrjGgk5pdsGSHVW1d8hPHx1kkS-L_ILI9A/viewform?edit2=2_ABaOnuf6xX0BnwTLoIujnclYjsRGlDSnbPmmsvLKFJNFo9rGD2yItB5-3x6YKr_8CPu6bhk</t>
  </si>
  <si>
    <t>Cornish house: Cleaned and realigned scintillometer transmitter.</t>
  </si>
  <si>
    <t>https://docs.google.com/forms/d/e/1FAIpQLSeDNiK7kWWFPaW9YrjGgk5pdsGSHVW1d8hPHx1kkS-L_ILI9A/viewform?edit2=2_ABaOnuebnqzbTfAu3oGW6jF7KbD1sEGgy6q9OV5tVXarCLADML2YfdXLu28lE74gVOSvW7Q</t>
  </si>
  <si>
    <t>Will Morrison, Beth Saunders, Kit Benjamin</t>
  </si>
  <si>
    <t xml:space="preserve">Get licor and ceil </t>
  </si>
  <si>
    <t>https://docs.google.com/forms/d/e/1FAIpQLSeDNiK7kWWFPaW9YrjGgk5pdsGSHVW1d8hPHx1kkS-L_ILI9A/viewform?edit2=2_ABaOnue_agr-JyaXGVOFbrgMNjt9dYY-7_dJKTEYGJyLBvsOgjeOVJciBJWSStyO3r914C8</t>
  </si>
  <si>
    <t xml:space="preserve">IMU: taken measurements/ diagrams for new mast placements. Plan to get 3 masts. Replaced old internet antenna - seems to have improved internet connection. Taken core of ceilometer out - bringing back to reading to send for a service. Battery taken separate from unit. Restarted Licor - this fixed issue - left instrument up - eventually will need to be recalibrated. Fixed TeamViewer on Davis computer. Took down old Davis repeater - bringing back to reading. </t>
  </si>
  <si>
    <t>https://docs.google.com/forms/d/e/1FAIpQLSeDNiK7kWWFPaW9YrjGgk5pdsGSHVW1d8hPHx1kkS-L_ILI9A/viewform?edit2=2_ABaOnucXSml674KCeHtqSMzRGNvk-cfU3tTvyd0bS3RS9jfh66cXuUGDaT5JN9y3V4-BBro</t>
  </si>
  <si>
    <t xml:space="preserve">Try to fix Davis computer which we can’t connect to, assess proposed mount locations, have a look at mini sonic output rate </t>
  </si>
  <si>
    <t>https://docs.google.com/forms/d/e/1FAIpQLSeDNiK7kWWFPaW9YrjGgk5pdsGSHVW1d8hPHx1kkS-L_ILI9A/viewform?edit2=2_ABaOnucb_XLdnJ0MJ1LISQ1cRVdIhy0Kt9-wIQt8YHRP9QEtaZjBK21HO6s4D9h1j9GnWXQ</t>
  </si>
  <si>
    <t xml:space="preserve">Finished at IMU
- Davis computer was having update related problems. Updated computer and is working okay now. Delayed next update for 35 days- will manually update on day 34 to avoid this happening again. Also noticed Remote Desktop isn’t working properly which may be something to consider moving forward. 
- checked and took measurements taken of the site for planned mounts
- checked mini sonic program- it thinks it’s outputting data at 10hz. Will check data and with an instrument in reading to diagnose what’s going on. </t>
  </si>
  <si>
    <t>https://docs.google.com/forms/d/e/1FAIpQLSeDNiK7kWWFPaW9YrjGgk5pdsGSHVW1d8hPHx1kkS-L_ILI9A/viewform?edit2=2_ABaOnudxfCOLYz96nvMkbjpgKCmvCY5LThze8gmXtnanWd14NiTBz8XRB_9ewk6_kXVOGTg</t>
  </si>
  <si>
    <t xml:space="preserve">Clean ceilometers </t>
  </si>
  <si>
    <t>https://docs.google.com/forms/d/e/1FAIpQLSeDNiK7kWWFPaW9YrjGgk5pdsGSHVW1d8hPHx1kkS-L_ILI9A/viewform?edit2=2_ABaOnudhu_aNqxXoXH-_PKXOyvchmnvmF27Q68EjkCm547w-X2GRyqZxzvBuSKFrv8Dl43Q</t>
  </si>
  <si>
    <t xml:space="preserve">Cleaned both ceilometers- ct25k was particularly dirty/ covered in cobwebs hopefully explaining high contamination </t>
  </si>
  <si>
    <t>https://docs.google.com/forms/d/e/1FAIpQLSeDNiK7kWWFPaW9YrjGgk5pdsGSHVW1d8hPHx1kkS-L_ILI9A/viewform?edit2=2_ABaOnudzxKsN3KCtrpriJMiOfIy5FPqagqN1HWM06Z6iRDSqYoPqNKyfZi3D_I89PLyfeF0</t>
  </si>
  <si>
    <t>Kit Benjamin, Meg Stretton</t>
  </si>
  <si>
    <t xml:space="preserve">Deploy ceilometer, check radiometer a working and leave at site if so, take back minisonic, check final measurements for mounts </t>
  </si>
  <si>
    <t>https://docs.google.com/forms/d/e/1FAIpQLSeDNiK7kWWFPaW9YrjGgk5pdsGSHVW1d8hPHx1kkS-L_ILI9A/viewform?edit2=2_ABaOnucdeyE8eUqAQiWkCmrLkwhEEHsRmaZqKCQ6fqsv4-okMDhaoZglrqP-trMLBbkDEuI</t>
  </si>
  <si>
    <t xml:space="preserve">Deployed ceilometer: all appears to be working okay
Took down minisonic: taking back equipment with us leaving pole at site 
Checked radiometer: all works okay leaving inside box to be deployed at later date 
Took some measurements of bls for mounts
Persistent internet problems meant we couldn’t connect Davis computer to teamviewer- will try to connect remotely via other computer at site another time </t>
  </si>
  <si>
    <t>https://docs.google.com/forms/d/e/1FAIpQLSeDNiK7kWWFPaW9YrjGgk5pdsGSHVW1d8hPHx1kkS-L_ILI9A/viewform?edit2=2_ABaOnudpP2S8UbDMTa_lphtTJHQyn833RxWPp9X2cMBSk1BxjWHsmFehpED375DC5KVA5b8</t>
  </si>
  <si>
    <t>Kit Benjamin, Matthew (Yan) Ng</t>
  </si>
  <si>
    <t xml:space="preserve">Replace blower in Ceilometer </t>
  </si>
  <si>
    <t>https://docs.google.com/forms/d/e/1FAIpQLSeDNiK7kWWFPaW9YrjGgk5pdsGSHVW1d8hPHx1kkS-L_ILI9A/viewform?edit2=2_ABaOnucUMsY9gxlumNMb5NS7NrQAn10Q8RnAwgNDDDRl4PBKsdYMmxWRMvTRROg-pXiAZFI</t>
  </si>
  <si>
    <t xml:space="preserve">Swt- blower failure warnings persisted after replaced old with new blower. Taking ceilometer and both blowers back to reading. </t>
  </si>
  <si>
    <t>https://docs.google.com/forms/d/e/1FAIpQLSeDNiK7kWWFPaW9YrjGgk5pdsGSHVW1d8hPHx1kkS-L_ILI9A/viewform?edit2=2_ABaOnufOTrLkoGYYeM13mCHXUIIVf6-PZdE8q-PuUG1-xQaPvAQN1zaVSve5onvDsANwt9A</t>
  </si>
  <si>
    <t xml:space="preserve">Get information on Wsn base station </t>
  </si>
  <si>
    <t>https://docs.google.com/forms/d/e/1FAIpQLSeDNiK7kWWFPaW9YrjGgk5pdsGSHVW1d8hPHx1kkS-L_ILI9A/viewform?edit2=2_ABaOnueQx0gfiPuB5HVPQQIaZGr_GTfRayH1V2ZfdwkdYpLMmkCgazR3ysdcEXdn9aO7Di4</t>
  </si>
  <si>
    <t xml:space="preserve">Rgs- cleaned ceilometers. 
Reset IP address on wsn base station by turning on ip reset switch and rebooting station. Looks like this may have worked and now can connect to it. 
Checked that the soil moisture probes are still there and not been dug up by gardeners etc. </t>
  </si>
  <si>
    <t>https://docs.google.com/forms/d/e/1FAIpQLSeDNiK7kWWFPaW9YrjGgk5pdsGSHVW1d8hPHx1kkS-L_ILI9A/viewform?edit2=2_ABaOnue6DoTVZL8FQXBJykhNSp_tRb9ys2KZTnaxNwvdoHqrbmRAgZS_btLMffYzs6PX3M8</t>
  </si>
  <si>
    <t>Imu</t>
  </si>
  <si>
    <t>Check all fixtures and fittings. Check pir and davis</t>
  </si>
  <si>
    <t>https://docs.google.com/forms/d/e/1FAIpQLSeDNiK7kWWFPaW9YrjGgk5pdsGSHVW1d8hPHx1kkS-L_ILI9A/viewform?edit2=2_ABaOnuckb-_rhENsOCxuoJtho8YQw194kpqin869qIxdljTI3AR_JmrTJ3-xZlZtuh8wr-I</t>
  </si>
  <si>
    <t xml:space="preserve">Connection was undone from PIR to logger- reconnected and now seems to be working okay.
Davis computer is dead hard drive is broken. Taking back to reading. New computer required for site. 
All fixtures okay. </t>
  </si>
  <si>
    <t>https://docs.google.com/forms/d/e/1FAIpQLSeDNiK7kWWFPaW9YrjGgk5pdsGSHVW1d8hPHx1kkS-L_ILI9A/viewform?edit2=2_ABaOnucoj7B-5CiJmebHr7eMSVO-4s8XQvARhVYJWOM0UsFLwfv5QqjsGb-Z7Gevri5xznE</t>
  </si>
  <si>
    <t>Replace soil moisture batteries. Retrieve CL31.</t>
  </si>
  <si>
    <t>https://docs.google.com/forms/d/e/1FAIpQLSeDNiK7kWWFPaW9YrjGgk5pdsGSHVW1d8hPHx1kkS-L_ILI9A/viewform?edit2=2_ABaOnuc4b9qeKKaZ1U2BvgaqqshLUXnrfbEGI9blaFldvtVvG55sCHgMQ0ZmT1MXD09Pag0</t>
  </si>
  <si>
    <t xml:space="preserve">RGS- 
Retrieved ceilometer
Replaced batteries in one soil moisture node, other one has broken antenna- antenna needs replacing. Looks like they might have been moved at some point and wires are out of ground. </t>
  </si>
  <si>
    <t>https://docs.google.com/forms/d/e/1FAIpQLSeDNiK7kWWFPaW9YrjGgk5pdsGSHVW1d8hPHx1kkS-L_ILI9A/viewform?edit2=2_ABaOnucv6slKZOTlqhPNYRaZYs7V5uu2v_WGLUA-89OfVHC5w0LBCCYEpFhlQKPBAusS93w</t>
  </si>
  <si>
    <t>General checkup. Sort out computer mouse. Make sure BLS is connecting properly.</t>
  </si>
  <si>
    <t>https://docs.google.com/forms/d/e/1FAIpQLSeDNiK7kWWFPaW9YrjGgk5pdsGSHVW1d8hPHx1kkS-L_ILI9A/viewform?edit2=2_ABaOnucY6LYMXCiPqSdNHZnupwOSslMmfO07OMuoUZH-NagugIyR8Q4ReROyzZeeFwm4j1w</t>
  </si>
  <si>
    <t xml:space="preserve">Got logging going for BLS
Manually transferred some missing BLS data. 
Took ceilometer enclosure off upper roof and put in the room with computer. Strap was very worn needs a more permanent fixing. 
Cleaned radiometer and sctinllomters </t>
  </si>
  <si>
    <t>https://docs.google.com/forms/d/e/1FAIpQLSeDNiK7kWWFPaW9YrjGgk5pdsGSHVW1d8hPHx1kkS-L_ILI9A/viewform?edit2=2_ABaOnufivv9CkRvFCnBnaKXNyxmwrtY11mCIsEt7KqNCfsaOU7XJyNcQYo4wFV_rmP1YseU</t>
  </si>
  <si>
    <t xml:space="preserve">Cornish House </t>
  </si>
  <si>
    <t>General checkup</t>
  </si>
  <si>
    <t>https://docs.google.com/forms/d/e/1FAIpQLSeDNiK7kWWFPaW9YrjGgk5pdsGSHVW1d8hPHx1kkS-L_ILI9A/viewform?edit2=2_ABaOnuf9ZPvPhlwV5EL2e87GwCUe4wpSGEkOC2xp3K9kzkvPNCLRe6DwgwR_optzWGYJc8g</t>
  </si>
  <si>
    <t xml:space="preserve">Sign on ladder saying ‘don’t Use ladder’ . We didn’t go up as no urgent fixing needed. Bills going to raise an inquiry to see if its official/ what’s wrong with it  </t>
  </si>
  <si>
    <t>https://docs.google.com/forms/d/e/1FAIpQLSeDNiK7kWWFPaW9YrjGgk5pdsGSHVW1d8hPHx1kkS-L_ILI9A/viewform?edit2=2_ABaOnue9F8u4k0RBxAOyuu2VwxAbCtO7ZUaNGBsBvZxZ85drCXHu-hQKSOvFk_OmNtb-vhE</t>
  </si>
  <si>
    <t>https://docs.google.com/forms/d/e/1FAIpQLSeDNiK7kWWFPaW9YrjGgk5pdsGSHVW1d8hPHx1kkS-L_ILI9A/viewform?edit2=2_ABaOnuf5h-NhNBFhWZzonxo5-ZbEoa1xq2z1p6ntUdUFf2vZGAhW7xL-Iy4rhd4xgrdc3hA</t>
  </si>
  <si>
    <t xml:space="preserve">Retrieve soil moisture probes. Retrieve ceilometer enclosure for postage to Germany </t>
  </si>
  <si>
    <t>https://docs.google.com/forms/d/e/1FAIpQLSeDNiK7kWWFPaW9YrjGgk5pdsGSHVW1d8hPHx1kkS-L_ILI9A/viewform?edit2=2_ABaOnufWsp8yVGEMi1mhVNIFoQYng3frJj9Q13igeBqQyq9Z4PQtPEwYpgm5mKzJhLKOj8A</t>
  </si>
  <si>
    <t xml:space="preserve">RGS: 
Retrieved soil moisture probes from garden and related gear ( laptops, base station, router) from Catherine’s office.
Catherine gave me a micro lite to test.
Retrieved ceilometer enclosure - taken to mail boxes etc Knightsbridge. They will send me a payment link which I will forward to Bikal. Cost will be £252. Will be dispatched Monday/Tuesday and take 5-7 days to arrive </t>
  </si>
  <si>
    <t>https://docs.google.com/forms/d/e/1FAIpQLSeDNiK7kWWFPaW9YrjGgk5pdsGSHVW1d8hPHx1kkS-L_ILI9A/viewform?edit2=2_ABaOnudQj17Bg8HnBe5r-k3I2UW_WtEytonVFJJdHvCzfNXjA7Nvl-40N2M8WFoLdswrClw</t>
  </si>
  <si>
    <t xml:space="preserve">Retrieve ceilometer enclosure for postage to Germany </t>
  </si>
  <si>
    <t>https://docs.google.com/forms/d/e/1FAIpQLSeDNiK7kWWFPaW9YrjGgk5pdsGSHVW1d8hPHx1kkS-L_ILI9A/viewform?edit2=2_ABaOnuebHfsRFrE21uouwtqShmRliQ_WVDg08_oasM1UEd8H9cMloEfDDN3x_3UasJpGX8o</t>
  </si>
  <si>
    <t xml:space="preserve">SWT: retrieved ceilometer enclosure to be sent to Freiburg. Will be packed and hopefully dispatched tomorrow. Blower is not in the enclosure - I mustve taken it back to lab (the blower was the part that initially broke). This will need separate shipping. Also couldn’t get the cables because the ladder that used to be there has gone missing. </t>
  </si>
  <si>
    <t>https://docs.google.com/forms/d/e/1FAIpQLSeDNiK7kWWFPaW9YrjGgk5pdsGSHVW1d8hPHx1kkS-L_ILI9A/viewform?edit2=2_ABaOnueGkBN878wWmeiwSvUfaoLhGvb9_18fQMcWY_Tt-x5NPVNdr5wZdMGmZRuVWR5uLl0</t>
  </si>
  <si>
    <t xml:space="preserve">Check fixings. Clean. Take equipment where possible. Ensure site is safe. </t>
  </si>
  <si>
    <t>https://docs.google.com/forms/d/e/1FAIpQLSeDNiK7kWWFPaW9YrjGgk5pdsGSHVW1d8hPHx1kkS-L_ILI9A/viewform?edit2=2_ABaOnue2uC7gkFOUgx9lPVXTyB48Ixj1d_B3kTvzK4jv2K6fmlPMaGDCf5Hv5Kyp4HIHmwM</t>
  </si>
  <si>
    <t>https://docs.google.com/forms/d/e/1FAIpQLSeDNiK7kWWFPaW9YrjGgk5pdsGSHVW1d8hPHx1kkS-L_ILI9A/viewform?edit2=2_ABaOnueGkH1r6fFV3xFJbmkN_bwe9F1bZGLel1M6N8wDkPpBikULRlDQCbn5GVnCcBpMgyM</t>
  </si>
  <si>
    <t xml:space="preserve">Took down BLS tx ( to SWT) - kit has this 
Took down LAS rx - Beth has this and will take back to the department at some point. 
Took down Skye, PSP, PIR and SPN1 radiometers left these in computer boxes. 
Dismantled bls / Skye etc structure and left with other scaffolding on roof 
Cleaned CL31 
Checked other fittings 
Got access to power room - one of the doors doesn’t have a padlock </t>
  </si>
  <si>
    <t>https://docs.google.com/forms/d/e/1FAIpQLSeDNiK7kWWFPaW9YrjGgk5pdsGSHVW1d8hPHx1kkS-L_ILI9A/viewform?edit2=2_ABaOnuc0bPAaO41fQMs5nv42cbLK0EJOa4f3j7hwrW43l2Yf3a6RYipGRcZluO-WnH5PMU8</t>
  </si>
  <si>
    <t xml:space="preserve">Retrieve BLS Rx and signal processing unit </t>
  </si>
  <si>
    <t>https://docs.google.com/forms/d/e/1FAIpQLSeDNiK7kWWFPaW9YrjGgk5pdsGSHVW1d8hPHx1kkS-L_ILI9A/viewform?edit2=2_ABaOnudyvRqFlkImads7Vl76t2aBZ6IIX9OJQeUDazeI932aSyUgoZtrTPyBf-QftNYaJL0</t>
  </si>
  <si>
    <t xml:space="preserve">SWT lock to roof has been changed - Bills keys don’t work for it. Could not get access to right key so couldn’t get onto roof. </t>
  </si>
  <si>
    <t>https://docs.google.com/forms/d/e/1FAIpQLSeDNiK7kWWFPaW9YrjGgk5pdsGSHVW1d8hPHx1kkS-L_ILI9A/viewform?edit2=2_ABaOnudrqqnmH9aCB5vPwfHC31w6t6hELtnYGSEcERFPKna3elN60lV3uOqCqwhr9BnO-Zs</t>
  </si>
  <si>
    <t>Sue &amp; Catherine</t>
  </si>
  <si>
    <t>CL31 is thought to have been blown over in stem Bella. Going to see what the state of things are.</t>
  </si>
  <si>
    <t>https://docs.google.com/forms/d/e/1FAIpQLSeDNiK7kWWFPaW9YrjGgk5pdsGSHVW1d8hPHx1kkS-L_ILI9A/viewform?edit2=2_ABaOnudAAL8ks6rfieE-4heYHzdGxEt7TF39ARQcsV53ckQkmDwRyA7TvP4QZQPSbyyU22U</t>
  </si>
  <si>
    <t>Sue &amp; C</t>
  </si>
  <si>
    <t xml:space="preserve">iMu cl31 fallen over. Door to cl31 open. Standing up and door closed now. Kit checked angle and data coming in
</t>
  </si>
  <si>
    <t>https://docs.google.com/forms/d/e/1FAIpQLSeDNiK7kWWFPaW9YrjGgk5pdsGSHVW1d8hPHx1kkS-L_ILI9A/viewform?edit2=2_ABaOnuevm5enxCvwhGL70WalA814UVGwv8-_458wkHpe6Ea6qrMJSg-eULbyIeYY_Nu8n0I</t>
  </si>
  <si>
    <t xml:space="preserve">Kit Benjamin, Izzy </t>
  </si>
  <si>
    <t xml:space="preserve">Retrieve ceilometer that has been tripping the power for testing </t>
  </si>
  <si>
    <t>https://docs.google.com/forms/d/e/1FAIpQLSeDNiK7kWWFPaW9YrjGgk5pdsGSHVW1d8hPHx1kkS-L_ILI9A/viewform?edit2=2_ABaOnuffRJeLnTFARb9DaEkcYYtksvUi3HDKDO3tAhfQ9erVSjZurqDllf8vcQBcRqSpznc</t>
  </si>
  <si>
    <t xml:space="preserve">Taken the laptop, ceilometer inside, blower and power cable. Left casing and data line at the site. </t>
  </si>
  <si>
    <t>https://docs.google.com/forms/d/e/1FAIpQLSeDNiK7kWWFPaW9YrjGgk5pdsGSHVW1d8hPHx1kkS-L_ILI9A/viewform?edit2=2_ABaOnufHOlY67OwrMiNi6PZHaH9vLJJE-WKmgn6peCxgbnzW6iPQGFbB-jFUscGftO6Lv5s</t>
  </si>
  <si>
    <t>Test ceilometer for power outages and deploy it it’s all okay</t>
  </si>
  <si>
    <t>https://docs.google.com/forms/d/e/1FAIpQLSeDNiK7kWWFPaW9YrjGgk5pdsGSHVW1d8hPHx1kkS-L_ILI9A/viewform?edit2=2_ABaOnudAldYDdxBRkhATxjM2Sdz5zC4ALZF139lMISJ5ahMOQZdAvCDyKhysYa_BKHewONE</t>
  </si>
  <si>
    <t xml:space="preserve">MR - ceilometer set up and turned on. No power issues. Laptop started doing windows updates which were taking forever. I am now leaving but a couple of the imperial college team are staying at the site until around 4 and will keep an eye on it for us </t>
  </si>
  <si>
    <t>https://docs.google.com/forms/d/e/1FAIpQLSeDNiK7kWWFPaW9YrjGgk5pdsGSHVW1d8hPHx1kkS-L_ILI9A/viewform?edit2=2_ABaOnucQ5LY00Z9UkS8YNB9g0RQUPrdDQFfPVxubWH4UBFIxNjToaQzTnCNQjzdPq-O0VZM</t>
  </si>
  <si>
    <t>Cornish house</t>
  </si>
  <si>
    <t>Remove LAS transmitter</t>
  </si>
  <si>
    <t>https://docs.google.com/forms/d/e/1FAIpQLSeDNiK7kWWFPaW9YrjGgk5pdsGSHVW1d8hPHx1kkS-L_ILI9A/viewform?edit2=2_ABaOnuebc2DDDnswmr-fogX8zZAI0TvaMC_vdNZZ1wNfmy0dzE9D_Q0-1DNDczMhv15z_7U</t>
  </si>
  <si>
    <t>Kit Benjamin, Bill Legassick</t>
  </si>
  <si>
    <t xml:space="preserve">Cornish house - taken down Las transmitter. Couldn’t get the plate it’s attached to off. Dismantled the metalwork and put it in the lift room to be taken away at a later date. </t>
  </si>
  <si>
    <t>https://docs.google.com/forms/d/e/1FAIpQLSeDNiK7kWWFPaW9YrjGgk5pdsGSHVW1d8hPHx1kkS-L_ILI9A/viewform?edit2=2_ABaOnufTxTO4LQiYqaLDkcRwywikzx3YRZUiS7M1z9r60XtwRuQrAXZ-gAIUBnhF11leWF8</t>
  </si>
  <si>
    <t>Will Morrison, Beth Saunders, Kit Benjamin, Bill</t>
  </si>
  <si>
    <t xml:space="preserve">Remove LAS receiver and BLS receiver and spu </t>
  </si>
  <si>
    <t>https://docs.google.com/forms/d/e/1FAIpQLSeDNiK7kWWFPaW9YrjGgk5pdsGSHVW1d8hPHx1kkS-L_ILI9A/viewform?edit2=2_ABaOnudHJvVRtY1wOQIHC_AV6dNthOfCyGNrz6F8CnfV4kyc0aiqLDaf8JxXj7s1MZMaIZM</t>
  </si>
  <si>
    <t xml:space="preserve">SWT - taken BLS, LAS off the roof to take back to Reading. Left metal work up. Taken Ceilometer cables </t>
  </si>
  <si>
    <t>https://docs.google.com/forms/d/e/1FAIpQLSeDNiK7kWWFPaW9YrjGgk5pdsGSHVW1d8hPHx1kkS-L_ILI9A/viewform?edit2=2_ABaOnudFF8Mtkzkmc4oKOxDLDpMWpHkPR8VqSVpEyzLNJMJhJS9mxM5ObRsmAAm9EWeO1uY</t>
  </si>
  <si>
    <t xml:space="preserve">MR </t>
  </si>
  <si>
    <t>Install new CL31 blower</t>
  </si>
  <si>
    <t>https://docs.google.com/forms/d/e/1FAIpQLSeDNiK7kWWFPaW9YrjGgk5pdsGSHVW1d8hPHx1kkS-L_ILI9A/viewform?edit2=2_ABaOnueZ6MKypybxOGBUOGJtpshrudvM33WmTfNpq6w5tbdiiyExEWvKgl9nZ7FF3lYKY1o</t>
  </si>
  <si>
    <t xml:space="preserve">MR - replacing blower with the brand new one did not make the blower warning go away. The same thing happened for the swt cl31 a little while ago when we later discovered this meant the engine board was broken. Likely the same case here. Have taken the CL31, both blowers and the power cable back with me. </t>
  </si>
  <si>
    <t>https://docs.google.com/forms/d/e/1FAIpQLSeDNiK7kWWFPaW9YrjGgk5pdsGSHVW1d8hPHx1kkS-L_ILI9A/viewform?edit2=2_ABaOnufW-SdY9Q4ZIaY7coN-3a9qx-Qqa232LwWrCDHxYxNrraMmdyLpGs2-nRz3sCJYMs4</t>
  </si>
  <si>
    <t>Sue</t>
  </si>
  <si>
    <t>Clean ceilometer back now - 13:30</t>
  </si>
  <si>
    <t>https://docs.google.com/forms/d/e/1FAIpQLSeDNiK7kWWFPaW9YrjGgk5pdsGSHVW1d8hPHx1kkS-L_ILI9A/viewform?edit2=2_ABaOnudBHP32P2x0jUNZFY636N-KqZdduyrGcTyvTr-v9Zpnib4OaMapXx4QnZA9lpXJWGQ</t>
  </si>
  <si>
    <t>RGS - cleaned ceilometer - spider webs, plant seeds and general dirt  removed</t>
  </si>
  <si>
    <t>https://docs.google.com/forms/d/e/1FAIpQLSeDNiK7kWWFPaW9YrjGgk5pdsGSHVW1d8hPHx1kkS-L_ILI9A/viewform?edit2=2_ABaOnuf_hUVNayF9i3wp_3hMmLEpo-0YcX7nw4xT4n8Bjt_cVtkVVZCBvQlbLhj6p9WSYwY</t>
  </si>
  <si>
    <t xml:space="preserve">RGS: CT25K was not being registered by the laptop. I unplugged the usb for the data line and plugged it into a different port on the laptop. I then changed the port number to COM4 (from COM5) in CLVIEW. This worked and the ceilometer is back online. Also gave it a quick clean. </t>
  </si>
  <si>
    <t>https://docs.google.com/forms/d/e/1FAIpQLSeDNiK7kWWFPaW9YrjGgk5pdsGSHVW1d8hPHx1kkS-L_ILI9A/viewform?edit2=2_ABaOnucQOIjseBEXnoYRsuI6Ht56ujUAWHu_BX7N1jgHDAut_h3y5oeWnz9xcZqK8acl7mo</t>
  </si>
  <si>
    <t>https://docs.google.com/forms/d/e/1FAIpQLSeDNiK7kWWFPaW9YrjGgk5pdsGSHVW1d8hPHx1kkS-L_ILI9A/viewform?edit2=2_ABaOnucuAUdoBcWuLa-7z_WTnExpb-OEmMqpSupawGbYxUTNShnE1DIx9f43cF9waj3QfFc</t>
  </si>
  <si>
    <t>Reinstall ceilometer</t>
  </si>
  <si>
    <t>https://docs.google.com/forms/d/e/1FAIpQLSeDNiK7kWWFPaW9YrjGgk5pdsGSHVW1d8hPHx1kkS-L_ILI9A/viewform?edit2=2_ABaOnucnD-WwzhoysHqBCXi7g9QIkqoTfu9izXzbgo5UbyM3TOrPU2KD_ssR9ts04jr1n68</t>
  </si>
  <si>
    <t>Reinstalled the cl31 ( which has had its engine board replaced) no warnings, data coming in. All looks okay!</t>
  </si>
  <si>
    <t>https://docs.google.com/forms/d/e/1FAIpQLSeDNiK7kWWFPaW9YrjGgk5pdsGSHVW1d8hPHx1kkS-L_ILI9A/viewform?edit2=2_ABaOnufo4pBKnAY--0s9ZIW3U7LKIzKh9Nk9luwJpK2rDyN8DTttL-UDMik_E5xwWSDQFV4</t>
  </si>
  <si>
    <t>https://docs.google.com/forms/d/e/1FAIpQLSeDNiK7kWWFPaW9YrjGgk5pdsGSHVW1d8hPHx1kkS-L_ILI9A/viewform?edit2=2_ABaOnuevCXvkP_rj3BGu1z8GLZRctYqG2ZandRnmjiTdK_1BZM6sYZQLIy1kvJ95NZIJF0M</t>
  </si>
  <si>
    <t>Lsbu</t>
  </si>
  <si>
    <t xml:space="preserve">Fix doppler lider </t>
  </si>
  <si>
    <t>https://docs.google.com/forms/d/e/1FAIpQLSeDNiK7kWWFPaW9YrjGgk5pdsGSHVW1d8hPHx1kkS-L_ILI9A/viewform?edit2=2_ABaOnuc7ltjCe7HQsG0fDEMeDnRNhE7TQU-vtPe7xOZ1JwCAauKmmUFwRIOD_4rZWV-XR6Q</t>
  </si>
  <si>
    <t>Lsbu. Turned off Doppler lidar. Details to follow</t>
  </si>
  <si>
    <t>https://docs.google.com/forms/d/e/1FAIpQLSeDNiK7kWWFPaW9YrjGgk5pdsGSHVW1d8hPHx1kkS-L_ILI9A/viewform?edit2=2_ABaOnudfQdeWTwrtAp4rVM_ytx3zntMfmIKU3pZtmMVsWuh0l0TKeOEEMh8ndDJWo0taQS8</t>
  </si>
  <si>
    <t>Remove all equipment</t>
  </si>
  <si>
    <t>https://docs.google.com/forms/d/e/1FAIpQLSeDNiK7kWWFPaW9YrjGgk5pdsGSHVW1d8hPHx1kkS-L_ILI9A/viewform?edit2=2_ABaOnucbLb1oCQsCo76KGXoWqmKq7hsnnOX7kErItvdbqOeEBVx99PY3MizxuUoaZGKTvac</t>
  </si>
  <si>
    <t>Beth Saunders, Kit Benjamin, Lewis Blunn</t>
  </si>
  <si>
    <t xml:space="preserve">Taking down equipment </t>
  </si>
  <si>
    <t>https://docs.google.com/forms/d/e/1FAIpQLSeDNiK7kWWFPaW9YrjGgk5pdsGSHVW1d8hPHx1kkS-L_ILI9A/viewform?edit2=2_ABaOnuf0bxMMx5DrTMfPMCNeHDGDk9lUC17cRxTUzkPmiHYBXA9dxJ9WNbYUFy4d4v3vbg8</t>
  </si>
  <si>
    <t xml:space="preserve">RGS (finished at 17:00 but forgot to fill in the form) put up CL31 that was at IMU. Put laptop box inside larger zarges box ( also from IMU) </t>
  </si>
  <si>
    <t>https://docs.google.com/forms/d/e/1FAIpQLSeDNiK7kWWFPaW9YrjGgk5pdsGSHVW1d8hPHx1kkS-L_ILI9A/viewform?edit2=2_ABaOnufDwiy1bEiA1qUx_hSbeaA8kkMSvj9L-fsm3O8HOcpj-Mvbi_uc10aWVx-CFhMO-3w</t>
  </si>
  <si>
    <t xml:space="preserve">Have been to and from Cornish to collect metal work. Now at woodsford to take down metalwork and radiometer </t>
  </si>
  <si>
    <t>https://docs.google.com/forms/d/e/1FAIpQLSeDNiK7kWWFPaW9YrjGgk5pdsGSHVW1d8hPHx1kkS-L_ILI9A/viewform?edit2=2_ABaOnufqOhcR-0P4Z9BTMWhlI3301ZwgoRkQb0DsSx7tamhQEH3l_Bs_hSdLgrthdcA675A</t>
  </si>
  <si>
    <t>New enclosure Doppler lidar</t>
  </si>
  <si>
    <t>https://docs.google.com/forms/d/e/1FAIpQLSeDNiK7kWWFPaW9YrjGgk5pdsGSHVW1d8hPHx1kkS-L_ILI9A/viewform?edit2=2_ABaOnudEli2HuO-iTomGSAYxC_etvnAV62cX38aeRcOhyIUDQjs1p6ucLQiVhnda2qVl2SM</t>
  </si>
  <si>
    <t xml:space="preserve">Swt taken down remaining metalwork and cnr1 and put in van </t>
  </si>
  <si>
    <t>https://docs.google.com/forms/d/e/1FAIpQLSeDNiK7kWWFPaW9YrjGgk5pdsGSHVW1d8hPHx1kkS-L_ILI9A/viewform?edit2=2_ABaOnueDcQprULWvl_dgRgZeQGm2CXYBCMKTPKCyUZSZ4XuBgd4azKXgOVb-A7agOzNcjqc</t>
  </si>
  <si>
    <t>LSBU - change enclosure for power and router. Other things (to note in FUTURE Doppler lidar repo)</t>
  </si>
  <si>
    <t>https://docs.google.com/forms/d/e/1FAIpQLSeDNiK7kWWFPaW9YrjGgk5pdsGSHVW1d8hPHx1kkS-L_ILI9A/viewform?edit2=2_ABaOnucQF4XK0S_Y_xzXWqZLNYbqf153Swl1hN6CBmCtulFHysqq9nXt-O5-08yV0EafTP8</t>
  </si>
  <si>
    <t>https://docs.google.com/forms/d/e/1FAIpQLSeDNiK7kWWFPaW9YrjGgk5pdsGSHVW1d8hPHx1kkS-L_ILI9A/viewform?edit2=2_ABaOnufCNK7HiZZiSSHf0Lw_dyKdZbySYwkPuitUgCjACLQNzeXSegP9Cj27aud68fZntjM</t>
  </si>
  <si>
    <t xml:space="preserve">Replace ct25k serial adapter </t>
  </si>
  <si>
    <t>https://docs.google.com/forms/d/e/1FAIpQLSeDNiK7kWWFPaW9YrjGgk5pdsGSHVW1d8hPHx1kkS-L_ILI9A/viewform?edit2=2_ABaOnufk0xxdrhmjqyM_wJU73Het5nPduwfIOjmD7GeXNxZwRfq6HUj5k4DvOvr0eFTOAw8</t>
  </si>
  <si>
    <t xml:space="preserve">RGS was unable to fix the issue. Couldnt get ct25k to connect. I think because the male to female serial converter is broken after being soldered. </t>
  </si>
  <si>
    <t>https://docs.google.com/forms/d/e/1FAIpQLSeDNiK7kWWFPaW9YrjGgk5pdsGSHVW1d8hPHx1kkS-L_ILI9A/viewform?edit2=2_ABaOnuf3cPox_X8U5CEWq26MCcfo0Qr4-iICO1FX_yG4j3klrJhSog1OXNFijerO0uyMQfE</t>
  </si>
  <si>
    <t xml:space="preserve">Replace laptop </t>
  </si>
  <si>
    <t>https://docs.google.com/forms/d/e/1FAIpQLSeDNiK7kWWFPaW9YrjGgk5pdsGSHVW1d8hPHx1kkS-L_ILI9A/viewform?edit2=2_ABaOnudPHi2rs2LM01coiSUNulh3400KTLXJheIxz3iMgjLb0b5wLTcVKB1PmolKnSlMUcc</t>
  </si>
  <si>
    <t>MR - left at around 14:00. Replaced laptop with laptop roof 41 from IMU</t>
  </si>
  <si>
    <t>https://docs.google.com/forms/d/e/1FAIpQLSeDNiK7kWWFPaW9YrjGgk5pdsGSHVW1d8hPHx1kkS-L_ILI9A/viewform?edit2=2_ABaOnudFPnGKvTv8i3KQUHCzdZ7feTxt7AEQbubWrSyLrDpoU_DXHALDav1OzTGeQH5ozmk</t>
  </si>
  <si>
    <t>https://docs.google.com/forms/d/e/1FAIpQLSeDNiK7kWWFPaW9YrjGgk5pdsGSHVW1d8hPHx1kkS-L_ILI9A/viewform?edit2=2_ABaOnuf7SYAcuk5UOLa0S6Nq8TfLJMyqefaHUlYQrA-e9O8Y6Lg5LEGnl3KQ_NVzFKTkkzc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</si>
</sst>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H:mm:ss"/>
  </numFmts>
  <fonts count="5">
    <font>
      <sz val="10.0"/>
      <color rgb="FF000000"/>
      <name val="Arial"/>
    </font>
    <font>
      <b/>
      <sz val="10.0"/>
    </font>
    <font/>
    <font>
      <u/>
      <color rgb="FF0000FF"/>
    </font>
    <font>
      <u/>
      <color rgb="FF0000FF"/>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1"/>
    </xf>
    <xf borderId="0" fillId="2" fontId="1" numFmtId="164" xfId="0" applyAlignment="1" applyFill="1" applyFont="1" applyNumberFormat="1">
      <alignment horizontal="center" readingOrder="0" shrinkToFit="0" vertical="bottom" wrapText="1"/>
    </xf>
    <xf borderId="0" fillId="2" fontId="1" numFmtId="0" xfId="0" applyAlignment="1" applyFont="1">
      <alignment horizontal="center" readingOrder="0" shrinkToFit="0" vertical="bottom" wrapText="1"/>
    </xf>
    <xf borderId="0" fillId="2" fontId="1" numFmtId="0" xfId="0" applyAlignment="1" applyFont="1">
      <alignment horizontal="center" shrinkToFit="0" vertical="bottom" wrapText="1"/>
    </xf>
    <xf borderId="0" fillId="0" fontId="1" numFmtId="0" xfId="0" applyAlignment="1" applyFont="1">
      <alignment readingOrder="0" shrinkToFit="0" wrapText="1"/>
    </xf>
    <xf borderId="0" fillId="0" fontId="2" numFmtId="0" xfId="0" applyAlignment="1" applyFont="1">
      <alignment readingOrder="0" shrinkToFit="0" wrapText="1"/>
    </xf>
    <xf borderId="0" fillId="3" fontId="2" numFmtId="165" xfId="0" applyAlignment="1" applyFill="1" applyFont="1" applyNumberFormat="1">
      <alignment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0" fillId="3" fontId="3" numFmtId="0" xfId="0" applyAlignment="1" applyFont="1">
      <alignment readingOrder="0" shrinkToFit="0" wrapText="1"/>
    </xf>
    <xf borderId="0" fillId="0" fontId="2" numFmtId="164" xfId="0" applyAlignment="1" applyFont="1" applyNumberFormat="1">
      <alignment shrinkToFit="0" wrapText="1"/>
    </xf>
    <xf borderId="0" fillId="3" fontId="2" numFmtId="164" xfId="0" applyAlignment="1" applyFont="1" applyNumberFormat="1">
      <alignment readingOrder="0" shrinkToFit="0" wrapText="1"/>
    </xf>
    <xf borderId="0" fillId="3" fontId="2" numFmtId="0" xfId="0" applyAlignment="1" applyFont="1">
      <alignment readingOrder="0" shrinkToFit="0" wrapText="1"/>
    </xf>
    <xf borderId="0" fillId="0" fontId="2" numFmtId="164" xfId="0" applyAlignment="1" applyFont="1" applyNumberFormat="1">
      <alignment readingOrder="0" shrinkToFit="0" wrapText="1"/>
    </xf>
    <xf borderId="0" fillId="0" fontId="4" numFmtId="0" xfId="0" applyAlignment="1" applyFont="1">
      <alignment readingOrder="0" shrinkToFit="0" wrapText="1"/>
    </xf>
    <xf borderId="0" fillId="0" fontId="2" numFmtId="14" xfId="0" applyAlignment="1" applyFont="1" applyNumberFormat="1">
      <alignment readingOrder="0" shrinkToFit="0" wrapText="1"/>
    </xf>
    <xf borderId="0" fillId="3" fontId="2" numFmtId="16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docs.google.com/forms/d/e/1FAIpQLSeDNiK7kWWFPaW9YrjGgk5pdsGSHVW1d8hPHx1kkS-L_ILI9A/viewform?edit2=2_ABaOnud8itjPXgcqXJi3akvcmsM8GvxHxp9n9irReLLUpDxI" TargetMode="External"/><Relationship Id="rId194" Type="http://schemas.openxmlformats.org/officeDocument/2006/relationships/hyperlink" Target="https://docs.google.com/forms/d/e/1FAIpQLSeDNiK7kWWFPaW9YrjGgk5pdsGSHVW1d8hPHx1kkS-L_ILI9A/viewform?edit2=2_ABaOnudKJkbQ5xxvX6M6SKysceYoI0Y5w8E-TwNh2hlxTxtL" TargetMode="External"/><Relationship Id="rId193" Type="http://schemas.openxmlformats.org/officeDocument/2006/relationships/hyperlink" Target="https://docs.google.com/forms/d/e/1FAIpQLSeDNiK7kWWFPaW9YrjGgk5pdsGSHVW1d8hPHx1kkS-L_ILI9A/viewform?edit2=2_ABaOnudLjtaVne4Bl6mHcK1KAgK7q_4XbkVXmpyaPiTsQWI6" TargetMode="External"/><Relationship Id="rId192" Type="http://schemas.openxmlformats.org/officeDocument/2006/relationships/hyperlink" Target="https://docs.google.com/forms/d/e/1FAIpQLSeDNiK7kWWFPaW9YrjGgk5pdsGSHVW1d8hPHx1kkS-L_ILI9A/viewform?edit2=2_ABaOnudf99k4tRs26JGxnsRS2O6oFoST-25cbztGE1uv7Elh" TargetMode="External"/><Relationship Id="rId191" Type="http://schemas.openxmlformats.org/officeDocument/2006/relationships/hyperlink" Target="https://docs.google.com/forms/d/e/1FAIpQLSeDNiK7kWWFPaW9YrjGgk5pdsGSHVW1d8hPHx1kkS-L_ILI9A/viewform?edit2=2_ABaOnuf6qt6CGTcYUuR4nOH610COxDwE7M1g9gStwHknuTM" TargetMode="External"/><Relationship Id="rId187" Type="http://schemas.openxmlformats.org/officeDocument/2006/relationships/hyperlink" Target="https://docs.google.com/forms/d/e/1FAIpQLSeDNiK7kWWFPaW9YrjGgk5pdsGSHVW1d8hPHx1kkS-L_ILI9A/viewform?edit2=2_ABaOnud5S2f31aRjYmr4025mE8cvsDmWIwUULlPB_Kdr8lTV" TargetMode="External"/><Relationship Id="rId186" Type="http://schemas.openxmlformats.org/officeDocument/2006/relationships/hyperlink" Target="https://docs.google.com/forms/d/e/1FAIpQLSeDNiK7kWWFPaW9YrjGgk5pdsGSHVW1d8hPHx1kkS-L_ILI9A/viewform?edit2=2_ABaOnufsyeF4RfWKOUh0QPEVW3RGcxsaa6qxcF2EDj9SnnYJ" TargetMode="External"/><Relationship Id="rId185" Type="http://schemas.openxmlformats.org/officeDocument/2006/relationships/hyperlink" Target="https://docs.google.com/forms/d/e/1FAIpQLSeDNiK7kWWFPaW9YrjGgk5pdsGSHVW1d8hPHx1kkS-L_ILI9A/viewform?edit2=2_ABaOnufKKWY__6UBYoWeLkq9mQDChjX2sJCZaxS1GDIe7KC2" TargetMode="External"/><Relationship Id="rId184" Type="http://schemas.openxmlformats.org/officeDocument/2006/relationships/hyperlink" Target="https://docs.google.com/forms/d/e/1FAIpQLSeDNiK7kWWFPaW9YrjGgk5pdsGSHVW1d8hPHx1kkS-L_ILI9A/viewform?edit2=2_ABaOnuctuCcdftyI1ZlibH0syYoFMgmOPHzt2FmtP1m2bW4" TargetMode="External"/><Relationship Id="rId189" Type="http://schemas.openxmlformats.org/officeDocument/2006/relationships/hyperlink" Target="https://docs.google.com/forms/d/e/1FAIpQLSeDNiK7kWWFPaW9YrjGgk5pdsGSHVW1d8hPHx1kkS-L_ILI9A/viewform?edit2=2_ABaOnudnLhXxpEzNUWB0rZMSqbmSZ_E9nyGyLjBrWzc9YDvu" TargetMode="External"/><Relationship Id="rId188" Type="http://schemas.openxmlformats.org/officeDocument/2006/relationships/hyperlink" Target="https://docs.google.com/forms/d/e/1FAIpQLSeDNiK7kWWFPaW9YrjGgk5pdsGSHVW1d8hPHx1kkS-L_ILI9A/viewform?edit2=2_ABaOnud6gMcCBtGFbew0Hi_MPJyVpipjpOLIpiNLohdLxAB8" TargetMode="External"/><Relationship Id="rId183" Type="http://schemas.openxmlformats.org/officeDocument/2006/relationships/hyperlink" Target="https://docs.google.com/forms/d/e/1FAIpQLSeDNiK7kWWFPaW9YrjGgk5pdsGSHVW1d8hPHx1kkS-L_ILI9A/viewform?edit2=2_ABaOnuctuCcdftyI1ZlibH0syYoFMgmOPHzt2FmtP1m2bW4" TargetMode="External"/><Relationship Id="rId182" Type="http://schemas.openxmlformats.org/officeDocument/2006/relationships/hyperlink" Target="https://docs.google.com/forms/d/e/1FAIpQLSeDNiK7kWWFPaW9YrjGgk5pdsGSHVW1d8hPHx1kkS-L_ILI9A/viewform?edit2=2_ABaOnuf_65dh7TtEmBnIpV5lUI6kShcnORohT4b3atDP28hO" TargetMode="External"/><Relationship Id="rId181" Type="http://schemas.openxmlformats.org/officeDocument/2006/relationships/hyperlink" Target="https://docs.google.com/forms/d/e/1FAIpQLSeDNiK7kWWFPaW9YrjGgk5pdsGSHVW1d8hPHx1kkS-L_ILI9A/viewform?edit2=2_ABaOnueskhz_zcgDVOa7kQgMYDbqDRxLVJHe04RBO0LRJgLM" TargetMode="External"/><Relationship Id="rId180" Type="http://schemas.openxmlformats.org/officeDocument/2006/relationships/hyperlink" Target="https://docs.google.com/forms/d/e/1FAIpQLSeDNiK7kWWFPaW9YrjGgk5pdsGSHVW1d8hPHx1kkS-L_ILI9A/viewform?edit2=2_ABaOnuez7t4woMokBHT_v2i3VEdU03hX1r6WWj5JlYMn0S4Q" TargetMode="External"/><Relationship Id="rId176" Type="http://schemas.openxmlformats.org/officeDocument/2006/relationships/hyperlink" Target="https://docs.google.com/forms/d/e/1FAIpQLSeDNiK7kWWFPaW9YrjGgk5pdsGSHVW1d8hPHx1kkS-L_ILI9A/viewform?edit2=2_ABaOnufspQb_cdPcq1yp9kU3egxipCkcpPgIWtdEXtK8gQiv" TargetMode="External"/><Relationship Id="rId175" Type="http://schemas.openxmlformats.org/officeDocument/2006/relationships/hyperlink" Target="https://docs.google.com/forms/d/e/1FAIpQLSeDNiK7kWWFPaW9YrjGgk5pdsGSHVW1d8hPHx1kkS-L_ILI9A/viewform?edit2=2_ABaOnufgstxRTpMX1lNj_YD1dxXApCYpuIRu3E8cuWnuObzP" TargetMode="External"/><Relationship Id="rId174" Type="http://schemas.openxmlformats.org/officeDocument/2006/relationships/hyperlink" Target="https://docs.google.com/forms/d/e/1FAIpQLSeDNiK7kWWFPaW9YrjGgk5pdsGSHVW1d8hPHx1kkS-L_ILI9A/viewform?edit2=2_ABaOnufjDnbZ6wwDp8S_mhiP2_N4QEtdYkMd0PDJJR-ZgO-f" TargetMode="External"/><Relationship Id="rId173" Type="http://schemas.openxmlformats.org/officeDocument/2006/relationships/hyperlink" Target="https://docs.google.com/forms/d/e/1FAIpQLSeDNiK7kWWFPaW9YrjGgk5pdsGSHVW1d8hPHx1kkS-L_ILI9A/viewform?edit2=2_ABaOnueg9z-nB1iWUwl7XlryPcsByPw5uW73EuTVFs7enW6P" TargetMode="External"/><Relationship Id="rId179" Type="http://schemas.openxmlformats.org/officeDocument/2006/relationships/hyperlink" Target="https://docs.google.com/forms/d/e/1FAIpQLSeDNiK7kWWFPaW9YrjGgk5pdsGSHVW1d8hPHx1kkS-L_ILI9A/viewform?edit2=2_ABaOnufUIS-PDJ_j4CLHm82oSWXN1BWwNGe-sDTnSgnfHJE" TargetMode="External"/><Relationship Id="rId178" Type="http://schemas.openxmlformats.org/officeDocument/2006/relationships/hyperlink" Target="https://docs.google.com/forms/d/e/1FAIpQLSeDNiK7kWWFPaW9YrjGgk5pdsGSHVW1d8hPHx1kkS-L_ILI9A/viewform?edit2=2_ABaOnue4ZvDqLRgeughv5dnuPrIZlPUHt_W3I8hPqOONA3i8" TargetMode="External"/><Relationship Id="rId177" Type="http://schemas.openxmlformats.org/officeDocument/2006/relationships/hyperlink" Target="https://docs.google.com/forms/d/e/1FAIpQLSeDNiK7kWWFPaW9YrjGgk5pdsGSHVW1d8hPHx1kkS-L_ILI9A/viewform?edit2=2_ABaOnudpkfJdMX3e-t2T20wm3gEw1AkZaa-hz31j_vuK8fRw" TargetMode="External"/><Relationship Id="rId198" Type="http://schemas.openxmlformats.org/officeDocument/2006/relationships/hyperlink" Target="https://docs.google.com/forms/d/e/1FAIpQLSeDNiK7kWWFPaW9YrjGgk5pdsGSHVW1d8hPHx1kkS-L_ILI9A/viewform?edit2=2_ABaOnudN-iTqaKRr4U6seyh6rLbHFMGeuzXpbFjVEV_JrDx4" TargetMode="External"/><Relationship Id="rId197" Type="http://schemas.openxmlformats.org/officeDocument/2006/relationships/hyperlink" Target="https://docs.google.com/forms/d/e/1FAIpQLSeDNiK7kWWFPaW9YrjGgk5pdsGSHVW1d8hPHx1kkS-L_ILI9A/viewform?edit2=2_ABaOnudE3cDtIJEORN7oL3qWCXLVn5bf86Evru5bo35xqoUd" TargetMode="External"/><Relationship Id="rId196" Type="http://schemas.openxmlformats.org/officeDocument/2006/relationships/hyperlink" Target="https://docs.google.com/forms/d/e/1FAIpQLSeDNiK7kWWFPaW9YrjGgk5pdsGSHVW1d8hPHx1kkS-L_ILI9A/viewform?edit2=2_ABaOnudEXxwdJrggAv-v3SnqyDBuSOeZh5SenoGVYcVGKDkH" TargetMode="External"/><Relationship Id="rId195" Type="http://schemas.openxmlformats.org/officeDocument/2006/relationships/hyperlink" Target="https://docs.google.com/forms/d/e/1FAIpQLSeDNiK7kWWFPaW9YrjGgk5pdsGSHVW1d8hPHx1kkS-L_ILI9A/viewform?edit2=2_ABaOnudOaUkbP4jvqnEBoG3hAJOiahh18V7fTl71Vf_3PGHk" TargetMode="External"/><Relationship Id="rId199" Type="http://schemas.openxmlformats.org/officeDocument/2006/relationships/hyperlink" Target="https://docs.google.com/forms/d/e/1FAIpQLSeDNiK7kWWFPaW9YrjGgk5pdsGSHVW1d8hPHx1kkS-L_ILI9A/viewform?edit2=2_ABaOnud2oDqU7NVo4nvH4PlW_UiH0uqTqHJXIuAr8RH4joD_" TargetMode="External"/><Relationship Id="rId150" Type="http://schemas.openxmlformats.org/officeDocument/2006/relationships/hyperlink" Target="https://docs.google.com/forms/d/e/1FAIpQLSeDNiK7kWWFPaW9YrjGgk5pdsGSHVW1d8hPHx1kkS-L_ILI9A/viewform?edit2=2_ABaOnufj3pkEVGtPvZdru9M-OFYKe85CKW8s6l6euiHQW4k2" TargetMode="External"/><Relationship Id="rId392" Type="http://schemas.openxmlformats.org/officeDocument/2006/relationships/hyperlink" Target="https://docs.google.com/forms/d/e/1FAIpQLSeDNiK7kWWFPaW9YrjGgk5pdsGSHVW1d8hPHx1kkS-L_ILI9A/viewform?edit2=2_ABaOnufEClN_YDEc1uDdiCW3GDkUhfovqrWSFsvlA9xFrb00" TargetMode="External"/><Relationship Id="rId391" Type="http://schemas.openxmlformats.org/officeDocument/2006/relationships/hyperlink" Target="https://docs.google.com/forms/d/e/1FAIpQLSeDNiK7kWWFPaW9YrjGgk5pdsGSHVW1d8hPHx1kkS-L_ILI9A/viewform?edit2=2_ABaOnucYCb9VIP-RkbrbSYA_k45clq6nZAiCb6tE2Liu6dOf" TargetMode="External"/><Relationship Id="rId390" Type="http://schemas.openxmlformats.org/officeDocument/2006/relationships/hyperlink" Target="https://docs.google.com/forms/d/e/1FAIpQLSeDNiK7kWWFPaW9YrjGgk5pdsGSHVW1d8hPHx1kkS-L_ILI9A/viewform?edit2=2_ABaOnucZSj4LoOz85DEKXGqnJR72eMF78V8cLzzg2d9UzYO_" TargetMode="External"/><Relationship Id="rId1" Type="http://schemas.openxmlformats.org/officeDocument/2006/relationships/hyperlink" Target="https://docs.google.com/forms/d/e/1FAIpQLSeDNiK7kWWFPaW9YrjGgk5pdsGSHVW1d8hPHx1kkS-L_ILI9A/viewform?edit2=2_ABaOnudgZ80WvRNuOQYYvwaoIV7gAJnuOfFaJyPhWkmQLloN" TargetMode="External"/><Relationship Id="rId2" Type="http://schemas.openxmlformats.org/officeDocument/2006/relationships/hyperlink" Target="https://docs.google.com/forms/d/e/1FAIpQLSeDNiK7kWWFPaW9YrjGgk5pdsGSHVW1d8hPHx1kkS-L_ILI9A/viewform?edit2=2_ABaOnufWLesIos_UzQ-3h_rVyPKRWTfwxm3HMJl2jGI9FlE_" TargetMode="External"/><Relationship Id="rId3" Type="http://schemas.openxmlformats.org/officeDocument/2006/relationships/hyperlink" Target="https://docs.google.com/forms/d/e/1FAIpQLSeDNiK7kWWFPaW9YrjGgk5pdsGSHVW1d8hPHx1kkS-L_ILI9A/viewform?edit2=2_ABaOnucHOOH7-kJqJr_H5icMTXtkVd7XnrAnc6AY9K_C5Cxp" TargetMode="External"/><Relationship Id="rId149" Type="http://schemas.openxmlformats.org/officeDocument/2006/relationships/hyperlink" Target="https://docs.google.com/forms/d/e/1FAIpQLSeDNiK7kWWFPaW9YrjGgk5pdsGSHVW1d8hPHx1kkS-L_ILI9A/viewform?edit2=2_ABaOnue5dOekvhX16loOR-qSDR7WW-gFijE4uyviv9u02oSP" TargetMode="External"/><Relationship Id="rId4" Type="http://schemas.openxmlformats.org/officeDocument/2006/relationships/hyperlink" Target="https://docs.google.com/forms/d/e/1FAIpQLSeDNiK7kWWFPaW9YrjGgk5pdsGSHVW1d8hPHx1kkS-L_ILI9A/viewform?edit2=2_ABaOnufdcf0ESi_VShfK0fWO1-rf278NyEuNSFrhbH7TRkio" TargetMode="External"/><Relationship Id="rId148" Type="http://schemas.openxmlformats.org/officeDocument/2006/relationships/hyperlink" Target="https://docs.google.com/forms/d/e/1FAIpQLSeDNiK7kWWFPaW9YrjGgk5pdsGSHVW1d8hPHx1kkS-L_ILI9A/viewform?edit2=2_ABaOnucxe88kDOPd-EOvEgeX5_tcE_CgPsW6LdGoxT5lr-Y" TargetMode="External"/><Relationship Id="rId9" Type="http://schemas.openxmlformats.org/officeDocument/2006/relationships/hyperlink" Target="https://docs.google.com/forms/d/e/1FAIpQLSeDNiK7kWWFPaW9YrjGgk5pdsGSHVW1d8hPHx1kkS-L_ILI9A/viewform?edit2=2_ABaOnucsIIJqfKLCWnt9mJCzk9vAIY0sPiCNAejCDQ45DzZ5" TargetMode="External"/><Relationship Id="rId143" Type="http://schemas.openxmlformats.org/officeDocument/2006/relationships/hyperlink" Target="https://docs.google.com/forms/d/e/1FAIpQLSeDNiK7kWWFPaW9YrjGgk5pdsGSHVW1d8hPHx1kkS-L_ILI9A/viewform?edit2=2_ABaOnucskgpAhlP8J2SEsZARdviQ_DVFavculvx46aRgosb_" TargetMode="External"/><Relationship Id="rId385" Type="http://schemas.openxmlformats.org/officeDocument/2006/relationships/hyperlink" Target="https://docs.google.com/forms/d/e/1FAIpQLSeDNiK7kWWFPaW9YrjGgk5pdsGSHVW1d8hPHx1kkS-L_ILI9A/viewform?edit2=2_ABaOnuddq-OUStEcOu8lg4HNS_ejVXj1vqFtNgspfqwpTkJs" TargetMode="External"/><Relationship Id="rId142" Type="http://schemas.openxmlformats.org/officeDocument/2006/relationships/hyperlink" Target="https://docs.google.com/forms/d/e/1FAIpQLSeDNiK7kWWFPaW9YrjGgk5pdsGSHVW1d8hPHx1kkS-L_ILI9A/viewform?edit2=2_ABaOnuczYJ93KHWUUUBUbGya0C-KHUrn4uA22PQGO_Xzjufh" TargetMode="External"/><Relationship Id="rId384" Type="http://schemas.openxmlformats.org/officeDocument/2006/relationships/hyperlink" Target="https://docs.google.com/forms/d/e/1FAIpQLSeDNiK7kWWFPaW9YrjGgk5pdsGSHVW1d8hPHx1kkS-L_ILI9A/viewform?edit2=2_ABaOnuff2B5v1ZqJ6pKJN3ogh76ySdmQiLPbhsaFWzSU_T8q" TargetMode="External"/><Relationship Id="rId141" Type="http://schemas.openxmlformats.org/officeDocument/2006/relationships/hyperlink" Target="https://docs.google.com/forms/d/e/1FAIpQLSeDNiK7kWWFPaW9YrjGgk5pdsGSHVW1d8hPHx1kkS-L_ILI9A/viewform?edit2=2_ABaOnufTlyjuKU1B1sulhscLfh_H0-8k28nXaApYWWNWBzcS" TargetMode="External"/><Relationship Id="rId383" Type="http://schemas.openxmlformats.org/officeDocument/2006/relationships/hyperlink" Target="https://docs.google.com/forms/d/e/1FAIpQLSeDNiK7kWWFPaW9YrjGgk5pdsGSHVW1d8hPHx1kkS-L_ILI9A/viewform?edit2=2_ABaOnueBEvBpoTNW1zmHiGdTfcDi457Lru7nSN680A2k8ik" TargetMode="External"/><Relationship Id="rId140" Type="http://schemas.openxmlformats.org/officeDocument/2006/relationships/hyperlink" Target="https://docs.google.com/forms/d/e/1FAIpQLSeDNiK7kWWFPaW9YrjGgk5pdsGSHVW1d8hPHx1kkS-L_ILI9A/viewform?edit2=2_ABaOnucASAYD5or6TeVAQxLRPy0vsCtcLro3FbZu6WMvwXhP" TargetMode="External"/><Relationship Id="rId382" Type="http://schemas.openxmlformats.org/officeDocument/2006/relationships/hyperlink" Target="https://docs.google.com/forms/d/e/1FAIpQLSeDNiK7kWWFPaW9YrjGgk5pdsGSHVW1d8hPHx1kkS-L_ILI9A/viewform?edit2=2_ABaOnuesJgkoVvtbKPPmzDLM6bXBvKePmVcA_h248-C0hsUb" TargetMode="External"/><Relationship Id="rId5" Type="http://schemas.openxmlformats.org/officeDocument/2006/relationships/hyperlink" Target="https://docs.google.com/forms/d/e/1FAIpQLSeDNiK7kWWFPaW9YrjGgk5pdsGSHVW1d8hPHx1kkS-L_ILI9A/viewform?edit2=2_ABaOnudJ5onn2cFvPnCIJ1qZvmdl_Tbh4zxjnVKieEtAFkF9" TargetMode="External"/><Relationship Id="rId147" Type="http://schemas.openxmlformats.org/officeDocument/2006/relationships/hyperlink" Target="https://docs.google.com/forms/d/e/1FAIpQLSeDNiK7kWWFPaW9YrjGgk5pdsGSHVW1d8hPHx1kkS-L_ILI9A/viewform?edit2=2_ABaOnudTTA5tU3XWoyDPE-EoT1CI4KTIKTqkd0VwbqfwgsmS" TargetMode="External"/><Relationship Id="rId389" Type="http://schemas.openxmlformats.org/officeDocument/2006/relationships/hyperlink" Target="https://docs.google.com/forms/d/e/1FAIpQLSeDNiK7kWWFPaW9YrjGgk5pdsGSHVW1d8hPHx1kkS-L_ILI9A/viewform?edit2=2_ABaOnue_Qw2MvIQMDLfWQeSRypR3Yv3J-1sZIwMO09UDxdO7" TargetMode="External"/><Relationship Id="rId6" Type="http://schemas.openxmlformats.org/officeDocument/2006/relationships/hyperlink" Target="https://docs.google.com/forms/d/e/1FAIpQLSeDNiK7kWWFPaW9YrjGgk5pdsGSHVW1d8hPHx1kkS-L_ILI9A/viewform?edit2=2_ABaOnuehfL7R5KC3Ce5maI2zX9dYxoRVUxUlwzxH5_lFenC9" TargetMode="External"/><Relationship Id="rId146" Type="http://schemas.openxmlformats.org/officeDocument/2006/relationships/hyperlink" Target="https://docs.google.com/forms/d/e/1FAIpQLSeDNiK7kWWFPaW9YrjGgk5pdsGSHVW1d8hPHx1kkS-L_ILI9A/viewform?edit2=2_ABaOnue7Ss5xldQwT95-UlNETIvmo8jEi-hc6y2VxmT8XCbO" TargetMode="External"/><Relationship Id="rId388" Type="http://schemas.openxmlformats.org/officeDocument/2006/relationships/hyperlink" Target="https://docs.google.com/forms/d/e/1FAIpQLSeDNiK7kWWFPaW9YrjGgk5pdsGSHVW1d8hPHx1kkS-L_ILI9A/viewform?edit2=2_ABaOnudQvguV6sgV_FmPkODGVUUC0Kq66ziqpRjezjcy2Wy7" TargetMode="External"/><Relationship Id="rId7" Type="http://schemas.openxmlformats.org/officeDocument/2006/relationships/hyperlink" Target="https://docs.google.com/forms/d/e/1FAIpQLSeDNiK7kWWFPaW9YrjGgk5pdsGSHVW1d8hPHx1kkS-L_ILI9A/viewform?edit2=2_ABaOnucp3xFFuVl-iKQxTs3yfzLBgoeMp1Z1c_yIs7KaEajh" TargetMode="External"/><Relationship Id="rId145" Type="http://schemas.openxmlformats.org/officeDocument/2006/relationships/hyperlink" Target="https://docs.google.com/forms/d/e/1FAIpQLSeDNiK7kWWFPaW9YrjGgk5pdsGSHVW1d8hPHx1kkS-L_ILI9A/viewform?edit2=2_ABaOnue8J_mIaY7iUUEph-6kUmr_sd0GVy9M6LJhBhWFNw" TargetMode="External"/><Relationship Id="rId387" Type="http://schemas.openxmlformats.org/officeDocument/2006/relationships/hyperlink" Target="https://docs.google.com/forms/d/e/1FAIpQLSeDNiK7kWWFPaW9YrjGgk5pdsGSHVW1d8hPHx1kkS-L_ILI9A/viewform?edit2=2_ABaOnucQE7hu8co1EmeXpZaA1rs8tJqC8zm10jV4_V6tcBcx" TargetMode="External"/><Relationship Id="rId8" Type="http://schemas.openxmlformats.org/officeDocument/2006/relationships/hyperlink" Target="https://docs.google.com/forms/d/e/1FAIpQLSeDNiK7kWWFPaW9YrjGgk5pdsGSHVW1d8hPHx1kkS-L_ILI9A/viewform?edit2=2_ABaOnudbkM8i1C7M385HyeUpxfMUuRWsUXZwL5J2QcsuQ0p1" TargetMode="External"/><Relationship Id="rId144" Type="http://schemas.openxmlformats.org/officeDocument/2006/relationships/hyperlink" Target="https://docs.google.com/forms/d/e/1FAIpQLSeDNiK7kWWFPaW9YrjGgk5pdsGSHVW1d8hPHx1kkS-L_ILI9A/viewform?edit2=2_ABaOnucR0r-vsMbnb1iROfG1SpnZsshFm0OSbFyAM69WSms0" TargetMode="External"/><Relationship Id="rId386" Type="http://schemas.openxmlformats.org/officeDocument/2006/relationships/hyperlink" Target="https://docs.google.com/forms/d/e/1FAIpQLSeDNiK7kWWFPaW9YrjGgk5pdsGSHVW1d8hPHx1kkS-L_ILI9A/viewform?edit2=2_ABaOnucCsaV_Sxwvzf-inQAAsyOcw2l20LkJMxRx91hGZ9T1" TargetMode="External"/><Relationship Id="rId381" Type="http://schemas.openxmlformats.org/officeDocument/2006/relationships/hyperlink" Target="https://docs.google.com/forms/d/e/1FAIpQLSeDNiK7kWWFPaW9YrjGgk5pdsGSHVW1d8hPHx1kkS-L_ILI9A/viewform?edit2=2_ABaOnudWImumG_NYllsMWzRLwObZtrK76AvQBCLalkbe4Yhv" TargetMode="External"/><Relationship Id="rId380" Type="http://schemas.openxmlformats.org/officeDocument/2006/relationships/hyperlink" Target="https://docs.google.com/forms/d/e/1FAIpQLSeDNiK7kWWFPaW9YrjGgk5pdsGSHVW1d8hPHx1kkS-L_ILI9A/viewform?edit2=2_ABaOnudcZMAtW7eA4ZQWN_da4IRlt-HxAEgb8j8WEG1OgSRC" TargetMode="External"/><Relationship Id="rId139" Type="http://schemas.openxmlformats.org/officeDocument/2006/relationships/hyperlink" Target="https://docs.google.com/forms/d/e/1FAIpQLSeDNiK7kWWFPaW9YrjGgk5pdsGSHVW1d8hPHx1kkS-L_ILI9A/viewform?edit2=2_ABaOnuchgw-ljGIedIvlREztVjg9yuemYueDDFdpcwQwMYoW" TargetMode="External"/><Relationship Id="rId138" Type="http://schemas.openxmlformats.org/officeDocument/2006/relationships/hyperlink" Target="https://docs.google.com/forms/d/e/1FAIpQLSeDNiK7kWWFPaW9YrjGgk5pdsGSHVW1d8hPHx1kkS-L_ILI9A/viewform?edit2=2_ABaOnufWCMvkGpRVQSfWcc8VVDjHjHfDRq0-cc6AboM8O8yB" TargetMode="External"/><Relationship Id="rId137" Type="http://schemas.openxmlformats.org/officeDocument/2006/relationships/hyperlink" Target="https://docs.google.com/forms/d/e/1FAIpQLSeDNiK7kWWFPaW9YrjGgk5pdsGSHVW1d8hPHx1kkS-L_ILI9A/viewform?edit2=2_ABaOnufZ8i5VsCi9571PQZT9UgDahAiSxCZJ-K2KXawuZWU" TargetMode="External"/><Relationship Id="rId379" Type="http://schemas.openxmlformats.org/officeDocument/2006/relationships/hyperlink" Target="https://docs.google.com/forms/d/e/1FAIpQLSeDNiK7kWWFPaW9YrjGgk5pdsGSHVW1d8hPHx1kkS-L_ILI9A/viewform?edit2=2_ABaOnuevm4bYrpOqsappuw4nnj4jHZw3r0LLTLuULMQCkOxb" TargetMode="External"/><Relationship Id="rId132" Type="http://schemas.openxmlformats.org/officeDocument/2006/relationships/hyperlink" Target="https://docs.google.com/forms/d/e/1FAIpQLSeDNiK7kWWFPaW9YrjGgk5pdsGSHVW1d8hPHx1kkS-L_ILI9A/viewform?edit2=2_ABaOnufJZ0yII1otn0aX0kU0X_udF5APaTuDMu1mmlRp1NtV" TargetMode="External"/><Relationship Id="rId374" Type="http://schemas.openxmlformats.org/officeDocument/2006/relationships/hyperlink" Target="https://docs.google.com/forms/d/e/1FAIpQLSeDNiK7kWWFPaW9YrjGgk5pdsGSHVW1d8hPHx1kkS-L_ILI9A/viewform?edit2=2_ABaOnudAVISSBC1bB8Gr3-2YA-pvF85VdbcCEBPw8HxXQgwq" TargetMode="External"/><Relationship Id="rId131" Type="http://schemas.openxmlformats.org/officeDocument/2006/relationships/hyperlink" Target="https://docs.google.com/forms/d/e/1FAIpQLSeDNiK7kWWFPaW9YrjGgk5pdsGSHVW1d8hPHx1kkS-L_ILI9A/viewform?edit2=2_ABaOnufzt96jh63c_0yuyQaOr1b1OzvUeJYlqPWanI7Nt_MA" TargetMode="External"/><Relationship Id="rId373" Type="http://schemas.openxmlformats.org/officeDocument/2006/relationships/hyperlink" Target="https://docs.google.com/forms/d/e/1FAIpQLSeDNiK7kWWFPaW9YrjGgk5pdsGSHVW1d8hPHx1kkS-L_ILI9A/viewform?edit2=2_ABaOnueyhpyiSgGjDBTqE8m96ykrX3QC6wzDZNt_Kkg3-VI_" TargetMode="External"/><Relationship Id="rId130" Type="http://schemas.openxmlformats.org/officeDocument/2006/relationships/hyperlink" Target="https://docs.google.com/forms/d/e/1FAIpQLSeDNiK7kWWFPaW9YrjGgk5pdsGSHVW1d8hPHx1kkS-L_ILI9A/viewform?edit2=2_ABaOnucG7JfIY4T-JqH6VLE5VmO8TEw_4tQD6vS6UEUUfHY" TargetMode="External"/><Relationship Id="rId372" Type="http://schemas.openxmlformats.org/officeDocument/2006/relationships/hyperlink" Target="https://docs.google.com/forms/d/e/1FAIpQLSeDNiK7kWWFPaW9YrjGgk5pdsGSHVW1d8hPHx1kkS-L_ILI9A/viewform?edit2=2_ABaOnuccg0MtpQUBPQqry4dDVud1mRjEpyd384ytgq15U70C" TargetMode="External"/><Relationship Id="rId371" Type="http://schemas.openxmlformats.org/officeDocument/2006/relationships/hyperlink" Target="https://docs.google.com/forms/d/e/1FAIpQLSeDNiK7kWWFPaW9YrjGgk5pdsGSHVW1d8hPHx1kkS-L_ILI9A/viewform?edit2=2_ABaOnuf_CZYrf1OGYSsYdNeCLprL3BcH_0qckQVPkez8ZrBw" TargetMode="External"/><Relationship Id="rId136" Type="http://schemas.openxmlformats.org/officeDocument/2006/relationships/hyperlink" Target="https://docs.google.com/forms/d/e/1FAIpQLSeDNiK7kWWFPaW9YrjGgk5pdsGSHVW1d8hPHx1kkS-L_ILI9A/viewform?edit2=2_ABaOnufUD76g1O-ggr1_lcIabDpKIFg12m1OgzLzD1Qyus0G" TargetMode="External"/><Relationship Id="rId378" Type="http://schemas.openxmlformats.org/officeDocument/2006/relationships/hyperlink" Target="https://docs.google.com/forms/d/e/1FAIpQLSeDNiK7kWWFPaW9YrjGgk5pdsGSHVW1d8hPHx1kkS-L_ILI9A/viewform?edit2=2_ABaOnufhAdDAcLW4KMviXu07yJb52yvClQX36sxKZ1UFeSCu" TargetMode="External"/><Relationship Id="rId135" Type="http://schemas.openxmlformats.org/officeDocument/2006/relationships/hyperlink" Target="https://docs.google.com/forms/d/e/1FAIpQLSeDNiK7kWWFPaW9YrjGgk5pdsGSHVW1d8hPHx1kkS-L_ILI9A/viewform?edit2=2_ABaOnuesVwye5Riea75GzlCKC4dT3-bQqFr06EmwNytOm2XD" TargetMode="External"/><Relationship Id="rId377" Type="http://schemas.openxmlformats.org/officeDocument/2006/relationships/hyperlink" Target="https://docs.google.com/forms/d/e/1FAIpQLSeDNiK7kWWFPaW9YrjGgk5pdsGSHVW1d8hPHx1kkS-L_ILI9A/viewform?edit2=2_ABaOnucaiCP5yVMSeQNTOdWJlH_JPylP_J801R7OLwDedFjx" TargetMode="External"/><Relationship Id="rId134" Type="http://schemas.openxmlformats.org/officeDocument/2006/relationships/hyperlink" Target="https://docs.google.com/forms/d/e/1FAIpQLSeDNiK7kWWFPaW9YrjGgk5pdsGSHVW1d8hPHx1kkS-L_ILI9A/viewform?edit2=2_ABaOnudO-1lTirjQd6uA9qHhcORR99TjxSwWAYRU9AdJyhsl" TargetMode="External"/><Relationship Id="rId376" Type="http://schemas.openxmlformats.org/officeDocument/2006/relationships/hyperlink" Target="https://docs.google.com/forms/d/e/1FAIpQLSeDNiK7kWWFPaW9YrjGgk5pdsGSHVW1d8hPHx1kkS-L_ILI9A/viewform?edit2=2_ABaOnufuNyluZdCqQLS9vBU63WoqhQBJR2PaZ9OkPy0nIwKP" TargetMode="External"/><Relationship Id="rId133" Type="http://schemas.openxmlformats.org/officeDocument/2006/relationships/hyperlink" Target="https://docs.google.com/forms/d/e/1FAIpQLSeDNiK7kWWFPaW9YrjGgk5pdsGSHVW1d8hPHx1kkS-L_ILI9A/viewform?edit2=2_ABaOnucmwo4vocSC0GZtGTivdbwNQDU3_QLhQXupfgd-r2vD" TargetMode="External"/><Relationship Id="rId375" Type="http://schemas.openxmlformats.org/officeDocument/2006/relationships/hyperlink" Target="https://docs.google.com/forms/d/e/1FAIpQLSeDNiK7kWWFPaW9YrjGgk5pdsGSHVW1d8hPHx1kkS-L_ILI9A/viewform?edit2=2_ABaOnudhp3ZR71p6vJZAbYWs1O1n7MiYgrGEE1S4B_bwyhq2" TargetMode="External"/><Relationship Id="rId172" Type="http://schemas.openxmlformats.org/officeDocument/2006/relationships/hyperlink" Target="https://docs.google.com/forms/d/e/1FAIpQLSeDNiK7kWWFPaW9YrjGgk5pdsGSHVW1d8hPHx1kkS-L_ILI9A/viewform?edit2=2_ABaOnudHk3pBV0JGgReKHpNNyB7xcufqzYT9kiUi8-8l-X0" TargetMode="External"/><Relationship Id="rId171" Type="http://schemas.openxmlformats.org/officeDocument/2006/relationships/hyperlink" Target="https://docs.google.com/forms/d/e/1FAIpQLSeDNiK7kWWFPaW9YrjGgk5pdsGSHVW1d8hPHx1kkS-L_ILI9A/viewform?edit2=2_ABaOnuc7LbR5oRHTGIJUHWiO0hWE9ThojffhJrpad-xKNaMW" TargetMode="External"/><Relationship Id="rId170" Type="http://schemas.openxmlformats.org/officeDocument/2006/relationships/hyperlink" Target="https://docs.google.com/forms/d/e/1FAIpQLSeDNiK7kWWFPaW9YrjGgk5pdsGSHVW1d8hPHx1kkS-L_ILI9A/viewform?edit2=2_ABaOnucelI9XCBIgkDFVGWqK7e5JdoUc4anc5B6qZYJBE7uC" TargetMode="External"/><Relationship Id="rId165" Type="http://schemas.openxmlformats.org/officeDocument/2006/relationships/hyperlink" Target="https://docs.google.com/forms/d/e/1FAIpQLSeDNiK7kWWFPaW9YrjGgk5pdsGSHVW1d8hPHx1kkS-L_ILI9A/viewform?edit2=2_ABaOnuc4tw64bbwqutqD1-km9z-4QLhjQSR04u2OaJFlG4Cr" TargetMode="External"/><Relationship Id="rId164" Type="http://schemas.openxmlformats.org/officeDocument/2006/relationships/hyperlink" Target="https://docs.google.com/forms/d/e/1FAIpQLSeDNiK7kWWFPaW9YrjGgk5pdsGSHVW1d8hPHx1kkS-L_ILI9A/viewform?edit2=2_ABaOnueBSBmHRtBHU6vDxNyERO9iWrbZZE1qv-v_o47BluSU" TargetMode="External"/><Relationship Id="rId163" Type="http://schemas.openxmlformats.org/officeDocument/2006/relationships/hyperlink" Target="https://docs.google.com/forms/d/e/1FAIpQLSeDNiK7kWWFPaW9YrjGgk5pdsGSHVW1d8hPHx1kkS-L_ILI9A/viewform?edit2=2_ABaOnudRg1fUnIbuO_VYJTVdgwWOqtfHHwSfUORpQqp__vE" TargetMode="External"/><Relationship Id="rId162" Type="http://schemas.openxmlformats.org/officeDocument/2006/relationships/hyperlink" Target="https://docs.google.com/forms/d/e/1FAIpQLSeDNiK7kWWFPaW9YrjGgk5pdsGSHVW1d8hPHx1kkS-L_ILI9A/viewform?edit2=2_ABaOnuedEq2YVPfBzyjxYFtcEByPVhHSeacOJSvfbkM-tPDx" TargetMode="External"/><Relationship Id="rId169" Type="http://schemas.openxmlformats.org/officeDocument/2006/relationships/hyperlink" Target="https://docs.google.com/forms/d/e/1FAIpQLSeDNiK7kWWFPaW9YrjGgk5pdsGSHVW1d8hPHx1kkS-L_ILI9A/viewform?edit2=2_ABaOnufKuWEvw7SyANPUHthMBXZF5NEqYqoeOKl1iExH5-7n" TargetMode="External"/><Relationship Id="rId168" Type="http://schemas.openxmlformats.org/officeDocument/2006/relationships/hyperlink" Target="https://docs.google.com/forms/d/e/1FAIpQLSeDNiK7kWWFPaW9YrjGgk5pdsGSHVW1d8hPHx1kkS-L_ILI9A/viewform?edit2=2_ABaOnufn_KBvN3Pr6hCpCebaTcLGTRKa8KvjMD4e90fvFnDM" TargetMode="External"/><Relationship Id="rId167" Type="http://schemas.openxmlformats.org/officeDocument/2006/relationships/hyperlink" Target="https://docs.google.com/forms/d/e/1FAIpQLSeDNiK7kWWFPaW9YrjGgk5pdsGSHVW1d8hPHx1kkS-L_ILI9A/viewform?edit2=2_ABaOnudIzTzUXEWmxGtAP7glNgc76GA-IhOr0y9fDozAmOcm" TargetMode="External"/><Relationship Id="rId166" Type="http://schemas.openxmlformats.org/officeDocument/2006/relationships/hyperlink" Target="https://docs.google.com/forms/d/e/1FAIpQLSeDNiK7kWWFPaW9YrjGgk5pdsGSHVW1d8hPHx1kkS-L_ILI9A/viewform?edit2=2_ABaOnufvy-2Wzl5cAMTF-oyGfj7BH_pBE-pmtswW7k4kxWw7" TargetMode="External"/><Relationship Id="rId161" Type="http://schemas.openxmlformats.org/officeDocument/2006/relationships/hyperlink" Target="https://docs.google.com/forms/d/e/1FAIpQLSeDNiK7kWWFPaW9YrjGgk5pdsGSHVW1d8hPHx1kkS-L_ILI9A/viewform?edit2=2_ABaOnudETIjkHQf1qZifZ6nzWqWHj8d6gCKzEWo_5rTxeDrw" TargetMode="External"/><Relationship Id="rId160" Type="http://schemas.openxmlformats.org/officeDocument/2006/relationships/hyperlink" Target="https://docs.google.com/forms/d/e/1FAIpQLSeDNiK7kWWFPaW9YrjGgk5pdsGSHVW1d8hPHx1kkS-L_ILI9A/viewform?edit2=2_ABaOnuf_6cvZH7zg9LmTlIYHGwdrxgRTxWJC-lx1afHj5iGZ" TargetMode="External"/><Relationship Id="rId159" Type="http://schemas.openxmlformats.org/officeDocument/2006/relationships/hyperlink" Target="https://docs.google.com/forms/d/e/1FAIpQLSeDNiK7kWWFPaW9YrjGgk5pdsGSHVW1d8hPHx1kkS-L_ILI9A/viewform?edit2=2_ABaOnucpU9SyUavDr4lfi_xGHIIm25rEPmP9iSvDVVbkGm8F" TargetMode="External"/><Relationship Id="rId154" Type="http://schemas.openxmlformats.org/officeDocument/2006/relationships/hyperlink" Target="https://docs.google.com/forms/d/e/1FAIpQLSeDNiK7kWWFPaW9YrjGgk5pdsGSHVW1d8hPHx1kkS-L_ILI9A/viewform?edit2=2_ABaOnufGUOUMt6jmR-0Wzh0qWuJYcWWLDbDicklknbh0wkoz" TargetMode="External"/><Relationship Id="rId396" Type="http://schemas.openxmlformats.org/officeDocument/2006/relationships/hyperlink" Target="https://docs.google.com/forms/d/e/1FAIpQLSeDNiK7kWWFPaW9YrjGgk5pdsGSHVW1d8hPHx1kkS-L_ILI9A/viewform?edit2=2_ABaOnueEqkjtDvHQSz4MSW7Q5IeP8IJyA3CvsPmYnSMcZc4E" TargetMode="External"/><Relationship Id="rId153" Type="http://schemas.openxmlformats.org/officeDocument/2006/relationships/hyperlink" Target="https://docs.google.com/forms/d/e/1FAIpQLSeDNiK7kWWFPaW9YrjGgk5pdsGSHVW1d8hPHx1kkS-L_ILI9A/viewform?edit2=2_ABaOnud1MuzEioObvJdZZhZogwQFZjskoj9PcXPPWu5cW3U" TargetMode="External"/><Relationship Id="rId395" Type="http://schemas.openxmlformats.org/officeDocument/2006/relationships/hyperlink" Target="https://docs.google.com/forms/d/e/1FAIpQLSeDNiK7kWWFPaW9YrjGgk5pdsGSHVW1d8hPHx1kkS-L_ILI9A/viewform?edit2=2_ABaOnufrGi6TKZhfVoY8QLRWHiloHEjW-lOVvO4rQBRFeg0I" TargetMode="External"/><Relationship Id="rId152" Type="http://schemas.openxmlformats.org/officeDocument/2006/relationships/hyperlink" Target="https://docs.google.com/forms/d/e/1FAIpQLSeDNiK7kWWFPaW9YrjGgk5pdsGSHVW1d8hPHx1kkS-L_ILI9A/viewform?edit2=2_ABaOnufzRHfxZmx9HMkEptFCpPAM7iADtzQFPnynDGCEtgO2" TargetMode="External"/><Relationship Id="rId394" Type="http://schemas.openxmlformats.org/officeDocument/2006/relationships/hyperlink" Target="https://docs.google.com/forms/d/e/1FAIpQLSeDNiK7kWWFPaW9YrjGgk5pdsGSHVW1d8hPHx1kkS-L_ILI9A/viewform?edit2=2_ABaOnudZPv_2EwfhRLZpp3zYM-gdFA3LRrlLGmhBJOjcs6Js" TargetMode="External"/><Relationship Id="rId151" Type="http://schemas.openxmlformats.org/officeDocument/2006/relationships/hyperlink" Target="https://docs.google.com/forms/d/e/1FAIpQLSeDNiK7kWWFPaW9YrjGgk5pdsGSHVW1d8hPHx1kkS-L_ILI9A/viewform?edit2=2_ABaOnufZLLMap-IZMrS0FpKOMFhVk3U07hjuRh_qJ-YLbIE" TargetMode="External"/><Relationship Id="rId393" Type="http://schemas.openxmlformats.org/officeDocument/2006/relationships/hyperlink" Target="https://docs.google.com/forms/d/e/1FAIpQLSeDNiK7kWWFPaW9YrjGgk5pdsGSHVW1d8hPHx1kkS-L_ILI9A/viewform?edit2=2_ABaOnudd0yV55ypNBalUqWanzGyB8fZ5NqkhQIJk047-2oLq" TargetMode="External"/><Relationship Id="rId158" Type="http://schemas.openxmlformats.org/officeDocument/2006/relationships/hyperlink" Target="https://docs.google.com/forms/d/e/1FAIpQLSeDNiK7kWWFPaW9YrjGgk5pdsGSHVW1d8hPHx1kkS-L_ILI9A/viewform?edit2=2_ABaOnufI1jkc4cocC08mxgSckOr4Aa9L-5NT4iozSeTD0ho" TargetMode="External"/><Relationship Id="rId157" Type="http://schemas.openxmlformats.org/officeDocument/2006/relationships/hyperlink" Target="https://docs.google.com/forms/d/e/1FAIpQLSeDNiK7kWWFPaW9YrjGgk5pdsGSHVW1d8hPHx1kkS-L_ILI9A/viewform?edit2=2_ABaOnufikjccCTRSp-5U8S1B2mQc1kQzf8UwyelOHPqYPp1y" TargetMode="External"/><Relationship Id="rId399" Type="http://schemas.openxmlformats.org/officeDocument/2006/relationships/hyperlink" Target="https://docs.google.com/forms/d/e/1FAIpQLSeDNiK7kWWFPaW9YrjGgk5pdsGSHVW1d8hPHx1kkS-L_ILI9A/viewform?edit2=2_ABaOnuew88l2hM5vgAuD4Ckh3TlkBV4rjb0ifOTeOc9dVwE" TargetMode="External"/><Relationship Id="rId156" Type="http://schemas.openxmlformats.org/officeDocument/2006/relationships/hyperlink" Target="https://docs.google.com/forms/d/e/1FAIpQLSeDNiK7kWWFPaW9YrjGgk5pdsGSHVW1d8hPHx1kkS-L_ILI9A/viewform?edit2=2_ABaOnufmMp1hyoDAQHCOC5JXS_YmOsCyo32CI_pu_4YOSRjT" TargetMode="External"/><Relationship Id="rId398" Type="http://schemas.openxmlformats.org/officeDocument/2006/relationships/hyperlink" Target="https://docs.google.com/forms/d/e/1FAIpQLSeDNiK7kWWFPaW9YrjGgk5pdsGSHVW1d8hPHx1kkS-L_ILI9A/viewform?edit2=2_ABaOnudXn9V48mmSzi7mMmhFeAFGH-6k1lJJmxQFhR44OKeq" TargetMode="External"/><Relationship Id="rId155" Type="http://schemas.openxmlformats.org/officeDocument/2006/relationships/hyperlink" Target="https://docs.google.com/forms/d/e/1FAIpQLSeDNiK7kWWFPaW9YrjGgk5pdsGSHVW1d8hPHx1kkS-L_ILI9A/viewform?edit2=2_ABaOnuck3iM46YyN0e7mfAYSuRm5IfiEzrUN7_cWUQ0HoYMO" TargetMode="External"/><Relationship Id="rId397" Type="http://schemas.openxmlformats.org/officeDocument/2006/relationships/hyperlink" Target="https://docs.google.com/forms/d/e/1FAIpQLSeDNiK7kWWFPaW9YrjGgk5pdsGSHVW1d8hPHx1kkS-L_ILI9A/viewform?edit2=2_ABaOnucH_IH70gbnVdd4rQ6kuwbK0fNJEYMs1AaosqQaMRc" TargetMode="External"/><Relationship Id="rId808" Type="http://schemas.openxmlformats.org/officeDocument/2006/relationships/hyperlink" Target="https://docs.google.com/forms/d/e/1FAIpQLSeDNiK7kWWFPaW9YrjGgk5pdsGSHVW1d8hPHx1kkS-L_ILI9A/viewform?edit2=2_ABaOnuecfcfxUwr54YrvVy23hSX0v36XZX9x03eIbPKBNr3OKMSB1KdQfEVUQi2BHCcUgYc" TargetMode="External"/><Relationship Id="rId807" Type="http://schemas.openxmlformats.org/officeDocument/2006/relationships/hyperlink" Target="https://docs.google.com/forms/d/e/1FAIpQLSeDNiK7kWWFPaW9YrjGgk5pdsGSHVW1d8hPHx1kkS-L_ILI9A/viewform?edit2=2_ABaOnuccAtFKeWla92f9uDEXLfYAIx68sos7QC33Uzgj6M4VXbKuhFfx-NEwxHRdLUmQX4o" TargetMode="External"/><Relationship Id="rId806" Type="http://schemas.openxmlformats.org/officeDocument/2006/relationships/hyperlink" Target="https://docs.google.com/forms/d/e/1FAIpQLSeDNiK7kWWFPaW9YrjGgk5pdsGSHVW1d8hPHx1kkS-L_ILI9A/viewform?edit2=2_ABaOnucp3dMevbcnqLIkLSHOxDtgIStVOwzl5YyZmHPIT7ByRd3ay-hdi9C6qSkcBe8FF2I" TargetMode="External"/><Relationship Id="rId805" Type="http://schemas.openxmlformats.org/officeDocument/2006/relationships/hyperlink" Target="https://docs.google.com/forms/d/e/1FAIpQLSeDNiK7kWWFPaW9YrjGgk5pdsGSHVW1d8hPHx1kkS-L_ILI9A/viewform?edit2=2_ABaOnucMjHR4BWktO60uovx-SNQ5PCg_Hwnk3qPM4Z7jOdNprSE7uMIwHz2T8vln0FVN_5Q" TargetMode="External"/><Relationship Id="rId809" Type="http://schemas.openxmlformats.org/officeDocument/2006/relationships/hyperlink" Target="https://docs.google.com/forms/d/e/1FAIpQLSeDNiK7kWWFPaW9YrjGgk5pdsGSHVW1d8hPHx1kkS-L_ILI9A/viewform?edit2=2_ABaOnudSBUtEXenMolmfsWJCTRe50iXY5GKh7Man0Jl6K4LsjAkStgbXcxYO9ldsrnmR8lU" TargetMode="External"/><Relationship Id="rId800" Type="http://schemas.openxmlformats.org/officeDocument/2006/relationships/hyperlink" Target="https://docs.google.com/forms/d/e/1FAIpQLSeDNiK7kWWFPaW9YrjGgk5pdsGSHVW1d8hPHx1kkS-L_ILI9A/viewform?edit2=2_ABaOnufxMV6IGcRWOyLmNufMSZuwGqvMYn4exsfavOmXimE" TargetMode="External"/><Relationship Id="rId804" Type="http://schemas.openxmlformats.org/officeDocument/2006/relationships/hyperlink" Target="https://docs.google.com/forms/d/e/1FAIpQLSeDNiK7kWWFPaW9YrjGgk5pdsGSHVW1d8hPHx1kkS-L_ILI9A/viewform?edit2=2_ABaOnudxQL-s0PTEUrPJRJidNK8SMrB5Ir7bNAIelmu3yl9pmc4BOyxgONlxwbCn52DeN44" TargetMode="External"/><Relationship Id="rId803" Type="http://schemas.openxmlformats.org/officeDocument/2006/relationships/hyperlink" Target="https://docs.google.com/forms/d/e/1FAIpQLSeDNiK7kWWFPaW9YrjGgk5pdsGSHVW1d8hPHx1kkS-L_ILI9A/viewform?edit2=2_ABaOnudHTgdi0D-5yJmxRkn0LhKImswv_lIHvcfChuy_p2ocxjAla2qokE9mzGmlYD5SPac" TargetMode="External"/><Relationship Id="rId802" Type="http://schemas.openxmlformats.org/officeDocument/2006/relationships/hyperlink" Target="https://docs.google.com/forms/d/e/1FAIpQLSeDNiK7kWWFPaW9YrjGgk5pdsGSHVW1d8hPHx1kkS-L_ILI9A/viewform?edit2=2_ABaOnuf5_1OisNE2gjxkerzvyx3g_wtUx8NtGWDk3WSMEUQR" TargetMode="External"/><Relationship Id="rId801" Type="http://schemas.openxmlformats.org/officeDocument/2006/relationships/hyperlink" Target="https://docs.google.com/forms/d/e/1FAIpQLSeDNiK7kWWFPaW9YrjGgk5pdsGSHVW1d8hPHx1kkS-L_ILI9A/viewform?edit2=2_ABaOnueYMyhG17S6pe-TVOmVUXeKHYfDdhY_rkRl-erO6AKi" TargetMode="External"/><Relationship Id="rId40" Type="http://schemas.openxmlformats.org/officeDocument/2006/relationships/hyperlink" Target="https://docs.google.com/forms/d/e/1FAIpQLSeDNiK7kWWFPaW9YrjGgk5pdsGSHVW1d8hPHx1kkS-L_ILI9A/viewform?edit2=2_ABaOnudGHPKik9OeM8TxAa4SIqeWiZ0Uy34XMLooK2irx4cq" TargetMode="External"/><Relationship Id="rId42" Type="http://schemas.openxmlformats.org/officeDocument/2006/relationships/hyperlink" Target="https://docs.google.com/forms/d/e/1FAIpQLSeDNiK7kWWFPaW9YrjGgk5pdsGSHVW1d8hPHx1kkS-L_ILI9A/viewform?edit2=2_ABaOnuddIpg2kQ7dpOsbyTcWft3g8tVCFtevomxCglZibgcM" TargetMode="External"/><Relationship Id="rId41" Type="http://schemas.openxmlformats.org/officeDocument/2006/relationships/hyperlink" Target="https://docs.google.com/forms/d/e/1FAIpQLSeDNiK7kWWFPaW9YrjGgk5pdsGSHVW1d8hPHx1kkS-L_ILI9A/viewform?edit2=2_ABaOnuf8_l4wkwkF4fqt_utEE8q2a0HpIuqrzwzCazbNBH-a" TargetMode="External"/><Relationship Id="rId44" Type="http://schemas.openxmlformats.org/officeDocument/2006/relationships/hyperlink" Target="https://docs.google.com/forms/d/e/1FAIpQLSeDNiK7kWWFPaW9YrjGgk5pdsGSHVW1d8hPHx1kkS-L_ILI9A/viewform?edit2=2_ABaOnufCs_K0cHLTfmuY_pRkt0bM0KFJ9AyVYeZLnsgxMIW_" TargetMode="External"/><Relationship Id="rId43" Type="http://schemas.openxmlformats.org/officeDocument/2006/relationships/hyperlink" Target="https://docs.google.com/forms/d/e/1FAIpQLSeDNiK7kWWFPaW9YrjGgk5pdsGSHVW1d8hPHx1kkS-L_ILI9A/viewform?edit2=2_ABaOnufNKRhHaaMh-64g7ogYRUee7e6UpwLbojo6dUEJcsoV" TargetMode="External"/><Relationship Id="rId46" Type="http://schemas.openxmlformats.org/officeDocument/2006/relationships/hyperlink" Target="https://docs.google.com/forms/d/e/1FAIpQLSeDNiK7kWWFPaW9YrjGgk5pdsGSHVW1d8hPHx1kkS-L_ILI9A/viewform?edit2=2_ABaOnuetdLSwqls0b5f25pKUEMr-96XpjOP8aEpQzl5upPBz" TargetMode="External"/><Relationship Id="rId45" Type="http://schemas.openxmlformats.org/officeDocument/2006/relationships/hyperlink" Target="https://docs.google.com/forms/d/e/1FAIpQLSeDNiK7kWWFPaW9YrjGgk5pdsGSHVW1d8hPHx1kkS-L_ILI9A/viewform?edit2=2_ABaOnuf_5AfW2pS9oqgOsF0u5WLUlPOKD5wQvAJXcPMyHRLo" TargetMode="External"/><Relationship Id="rId509" Type="http://schemas.openxmlformats.org/officeDocument/2006/relationships/hyperlink" Target="https://docs.google.com/forms/d/e/1FAIpQLSeDNiK7kWWFPaW9YrjGgk5pdsGSHVW1d8hPHx1kkS-L_ILI9A/viewform?edit2=2_ABaOnudC3BPYs7jQbllO1xcpou9uZ2LcgH4KOsuWJeeR5ccK" TargetMode="External"/><Relationship Id="rId508" Type="http://schemas.openxmlformats.org/officeDocument/2006/relationships/hyperlink" Target="https://docs.google.com/forms/d/e/1FAIpQLSeDNiK7kWWFPaW9YrjGgk5pdsGSHVW1d8hPHx1kkS-L_ILI9A/viewform?edit2=2_ABaOnue1x-GRIrNxnigWaZdzFHkrHGPCVY4E-ERjEELpLYf1" TargetMode="External"/><Relationship Id="rId503" Type="http://schemas.openxmlformats.org/officeDocument/2006/relationships/hyperlink" Target="https://docs.google.com/forms/d/e/1FAIpQLSeDNiK7kWWFPaW9YrjGgk5pdsGSHVW1d8hPHx1kkS-L_ILI9A/viewform?edit2=2_ABaOnucZi8rtpMAXg__FFi4rWFyjxbp0TpRDhO4spUnl0qGr" TargetMode="External"/><Relationship Id="rId745" Type="http://schemas.openxmlformats.org/officeDocument/2006/relationships/hyperlink" Target="https://docs.google.com/forms/d/e/1FAIpQLSeDNiK7kWWFPaW9YrjGgk5pdsGSHVW1d8hPHx1kkS-L_ILI9A/viewform?edit2=2_ABaOnuf6HaCI0w9ts-foSm-udTsrHBx57xo7waiaIX8YGzyj" TargetMode="External"/><Relationship Id="rId502" Type="http://schemas.openxmlformats.org/officeDocument/2006/relationships/hyperlink" Target="https://docs.google.com/forms/d/e/1FAIpQLSeDNiK7kWWFPaW9YrjGgk5pdsGSHVW1d8hPHx1kkS-L_ILI9A/viewform?edit2=2_ABaOnudxwW2qnHFUevDMeGlBCMNTvcU1BjMHKAMwfkpTX3DO" TargetMode="External"/><Relationship Id="rId744" Type="http://schemas.openxmlformats.org/officeDocument/2006/relationships/hyperlink" Target="https://docs.google.com/forms/d/e/1FAIpQLSeDNiK7kWWFPaW9YrjGgk5pdsGSHVW1d8hPHx1kkS-L_ILI9A/viewform?edit2=2_ABaOnuckW2qFJKFsggv-ZGRr003i1sc1u1EokKiP45skIoH8" TargetMode="External"/><Relationship Id="rId501" Type="http://schemas.openxmlformats.org/officeDocument/2006/relationships/hyperlink" Target="https://docs.google.com/forms/d/e/1FAIpQLSeDNiK7kWWFPaW9YrjGgk5pdsGSHVW1d8hPHx1kkS-L_ILI9A/viewform?edit2=2_ABaOnue-910cUo56UAfgnFqh71oJLW5tdr8lhuYbCf6Qr2uz" TargetMode="External"/><Relationship Id="rId743" Type="http://schemas.openxmlformats.org/officeDocument/2006/relationships/hyperlink" Target="https://docs.google.com/forms/d/e/1FAIpQLSeDNiK7kWWFPaW9YrjGgk5pdsGSHVW1d8hPHx1kkS-L_ILI9A/viewform?edit2=2_ABaOnufTNJEe_ttD6BAzp1hoCysufxiZkcllARar9AEeN_Hm" TargetMode="External"/><Relationship Id="rId500" Type="http://schemas.openxmlformats.org/officeDocument/2006/relationships/hyperlink" Target="https://docs.google.com/forms/d/e/1FAIpQLSeDNiK7kWWFPaW9YrjGgk5pdsGSHVW1d8hPHx1kkS-L_ILI9A/viewform?edit2=2_ABaOnudeEzNaX00nvYl-yCwhu8DRk0yH1XbEAz0I-pxy5r7G" TargetMode="External"/><Relationship Id="rId742" Type="http://schemas.openxmlformats.org/officeDocument/2006/relationships/hyperlink" Target="https://docs.google.com/forms/d/e/1FAIpQLSeDNiK7kWWFPaW9YrjGgk5pdsGSHVW1d8hPHx1kkS-L_ILI9A/viewform?edit2=2_ABaOnuf5xBMJDtIW7NvlBZaLtOPS4jmAjJI48DnQYVatW7ia" TargetMode="External"/><Relationship Id="rId507" Type="http://schemas.openxmlformats.org/officeDocument/2006/relationships/hyperlink" Target="https://docs.google.com/forms/d/e/1FAIpQLSeDNiK7kWWFPaW9YrjGgk5pdsGSHVW1d8hPHx1kkS-L_ILI9A/viewform?edit2=2_ABaOnucRrI79UUpbFSUeyx6KczPMXrrO8zRJ4pq_gIKI-b54" TargetMode="External"/><Relationship Id="rId749" Type="http://schemas.openxmlformats.org/officeDocument/2006/relationships/hyperlink" Target="https://docs.google.com/forms/d/e/1FAIpQLSeDNiK7kWWFPaW9YrjGgk5pdsGSHVW1d8hPHx1kkS-L_ILI9A/viewform?edit2=2_ABaOnud07Zs4Dvuf3br-6zbbM4bPo7wVMdsjCp5tz3zP6-HS" TargetMode="External"/><Relationship Id="rId506" Type="http://schemas.openxmlformats.org/officeDocument/2006/relationships/hyperlink" Target="https://docs.google.com/forms/d/e/1FAIpQLSeDNiK7kWWFPaW9YrjGgk5pdsGSHVW1d8hPHx1kkS-L_ILI9A/viewform?edit2=2_ABaOnudRJUqLC0HIHVDovDwJwxz2xrnaDkM18g2aTogY2ggx" TargetMode="External"/><Relationship Id="rId748" Type="http://schemas.openxmlformats.org/officeDocument/2006/relationships/hyperlink" Target="https://docs.google.com/forms/d/e/1FAIpQLSeDNiK7kWWFPaW9YrjGgk5pdsGSHVW1d8hPHx1kkS-L_ILI9A/viewform?edit2=2_ABaOnucjkCN8OUweTTpDNJhPZYP3FVrrAfkM0kPX7Mbka6M" TargetMode="External"/><Relationship Id="rId505" Type="http://schemas.openxmlformats.org/officeDocument/2006/relationships/hyperlink" Target="https://docs.google.com/forms/d/e/1FAIpQLSeDNiK7kWWFPaW9YrjGgk5pdsGSHVW1d8hPHx1kkS-L_ILI9A/viewform?edit2=2_ABaOnucLmNhTv3VOApejF1sxqwuhfgQubih2VuTfhbSTQEmV" TargetMode="External"/><Relationship Id="rId747" Type="http://schemas.openxmlformats.org/officeDocument/2006/relationships/hyperlink" Target="https://docs.google.com/forms/d/e/1FAIpQLSeDNiK7kWWFPaW9YrjGgk5pdsGSHVW1d8hPHx1kkS-L_ILI9A/viewform?edit2=2_ABaOnueuJATS10cEVfnpvRZL71NBkgJRLoI7nGdMzCdwrjSG" TargetMode="External"/><Relationship Id="rId504" Type="http://schemas.openxmlformats.org/officeDocument/2006/relationships/hyperlink" Target="https://docs.google.com/forms/d/e/1FAIpQLSeDNiK7kWWFPaW9YrjGgk5pdsGSHVW1d8hPHx1kkS-L_ILI9A/viewform?edit2=2_ABaOnucB-5k-joFiBKujtL2wMntPeJc19wUAOFli2bTqncg" TargetMode="External"/><Relationship Id="rId746" Type="http://schemas.openxmlformats.org/officeDocument/2006/relationships/hyperlink" Target="https://docs.google.com/forms/d/e/1FAIpQLSeDNiK7kWWFPaW9YrjGgk5pdsGSHVW1d8hPHx1kkS-L_ILI9A/viewform?edit2=2_ABaOnufYeEnnZxCVRhzXpHlptLnNSwQwVdcPwbJ0k6tJvVWd" TargetMode="External"/><Relationship Id="rId48" Type="http://schemas.openxmlformats.org/officeDocument/2006/relationships/hyperlink" Target="https://docs.google.com/forms/d/e/1FAIpQLSeDNiK7kWWFPaW9YrjGgk5pdsGSHVW1d8hPHx1kkS-L_ILI9A/viewform?edit2=2_ABaOnufxS8YRHAij5QjAphVzdgyQ7H9ESt_1UpkZNU6NSSrm" TargetMode="External"/><Relationship Id="rId47" Type="http://schemas.openxmlformats.org/officeDocument/2006/relationships/hyperlink" Target="https://docs.google.com/forms/d/e/1FAIpQLSeDNiK7kWWFPaW9YrjGgk5pdsGSHVW1d8hPHx1kkS-L_ILI9A/viewform?edit2=2_ABaOnufUuKA1EVEi0s1vZ-5FRNtPmP9_VlGHqtYNo3UmRn2R" TargetMode="External"/><Relationship Id="rId49" Type="http://schemas.openxmlformats.org/officeDocument/2006/relationships/hyperlink" Target="https://docs.google.com/forms/d/e/1FAIpQLSeDNiK7kWWFPaW9YrjGgk5pdsGSHVW1d8hPHx1kkS-L_ILI9A/viewform?edit2=2_ABaOnueaNWBZQTmxnjOuXv6kehtN-kdb1QahdA3eXHwlA4bW" TargetMode="External"/><Relationship Id="rId741" Type="http://schemas.openxmlformats.org/officeDocument/2006/relationships/hyperlink" Target="https://docs.google.com/forms/d/e/1FAIpQLSeDNiK7kWWFPaW9YrjGgk5pdsGSHVW1d8hPHx1kkS-L_ILI9A/viewform?edit2=2_ABaOnufbz9bhtAa9Wv7R6yUrm88njMf8-3M_wXVo9BM7fr_K" TargetMode="External"/><Relationship Id="rId740" Type="http://schemas.openxmlformats.org/officeDocument/2006/relationships/hyperlink" Target="https://docs.google.com/forms/d/e/1FAIpQLSeDNiK7kWWFPaW9YrjGgk5pdsGSHVW1d8hPHx1kkS-L_ILI9A/viewform?edit2=2_ABaOnufv4zpTglcaJGhkQr-pHdy5gz2HnYZsBBqJdyo_yN85" TargetMode="External"/><Relationship Id="rId31" Type="http://schemas.openxmlformats.org/officeDocument/2006/relationships/hyperlink" Target="https://docs.google.com/forms/d/e/1FAIpQLSeDNiK7kWWFPaW9YrjGgk5pdsGSHVW1d8hPHx1kkS-L_ILI9A/viewform?edit2=2_ABaOnudX7MeaC0oZCEvWKt0gQLTJOHH7cUK1b8fA3ymu9E6b" TargetMode="External"/><Relationship Id="rId30" Type="http://schemas.openxmlformats.org/officeDocument/2006/relationships/hyperlink" Target="https://docs.google.com/forms/d/e/1FAIpQLSeDNiK7kWWFPaW9YrjGgk5pdsGSHVW1d8hPHx1kkS-L_ILI9A/viewform?edit2=2_ABaOnuc71TRfBK9Jo4ngs9uv-jiLsZQGuY84T6y1cG2Uta5D" TargetMode="External"/><Relationship Id="rId33" Type="http://schemas.openxmlformats.org/officeDocument/2006/relationships/hyperlink" Target="https://docs.google.com/forms/d/e/1FAIpQLSeDNiK7kWWFPaW9YrjGgk5pdsGSHVW1d8hPHx1kkS-L_ILI9A/viewform?edit2=2_ABaOnuex5ce0cZ8gnnzP3Dpd-fdj85FbTO-jw27AUItdCf4" TargetMode="External"/><Relationship Id="rId32" Type="http://schemas.openxmlformats.org/officeDocument/2006/relationships/hyperlink" Target="https://docs.google.com/forms/d/e/1FAIpQLSeDNiK7kWWFPaW9YrjGgk5pdsGSHVW1d8hPHx1kkS-L_ILI9A/viewform?edit2=2_ABaOnueKGKJgHtOEaxFJ31VsXtK8Dah4hDLy-avDweOsEwp_" TargetMode="External"/><Relationship Id="rId35" Type="http://schemas.openxmlformats.org/officeDocument/2006/relationships/hyperlink" Target="https://docs.google.com/forms/d/e/1FAIpQLSeDNiK7kWWFPaW9YrjGgk5pdsGSHVW1d8hPHx1kkS-L_ILI9A/viewform?edit2=2_ABaOnuf5891lO1rnQUBI5-iCeCI_OZrJkugv1R-9bAEd_BU" TargetMode="External"/><Relationship Id="rId34" Type="http://schemas.openxmlformats.org/officeDocument/2006/relationships/hyperlink" Target="https://docs.google.com/forms/d/e/1FAIpQLSeDNiK7kWWFPaW9YrjGgk5pdsGSHVW1d8hPHx1kkS-L_ILI9A/viewform?edit2=2_ABaOnuddLjLRO5nENLX8eoEqeeijea6GyL5cti8dx_026mVh" TargetMode="External"/><Relationship Id="rId739" Type="http://schemas.openxmlformats.org/officeDocument/2006/relationships/hyperlink" Target="https://docs.google.com/forms/d/e/1FAIpQLSeDNiK7kWWFPaW9YrjGgk5pdsGSHVW1d8hPHx1kkS-L_ILI9A/viewform?edit2=2_ABaOnufdNDBfkz9ABh3J2nV1sbi_xT8sKJAsrvh-DiP7Qkw" TargetMode="External"/><Relationship Id="rId734" Type="http://schemas.openxmlformats.org/officeDocument/2006/relationships/hyperlink" Target="https://docs.google.com/forms/d/e/1FAIpQLSeDNiK7kWWFPaW9YrjGgk5pdsGSHVW1d8hPHx1kkS-L_ILI9A/viewform?edit2=2_ABaOnudhz9iSLlkTx8o25iPXPiUlXy31sHm27fC3Ay6UrQ4" TargetMode="External"/><Relationship Id="rId733" Type="http://schemas.openxmlformats.org/officeDocument/2006/relationships/hyperlink" Target="https://docs.google.com/forms/d/e/1FAIpQLSeDNiK7kWWFPaW9YrjGgk5pdsGSHVW1d8hPHx1kkS-L_ILI9A/viewform?edit2=2_ABaOnucLuUWRlwI1r-mboJ5u5QIkKXsDKq9Gsz6CEgRbrY6V" TargetMode="External"/><Relationship Id="rId732" Type="http://schemas.openxmlformats.org/officeDocument/2006/relationships/hyperlink" Target="https://docs.google.com/forms/d/e/1FAIpQLSeDNiK7kWWFPaW9YrjGgk5pdsGSHVW1d8hPHx1kkS-L_ILI9A/viewform?edit2=2_ABaOnucQlJy_msThhNNpbV6EptUy_b0NN6UeyX9AQxamPvSq" TargetMode="External"/><Relationship Id="rId731" Type="http://schemas.openxmlformats.org/officeDocument/2006/relationships/hyperlink" Target="https://docs.google.com/forms/d/e/1FAIpQLSeDNiK7kWWFPaW9YrjGgk5pdsGSHVW1d8hPHx1kkS-L_ILI9A/viewform?edit2=2_ABaOnuf36SLpMGk-HwE8kLxyK2zolqy5wGuUl2GGK4foIksJ" TargetMode="External"/><Relationship Id="rId738" Type="http://schemas.openxmlformats.org/officeDocument/2006/relationships/hyperlink" Target="https://docs.google.com/forms/d/e/1FAIpQLSeDNiK7kWWFPaW9YrjGgk5pdsGSHVW1d8hPHx1kkS-L_ILI9A/viewform?edit2=2_ABaOnueFre4RUzOK8dWV7F_I_Zxy_KeUVHirOOmMTRdp6LBH" TargetMode="External"/><Relationship Id="rId737" Type="http://schemas.openxmlformats.org/officeDocument/2006/relationships/hyperlink" Target="https://docs.google.com/forms/d/e/1FAIpQLSeDNiK7kWWFPaW9YrjGgk5pdsGSHVW1d8hPHx1kkS-L_ILI9A/viewform?edit2=2_ABaOnud4jxxwK6mqF4zZ5fWhGqgu0YZBAIrRPpUv83zxLxs" TargetMode="External"/><Relationship Id="rId736" Type="http://schemas.openxmlformats.org/officeDocument/2006/relationships/hyperlink" Target="https://docs.google.com/forms/d/e/1FAIpQLSeDNiK7kWWFPaW9YrjGgk5pdsGSHVW1d8hPHx1kkS-L_ILI9A/viewform?edit2=2_ABaOnud5V4X82s5Ix59h6kjzJORrQZKW37mOXVX74juNTjer" TargetMode="External"/><Relationship Id="rId735" Type="http://schemas.openxmlformats.org/officeDocument/2006/relationships/hyperlink" Target="https://docs.google.com/forms/d/e/1FAIpQLSeDNiK7kWWFPaW9YrjGgk5pdsGSHVW1d8hPHx1kkS-L_ILI9A/viewform?edit2=2_ABaOnufdnxeApvwxMziUqNqKvP-84ulTVHis5V1sYLO1gKWM" TargetMode="External"/><Relationship Id="rId37" Type="http://schemas.openxmlformats.org/officeDocument/2006/relationships/hyperlink" Target="https://docs.google.com/forms/d/e/1FAIpQLSeDNiK7kWWFPaW9YrjGgk5pdsGSHVW1d8hPHx1kkS-L_ILI9A/viewform?edit2=2_ABaOnudVgunxEsQPMK1al7ga_iv01klJoFtcXyX3-62PsvLc" TargetMode="External"/><Relationship Id="rId36" Type="http://schemas.openxmlformats.org/officeDocument/2006/relationships/hyperlink" Target="https://docs.google.com/forms/d/e/1FAIpQLSeDNiK7kWWFPaW9YrjGgk5pdsGSHVW1d8hPHx1kkS-L_ILI9A/viewform?edit2=2_ABaOnudXlch70p9_PbZQpd1e8MHknb8eEbpD80Q-2LWx4sOu" TargetMode="External"/><Relationship Id="rId39" Type="http://schemas.openxmlformats.org/officeDocument/2006/relationships/hyperlink" Target="https://docs.google.com/forms/d/e/1FAIpQLSeDNiK7kWWFPaW9YrjGgk5pdsGSHVW1d8hPHx1kkS-L_ILI9A/viewform?edit2=2_ABaOnud7dG5yP51bz2mrXMNKn_UUldTvFHnQ979HZQ7GPOpN" TargetMode="External"/><Relationship Id="rId38" Type="http://schemas.openxmlformats.org/officeDocument/2006/relationships/hyperlink" Target="https://docs.google.com/forms/d/e/1FAIpQLSeDNiK7kWWFPaW9YrjGgk5pdsGSHVW1d8hPHx1kkS-L_ILI9A/viewform?edit2=2_ABaOnuf08HNx2NosB2E0TQ3YYu6NY3mY136ciPxjIkuiu_K4" TargetMode="External"/><Relationship Id="rId730" Type="http://schemas.openxmlformats.org/officeDocument/2006/relationships/hyperlink" Target="https://docs.google.com/forms/d/e/1FAIpQLSeDNiK7kWWFPaW9YrjGgk5pdsGSHVW1d8hPHx1kkS-L_ILI9A/viewform?edit2=2_ABaOnueu30zV5JaTPqKj8i5PtTQWLHtQDxUqf06SRNNMJ7fg" TargetMode="External"/><Relationship Id="rId20" Type="http://schemas.openxmlformats.org/officeDocument/2006/relationships/hyperlink" Target="https://docs.google.com/forms/d/e/1FAIpQLSeDNiK7kWWFPaW9YrjGgk5pdsGSHVW1d8hPHx1kkS-L_ILI9A/viewform?edit2=2_ABaOnucufVejsnVymUM39aJpKyRKYsSNENWgwsSm-djGixWz" TargetMode="External"/><Relationship Id="rId22" Type="http://schemas.openxmlformats.org/officeDocument/2006/relationships/hyperlink" Target="https://docs.google.com/forms/d/e/1FAIpQLSeDNiK7kWWFPaW9YrjGgk5pdsGSHVW1d8hPHx1kkS-L_ILI9A/viewform?edit2=2_ABaOnueT7Tfb87iOWByTIO07WoecZVDfZNMg3ImrEeYviFI1" TargetMode="External"/><Relationship Id="rId21" Type="http://schemas.openxmlformats.org/officeDocument/2006/relationships/hyperlink" Target="https://docs.google.com/forms/d/e/1FAIpQLSeDNiK7kWWFPaW9YrjGgk5pdsGSHVW1d8hPHx1kkS-L_ILI9A/viewform?edit2=2_ABaOnueIq5EEtqs8gp4C7wxAqVIa62wZ4KYbkpeex2i0h4vj" TargetMode="External"/><Relationship Id="rId24" Type="http://schemas.openxmlformats.org/officeDocument/2006/relationships/hyperlink" Target="https://docs.google.com/forms/d/e/1FAIpQLSeDNiK7kWWFPaW9YrjGgk5pdsGSHVW1d8hPHx1kkS-L_ILI9A/viewform?edit2=2_ABaOnuc5AHkj8uFa6BqH1ndFHfmwPWDQ1J4eMZmm2XButgm6" TargetMode="External"/><Relationship Id="rId23" Type="http://schemas.openxmlformats.org/officeDocument/2006/relationships/hyperlink" Target="https://docs.google.com/forms/d/e/1FAIpQLSeDNiK7kWWFPaW9YrjGgk5pdsGSHVW1d8hPHx1kkS-L_ILI9A/viewform?edit2=2_ABaOnucBFRezqvFbqWabypYmjA7RRSzom9FgYusxlXJp_Q2O" TargetMode="External"/><Relationship Id="rId525" Type="http://schemas.openxmlformats.org/officeDocument/2006/relationships/hyperlink" Target="https://docs.google.com/forms/d/e/1FAIpQLSeDNiK7kWWFPaW9YrjGgk5pdsGSHVW1d8hPHx1kkS-L_ILI9A/viewform?edit2=2_ABaOnuetFuzXCk7BIryBsc0NaQJcdUK5Iio3P4HwhvOY7cr-" TargetMode="External"/><Relationship Id="rId767" Type="http://schemas.openxmlformats.org/officeDocument/2006/relationships/hyperlink" Target="https://docs.google.com/forms/d/e/1FAIpQLSeDNiK7kWWFPaW9YrjGgk5pdsGSHVW1d8hPHx1kkS-L_ILI9A/viewform?edit2=2_ABaOnud4oONVxxiIzOenB8LQN20CSVHtXbaQ5Dj-yXrVYnxU" TargetMode="External"/><Relationship Id="rId524" Type="http://schemas.openxmlformats.org/officeDocument/2006/relationships/hyperlink" Target="https://docs.google.com/forms/d/e/1FAIpQLSeDNiK7kWWFPaW9YrjGgk5pdsGSHVW1d8hPHx1kkS-L_ILI9A/viewform?edit2=2_ABaOnucMULvLSdUr6KDeNVusrY0MsGSe5fs67XNEUHJVyNkm" TargetMode="External"/><Relationship Id="rId766" Type="http://schemas.openxmlformats.org/officeDocument/2006/relationships/hyperlink" Target="https://docs.google.com/forms/d/e/1FAIpQLSeDNiK7kWWFPaW9YrjGgk5pdsGSHVW1d8hPHx1kkS-L_ILI9A/viewform?edit2=2_ABaOnudGxy6BEsQ2hsAfpGgfFI1CXUvm_eCA7MQNKuC4Wck4" TargetMode="External"/><Relationship Id="rId523" Type="http://schemas.openxmlformats.org/officeDocument/2006/relationships/hyperlink" Target="https://docs.google.com/forms/d/e/1FAIpQLSeDNiK7kWWFPaW9YrjGgk5pdsGSHVW1d8hPHx1kkS-L_ILI9A/viewform?edit2=2_ABaOnucIa4i-fpMel-BnTAY4-9MW0vID9NuKSh-lSa8F-DSa" TargetMode="External"/><Relationship Id="rId765" Type="http://schemas.openxmlformats.org/officeDocument/2006/relationships/hyperlink" Target="https://docs.google.com/forms/d/e/1FAIpQLSeDNiK7kWWFPaW9YrjGgk5pdsGSHVW1d8hPHx1kkS-L_ILI9A/viewform?edit2=2_ABaOnucNbnURxoKT27sXe5tyMsw7SiOTrv39RY8wXPz-R88q" TargetMode="External"/><Relationship Id="rId522" Type="http://schemas.openxmlformats.org/officeDocument/2006/relationships/hyperlink" Target="https://docs.google.com/forms/d/e/1FAIpQLSeDNiK7kWWFPaW9YrjGgk5pdsGSHVW1d8hPHx1kkS-L_ILI9A/viewform?edit2=2_ABaOnueDS95fNZs1mduXcixD7i7TEw0vsjFGQGBFH0TK-7Jc" TargetMode="External"/><Relationship Id="rId764" Type="http://schemas.openxmlformats.org/officeDocument/2006/relationships/hyperlink" Target="https://docs.google.com/forms/d/e/1FAIpQLSeDNiK7kWWFPaW9YrjGgk5pdsGSHVW1d8hPHx1kkS-L_ILI9A/viewform?edit2=2_ABaOnufP9s0sHxlLk8rfN_A_lMufPe-5VhERHgvIs3-4WH0" TargetMode="External"/><Relationship Id="rId529" Type="http://schemas.openxmlformats.org/officeDocument/2006/relationships/hyperlink" Target="https://docs.google.com/forms/d/e/1FAIpQLSeDNiK7kWWFPaW9YrjGgk5pdsGSHVW1d8hPHx1kkS-L_ILI9A/viewform?edit2=2_ABaOnue35h9xJ6SZ0bGcVerN4yKjYwSfIiYy6feWg8IScaIi" TargetMode="External"/><Relationship Id="rId528" Type="http://schemas.openxmlformats.org/officeDocument/2006/relationships/hyperlink" Target="https://docs.google.com/forms/d/e/1FAIpQLSeDNiK7kWWFPaW9YrjGgk5pdsGSHVW1d8hPHx1kkS-L_ILI9A/viewform?edit2=2_ABaOnufVElU1nd9sGZkSLnDgC1IwcveW4-2VchHNIHDUf6n2" TargetMode="External"/><Relationship Id="rId527" Type="http://schemas.openxmlformats.org/officeDocument/2006/relationships/hyperlink" Target="https://docs.google.com/forms/d/e/1FAIpQLSeDNiK7kWWFPaW9YrjGgk5pdsGSHVW1d8hPHx1kkS-L_ILI9A/viewform?edit2=2_ABaOnudZW_MFNW_hPn2BvIwKsmSGC7_DWxWJ_3UzBSYOlFyT" TargetMode="External"/><Relationship Id="rId769" Type="http://schemas.openxmlformats.org/officeDocument/2006/relationships/hyperlink" Target="https://docs.google.com/forms/d/e/1FAIpQLSeDNiK7kWWFPaW9YrjGgk5pdsGSHVW1d8hPHx1kkS-L_ILI9A/viewform?edit2=2_ABaOnucUdb5G3jEv7SyIZDNQ8OpNMtKvCPM1YWAjRkf_o0YH" TargetMode="External"/><Relationship Id="rId526" Type="http://schemas.openxmlformats.org/officeDocument/2006/relationships/hyperlink" Target="https://docs.google.com/forms/d/e/1FAIpQLSeDNiK7kWWFPaW9YrjGgk5pdsGSHVW1d8hPHx1kkS-L_ILI9A/viewform?edit2=2_ABaOnucrwAOOqUKWGa4HBhMX-JA98gxOFK_FnqYH_LCRGr2p" TargetMode="External"/><Relationship Id="rId768" Type="http://schemas.openxmlformats.org/officeDocument/2006/relationships/hyperlink" Target="https://docs.google.com/forms/d/e/1FAIpQLSeDNiK7kWWFPaW9YrjGgk5pdsGSHVW1d8hPHx1kkS-L_ILI9A/viewform?edit2=2_ABaOnudveL4hf7tjboBm8FlXnaSU_hLO6KFL7CeGooj1lZ6T" TargetMode="External"/><Relationship Id="rId26" Type="http://schemas.openxmlformats.org/officeDocument/2006/relationships/hyperlink" Target="https://docs.google.com/forms/d/e/1FAIpQLSeDNiK7kWWFPaW9YrjGgk5pdsGSHVW1d8hPHx1kkS-L_ILI9A/viewform?edit2=2_ABaOnucTiyr_6BvViXDEinsoS_mAOA24_O5IUhoTLRB69FM7" TargetMode="External"/><Relationship Id="rId25" Type="http://schemas.openxmlformats.org/officeDocument/2006/relationships/hyperlink" Target="https://docs.google.com/forms/d/e/1FAIpQLSeDNiK7kWWFPaW9YrjGgk5pdsGSHVW1d8hPHx1kkS-L_ILI9A/viewform?edit2=2_ABaOnuddqjWArycYUxBwE3LtWApBhrEEuCAMLdUvcJNKb8_Q" TargetMode="External"/><Relationship Id="rId28" Type="http://schemas.openxmlformats.org/officeDocument/2006/relationships/hyperlink" Target="https://docs.google.com/forms/d/e/1FAIpQLSeDNiK7kWWFPaW9YrjGgk5pdsGSHVW1d8hPHx1kkS-L_ILI9A/viewform?edit2=2_ABaOnuc-4vYtCAAs8R9_0SOQXWgBIsRjDul7MExVEDHLEmpS" TargetMode="External"/><Relationship Id="rId27" Type="http://schemas.openxmlformats.org/officeDocument/2006/relationships/hyperlink" Target="https://docs.google.com/forms/d/e/1FAIpQLSeDNiK7kWWFPaW9YrjGgk5pdsGSHVW1d8hPHx1kkS-L_ILI9A/viewform?edit2=2_ABaOnufCxyEiVK7pjy8abl4_UOc2ROhaDvdanr9wOfIBNyp1" TargetMode="External"/><Relationship Id="rId521" Type="http://schemas.openxmlformats.org/officeDocument/2006/relationships/hyperlink" Target="https://docs.google.com/forms/d/e/1FAIpQLSeDNiK7kWWFPaW9YrjGgk5pdsGSHVW1d8hPHx1kkS-L_ILI9A/viewform?edit2=2_ABaOnucci9k9bEs12Qp2Ix4JfzqI513fer7Kkiy5bjGP4gYD" TargetMode="External"/><Relationship Id="rId763" Type="http://schemas.openxmlformats.org/officeDocument/2006/relationships/hyperlink" Target="https://docs.google.com/forms/d/e/1FAIpQLSeDNiK7kWWFPaW9YrjGgk5pdsGSHVW1d8hPHx1kkS-L_ILI9A/viewform?edit2=2_ABaOnudO22ssM8bgqGLClrWR2Fd49m3de8yuptqb9aBTz1sU" TargetMode="External"/><Relationship Id="rId29" Type="http://schemas.openxmlformats.org/officeDocument/2006/relationships/hyperlink" Target="https://docs.google.com/forms/d/e/1FAIpQLSeDNiK7kWWFPaW9YrjGgk5pdsGSHVW1d8hPHx1kkS-L_ILI9A/viewform?edit2=2_ABaOnudy5k0oP6uFryUdc3SxtiQxvugIq_5nIOHuF3pmSgT_" TargetMode="External"/><Relationship Id="rId520" Type="http://schemas.openxmlformats.org/officeDocument/2006/relationships/hyperlink" Target="https://docs.google.com/forms/d/e/1FAIpQLSeDNiK7kWWFPaW9YrjGgk5pdsGSHVW1d8hPHx1kkS-L_ILI9A/viewform?edit2=2_ABaOnucGRJiVsWAMF1CwtX_J6_l5fJjIH7sImHiLxaGMhBIT" TargetMode="External"/><Relationship Id="rId762" Type="http://schemas.openxmlformats.org/officeDocument/2006/relationships/hyperlink" Target="https://docs.google.com/forms/d/e/1FAIpQLSeDNiK7kWWFPaW9YrjGgk5pdsGSHVW1d8hPHx1kkS-L_ILI9A/viewform?edit2=2_ABaOnufBx771oMoH0O9hHyiFM7Rz_32KohQdcERhLYuNyy_b" TargetMode="External"/><Relationship Id="rId761" Type="http://schemas.openxmlformats.org/officeDocument/2006/relationships/hyperlink" Target="https://docs.google.com/forms/d/e/1FAIpQLSeDNiK7kWWFPaW9YrjGgk5pdsGSHVW1d8hPHx1kkS-L_ILI9A/viewform?edit2=2_ABaOnufmrv_Ty2gvBTqclKC8yoL1KJgCPX4uKFd0N6eSV_LO" TargetMode="External"/><Relationship Id="rId760" Type="http://schemas.openxmlformats.org/officeDocument/2006/relationships/hyperlink" Target="https://docs.google.com/forms/d/e/1FAIpQLSeDNiK7kWWFPaW9YrjGgk5pdsGSHVW1d8hPHx1kkS-L_ILI9A/viewform?edit2=2_ABaOnud53DH72_Qk_ig1neiYrZLBUgVgOaCa5hPvP4clgOdp" TargetMode="External"/><Relationship Id="rId11" Type="http://schemas.openxmlformats.org/officeDocument/2006/relationships/hyperlink" Target="https://docs.google.com/forms/d/e/1FAIpQLSeDNiK7kWWFPaW9YrjGgk5pdsGSHVW1d8hPHx1kkS-L_ILI9A/viewform?edit2=2_ABaOnucH4xdZo-pOqrEFKf_0QC6eVdEhnyBiribTACCsRfnG" TargetMode="External"/><Relationship Id="rId10" Type="http://schemas.openxmlformats.org/officeDocument/2006/relationships/hyperlink" Target="https://docs.google.com/forms/d/e/1FAIpQLSeDNiK7kWWFPaW9YrjGgk5pdsGSHVW1d8hPHx1kkS-L_ILI9A/viewform?edit2=2_ABaOnudv4uhH1rwhloUbiEWrYBnD4TNjXaL7i_mEoo3ULEZn" TargetMode="External"/><Relationship Id="rId13" Type="http://schemas.openxmlformats.org/officeDocument/2006/relationships/hyperlink" Target="https://docs.google.com/forms/d/e/1FAIpQLSeDNiK7kWWFPaW9YrjGgk5pdsGSHVW1d8hPHx1kkS-L_ILI9A/viewform?edit2=2_ABaOnueVGMAq1_lAoUF_L9UmnipTzzXutoBQmr43gX9La-4" TargetMode="External"/><Relationship Id="rId12" Type="http://schemas.openxmlformats.org/officeDocument/2006/relationships/hyperlink" Target="https://docs.google.com/forms/d/e/1FAIpQLSeDNiK7kWWFPaW9YrjGgk5pdsGSHVW1d8hPHx1kkS-L_ILI9A/viewform?edit2=2_ABaOnucM6a7FllrFwWDdjKGM1KUTBzzDRp0w-nHmZNy4Yg4K" TargetMode="External"/><Relationship Id="rId519" Type="http://schemas.openxmlformats.org/officeDocument/2006/relationships/hyperlink" Target="https://docs.google.com/forms/d/e/1FAIpQLSeDNiK7kWWFPaW9YrjGgk5pdsGSHVW1d8hPHx1kkS-L_ILI9A/viewform?edit2=2_ABaOnucpvVEMw-XZf2aB2t46EqSawNd9a8n14kaITs5k3Jji" TargetMode="External"/><Relationship Id="rId514" Type="http://schemas.openxmlformats.org/officeDocument/2006/relationships/hyperlink" Target="https://docs.google.com/forms/d/e/1FAIpQLSeDNiK7kWWFPaW9YrjGgk5pdsGSHVW1d8hPHx1kkS-L_ILI9A/viewform?edit2=2_ABaOnuc59zh_QZVSUBZS7yhMAqOIpCBpu7piYOd2UBSg-i6_" TargetMode="External"/><Relationship Id="rId756" Type="http://schemas.openxmlformats.org/officeDocument/2006/relationships/hyperlink" Target="https://docs.google.com/forms/d/e/1FAIpQLSeDNiK7kWWFPaW9YrjGgk5pdsGSHVW1d8hPHx1kkS-L_ILI9A/viewform?edit2=2_ABaOnucwZswH4R2m8GwZTBbXtRqu6q8oRjrqhbTmr6a5Cnxo" TargetMode="External"/><Relationship Id="rId513" Type="http://schemas.openxmlformats.org/officeDocument/2006/relationships/hyperlink" Target="https://docs.google.com/forms/d/e/1FAIpQLSeDNiK7kWWFPaW9YrjGgk5pdsGSHVW1d8hPHx1kkS-L_ILI9A/viewform?edit2=2_ABaOnufpZMIFCfnJA5yFpmHRd886wV3-vKuPPGq3MCms1KQh" TargetMode="External"/><Relationship Id="rId755" Type="http://schemas.openxmlformats.org/officeDocument/2006/relationships/hyperlink" Target="https://docs.google.com/forms/d/e/1FAIpQLSeDNiK7kWWFPaW9YrjGgk5pdsGSHVW1d8hPHx1kkS-L_ILI9A/viewform?edit2=2_ABaOnueMBwo5MccEHPg1gyniX2OVobFScyxzEloejJ58CI23" TargetMode="External"/><Relationship Id="rId512" Type="http://schemas.openxmlformats.org/officeDocument/2006/relationships/hyperlink" Target="https://docs.google.com/forms/d/e/1FAIpQLSeDNiK7kWWFPaW9YrjGgk5pdsGSHVW1d8hPHx1kkS-L_ILI9A/viewform?edit2=2_ABaOnufWBKcE6gbjoDr_hKav8qPwISR-ORFqNAbfeEMhAQw" TargetMode="External"/><Relationship Id="rId754" Type="http://schemas.openxmlformats.org/officeDocument/2006/relationships/hyperlink" Target="https://docs.google.com/forms/d/e/1FAIpQLSeDNiK7kWWFPaW9YrjGgk5pdsGSHVW1d8hPHx1kkS-L_ILI9A/viewform?edit2=2_ABaOnudBpFKoe3UW20La5sy-PFbjO7Z_n-QkbA4pJo5vn3kN" TargetMode="External"/><Relationship Id="rId511" Type="http://schemas.openxmlformats.org/officeDocument/2006/relationships/hyperlink" Target="https://docs.google.com/forms/d/e/1FAIpQLSeDNiK7kWWFPaW9YrjGgk5pdsGSHVW1d8hPHx1kkS-L_ILI9A/viewform?edit2=2_ABaOnufXqlF_RFzaj38ht8gmR4_N7licuyBrbJQGp9_sND_S" TargetMode="External"/><Relationship Id="rId753" Type="http://schemas.openxmlformats.org/officeDocument/2006/relationships/hyperlink" Target="https://docs.google.com/forms/d/e/1FAIpQLSeDNiK7kWWFPaW9YrjGgk5pdsGSHVW1d8hPHx1kkS-L_ILI9A/viewform?edit2=2_ABaOnudUVU9eUO81KZjeKrbr5frFYoLpza0suwVEoT_DLgsr" TargetMode="External"/><Relationship Id="rId518" Type="http://schemas.openxmlformats.org/officeDocument/2006/relationships/hyperlink" Target="https://docs.google.com/forms/d/e/1FAIpQLSeDNiK7kWWFPaW9YrjGgk5pdsGSHVW1d8hPHx1kkS-L_ILI9A/viewform?edit2=2_ABaOnufDPTR9rqjS3OaA6EgBz5IDpvtt2OUjG8gbR2aWv5ex" TargetMode="External"/><Relationship Id="rId517" Type="http://schemas.openxmlformats.org/officeDocument/2006/relationships/hyperlink" Target="https://docs.google.com/forms/d/e/1FAIpQLSeDNiK7kWWFPaW9YrjGgk5pdsGSHVW1d8hPHx1kkS-L_ILI9A/viewform?edit2=2_ABaOnueuMFd4080gbJGuvnnQU8PRbzEblUbqCMYl9PYaMQqT" TargetMode="External"/><Relationship Id="rId759" Type="http://schemas.openxmlformats.org/officeDocument/2006/relationships/hyperlink" Target="https://docs.google.com/forms/d/e/1FAIpQLSeDNiK7kWWFPaW9YrjGgk5pdsGSHVW1d8hPHx1kkS-L_ILI9A/viewform?edit2=2_ABaOnueyUstx3wIyPwsEM_zx9XE-MsY0WsP-Mc2knMX7HNZp" TargetMode="External"/><Relationship Id="rId516" Type="http://schemas.openxmlformats.org/officeDocument/2006/relationships/hyperlink" Target="https://docs.google.com/forms/d/e/1FAIpQLSeDNiK7kWWFPaW9YrjGgk5pdsGSHVW1d8hPHx1kkS-L_ILI9A/viewform?edit2=2_ABaOnudRZB8r9zKiOLRc7CI4zFfiRxmDLjqYsHtwE2RWWc0y" TargetMode="External"/><Relationship Id="rId758" Type="http://schemas.openxmlformats.org/officeDocument/2006/relationships/hyperlink" Target="https://docs.google.com/forms/d/e/1FAIpQLSeDNiK7kWWFPaW9YrjGgk5pdsGSHVW1d8hPHx1kkS-L_ILI9A/viewform?edit2=2_ABaOnue68-3hvf4j74y5FBcgppiid1qAZgkkIUw4Bj3JOg9R" TargetMode="External"/><Relationship Id="rId515" Type="http://schemas.openxmlformats.org/officeDocument/2006/relationships/hyperlink" Target="https://docs.google.com/forms/d/e/1FAIpQLSeDNiK7kWWFPaW9YrjGgk5pdsGSHVW1d8hPHx1kkS-L_ILI9A/viewform?edit2=2_ABaOnucAawVMBWCFvgXHvj190cNeeUJv4NkegFXeXwFkj5dv" TargetMode="External"/><Relationship Id="rId757" Type="http://schemas.openxmlformats.org/officeDocument/2006/relationships/hyperlink" Target="https://docs.google.com/forms/d/e/1FAIpQLSeDNiK7kWWFPaW9YrjGgk5pdsGSHVW1d8hPHx1kkS-L_ILI9A/viewform?edit2=2_ABaOnudqwBbMMY7IRTnj9a2AZDvEZV9i7KxcOFNpLJRRTgrA" TargetMode="External"/><Relationship Id="rId15" Type="http://schemas.openxmlformats.org/officeDocument/2006/relationships/hyperlink" Target="https://docs.google.com/forms/d/e/1FAIpQLSeDNiK7kWWFPaW9YrjGgk5pdsGSHVW1d8hPHx1kkS-L_ILI9A/viewform?edit2=2_ABaOnucVUuCFppiMNWdxdCRtMUV1I-RexWDY_K0cJ1ZM0mzN" TargetMode="External"/><Relationship Id="rId14" Type="http://schemas.openxmlformats.org/officeDocument/2006/relationships/hyperlink" Target="https://docs.google.com/forms/d/e/1FAIpQLSeDNiK7kWWFPaW9YrjGgk5pdsGSHVW1d8hPHx1kkS-L_ILI9A/viewform?edit2=2_ABaOnufioVQULJgemiY3EEjTDYZPFXRquVbc_FwZNvAYZm8P" TargetMode="External"/><Relationship Id="rId17" Type="http://schemas.openxmlformats.org/officeDocument/2006/relationships/hyperlink" Target="https://docs.google.com/forms/d/e/1FAIpQLSeDNiK7kWWFPaW9YrjGgk5pdsGSHVW1d8hPHx1kkS-L_ILI9A/viewform?edit2=2_ABaOnufafCeMHZzueIkYhlhh84x9VrfouNJVfUSX_hXTbPbo" TargetMode="External"/><Relationship Id="rId16" Type="http://schemas.openxmlformats.org/officeDocument/2006/relationships/hyperlink" Target="https://docs.google.com/forms/d/e/1FAIpQLSeDNiK7kWWFPaW9YrjGgk5pdsGSHVW1d8hPHx1kkS-L_ILI9A/viewform?edit2=2_ABaOnucK6h4kO7z7A67PCQ9aK8wYqkGPYmPgYIFZkxkdW_CU" TargetMode="External"/><Relationship Id="rId19" Type="http://schemas.openxmlformats.org/officeDocument/2006/relationships/hyperlink" Target="https://docs.google.com/forms/d/e/1FAIpQLSeDNiK7kWWFPaW9YrjGgk5pdsGSHVW1d8hPHx1kkS-L_ILI9A/viewform?edit2=2_ABaOnuenGyBVbcjd0wbvL0ZRwYxRczijkkmwZ_jL4s6JotuD" TargetMode="External"/><Relationship Id="rId510" Type="http://schemas.openxmlformats.org/officeDocument/2006/relationships/hyperlink" Target="https://docs.google.com/forms/d/e/1FAIpQLSeDNiK7kWWFPaW9YrjGgk5pdsGSHVW1d8hPHx1kkS-L_ILI9A/viewform?edit2=2_ABaOnudkVZA3QZrxA35wi7H95ERmXwxani2tPAeChM8MfWW5" TargetMode="External"/><Relationship Id="rId752" Type="http://schemas.openxmlformats.org/officeDocument/2006/relationships/hyperlink" Target="https://docs.google.com/forms/d/e/1FAIpQLSeDNiK7kWWFPaW9YrjGgk5pdsGSHVW1d8hPHx1kkS-L_ILI9A/viewform?edit2=2_ABaOnudPvNQlDgXuEuS6kzBhvnoYqnRufTzTbprtKLr1M8dR" TargetMode="External"/><Relationship Id="rId18" Type="http://schemas.openxmlformats.org/officeDocument/2006/relationships/hyperlink" Target="https://docs.google.com/forms/d/e/1FAIpQLSeDNiK7kWWFPaW9YrjGgk5pdsGSHVW1d8hPHx1kkS-L_ILI9A/viewform?edit2=2_ABaOnuf9iBmw4e3JupSKwCryMfK94r7PN36mSk-ylnn3ECjz" TargetMode="External"/><Relationship Id="rId751" Type="http://schemas.openxmlformats.org/officeDocument/2006/relationships/hyperlink" Target="https://docs.google.com/forms/d/e/1FAIpQLSeDNiK7kWWFPaW9YrjGgk5pdsGSHVW1d8hPHx1kkS-L_ILI9A/viewform?edit2=2_ABaOnuctjQhgKuC43z_hvylRhCnw5V2zpsDStCsG76Zmnok" TargetMode="External"/><Relationship Id="rId750" Type="http://schemas.openxmlformats.org/officeDocument/2006/relationships/hyperlink" Target="https://docs.google.com/forms/d/e/1FAIpQLSeDNiK7kWWFPaW9YrjGgk5pdsGSHVW1d8hPHx1kkS-L_ILI9A/viewform?edit2=2_ABaOnueMdtTi1jbgvZTf65VQGMpv9CKPloksqITbvZPtaGsM" TargetMode="External"/><Relationship Id="rId84" Type="http://schemas.openxmlformats.org/officeDocument/2006/relationships/hyperlink" Target="https://docs.google.com/forms/d/e/1FAIpQLSeDNiK7kWWFPaW9YrjGgk5pdsGSHVW1d8hPHx1kkS-L_ILI9A/viewform?edit2=2_ABaOnudyA5kWp5WfPnjwNGwCzGdd0gGkBoRgG0wTlHsypoQ-" TargetMode="External"/><Relationship Id="rId83" Type="http://schemas.openxmlformats.org/officeDocument/2006/relationships/hyperlink" Target="https://docs.google.com/forms/d/e/1FAIpQLSeDNiK7kWWFPaW9YrjGgk5pdsGSHVW1d8hPHx1kkS-L_ILI9A/viewform?edit2=2_ABaOnucc3i5isi69sS6_MTEmQ38fsxEQcKLVK-7MFX-5g8Yk" TargetMode="External"/><Relationship Id="rId86" Type="http://schemas.openxmlformats.org/officeDocument/2006/relationships/hyperlink" Target="https://docs.google.com/forms/d/e/1FAIpQLSeDNiK7kWWFPaW9YrjGgk5pdsGSHVW1d8hPHx1kkS-L_ILI9A/viewform?edit2=2_ABaOnudm03M1eT7V3q9IJZTZ-9UmrGN5Agp9YEIlICu1BV6n" TargetMode="External"/><Relationship Id="rId85" Type="http://schemas.openxmlformats.org/officeDocument/2006/relationships/hyperlink" Target="https://docs.google.com/forms/d/e/1FAIpQLSeDNiK7kWWFPaW9YrjGgk5pdsGSHVW1d8hPHx1kkS-L_ILI9A/viewform?edit2=2_ABaOnuftt6mrgm4hGMkm3dp-Ljo_xkFBIyHv-z7lgdCPWaE" TargetMode="External"/><Relationship Id="rId88" Type="http://schemas.openxmlformats.org/officeDocument/2006/relationships/hyperlink" Target="https://docs.google.com/forms/d/e/1FAIpQLSeDNiK7kWWFPaW9YrjGgk5pdsGSHVW1d8hPHx1kkS-L_ILI9A/viewform?edit2=2_ABaOnuc93uUndIofATWeM2v8q66mdtphzyxhjEBVMzxwd7v-" TargetMode="External"/><Relationship Id="rId87" Type="http://schemas.openxmlformats.org/officeDocument/2006/relationships/hyperlink" Target="https://docs.google.com/forms/d/e/1FAIpQLSeDNiK7kWWFPaW9YrjGgk5pdsGSHVW1d8hPHx1kkS-L_ILI9A/viewform?edit2=2_ABaOnufGny6PjYQKRHvINC9ibLM-tcM27Lv7FxRtoNvwVHBS" TargetMode="External"/><Relationship Id="rId89" Type="http://schemas.openxmlformats.org/officeDocument/2006/relationships/hyperlink" Target="https://docs.google.com/forms/d/e/1FAIpQLSeDNiK7kWWFPaW9YrjGgk5pdsGSHVW1d8hPHx1kkS-L_ILI9A/viewform?edit2=2_ABaOnucPZ1n60q72X64XjOplLXjkhTz8eCU-_-GCfeO-3KSx" TargetMode="External"/><Relationship Id="rId709" Type="http://schemas.openxmlformats.org/officeDocument/2006/relationships/hyperlink" Target="https://docs.google.com/forms/d/e/1FAIpQLSeDNiK7kWWFPaW9YrjGgk5pdsGSHVW1d8hPHx1kkS-L_ILI9A/viewform?edit2=2_ABaOnueBMbCkMMEE3uSp1UWAqFHDavO_fxJfvpXZ0hOII53s" TargetMode="External"/><Relationship Id="rId708" Type="http://schemas.openxmlformats.org/officeDocument/2006/relationships/hyperlink" Target="https://docs.google.com/forms/d/e/1FAIpQLSeDNiK7kWWFPaW9YrjGgk5pdsGSHVW1d8hPHx1kkS-L_ILI9A/viewform?edit2=2_ABaOnue80hLK9FBDzcWW1nXOx5bgmdMMJArnsoMK7CH7d44" TargetMode="External"/><Relationship Id="rId707" Type="http://schemas.openxmlformats.org/officeDocument/2006/relationships/hyperlink" Target="https://docs.google.com/forms/d/e/1FAIpQLSeDNiK7kWWFPaW9YrjGgk5pdsGSHVW1d8hPHx1kkS-L_ILI9A/viewform?edit2=2_ABaOnucjFNJaWyBLWqzl1NtbJyLfCGdf7V0ajUx-2l0YAcAV" TargetMode="External"/><Relationship Id="rId706" Type="http://schemas.openxmlformats.org/officeDocument/2006/relationships/hyperlink" Target="https://docs.google.com/forms/d/e/1FAIpQLSeDNiK7kWWFPaW9YrjGgk5pdsGSHVW1d8hPHx1kkS-L_ILI9A/viewform?edit2=2_ABaOnudixH1v-QspOGFsi8Nisi0kZVXf3vhXfFWDZ2A-xlov" TargetMode="External"/><Relationship Id="rId80" Type="http://schemas.openxmlformats.org/officeDocument/2006/relationships/hyperlink" Target="https://docs.google.com/forms/d/e/1FAIpQLSeDNiK7kWWFPaW9YrjGgk5pdsGSHVW1d8hPHx1kkS-L_ILI9A/viewform?edit2=2_ABaOnufeNMenBaeuuqbbjW5VRVWLiy6zjj7cIg2iTTLaXQh8" TargetMode="External"/><Relationship Id="rId82" Type="http://schemas.openxmlformats.org/officeDocument/2006/relationships/hyperlink" Target="https://docs.google.com/forms/d/e/1FAIpQLSeDNiK7kWWFPaW9YrjGgk5pdsGSHVW1d8hPHx1kkS-L_ILI9A/viewform?edit2=2_ABaOnudqTY-q28QJ-99l300Z7_oFZtg3xji1onbMyqqRCaTj" TargetMode="External"/><Relationship Id="rId81" Type="http://schemas.openxmlformats.org/officeDocument/2006/relationships/hyperlink" Target="https://docs.google.com/forms/d/e/1FAIpQLSeDNiK7kWWFPaW9YrjGgk5pdsGSHVW1d8hPHx1kkS-L_ILI9A/viewform?edit2=2_ABaOnufhjrr1rSF6JzrL-pOr0-_A-pBzMLGks8T1_V9Uf7wr" TargetMode="External"/><Relationship Id="rId701" Type="http://schemas.openxmlformats.org/officeDocument/2006/relationships/hyperlink" Target="https://docs.google.com/forms/d/e/1FAIpQLSeDNiK7kWWFPaW9YrjGgk5pdsGSHVW1d8hPHx1kkS-L_ILI9A/viewform?edit2=2_ABaOnucaZlHLDXjiYHVv2UsHKRLtTlRY3ElcJ1Ny3oIPsZk4" TargetMode="External"/><Relationship Id="rId700" Type="http://schemas.openxmlformats.org/officeDocument/2006/relationships/hyperlink" Target="https://docs.google.com/forms/d/e/1FAIpQLSeDNiK7kWWFPaW9YrjGgk5pdsGSHVW1d8hPHx1kkS-L_ILI9A/viewform?edit2=2_ABaOnudMol4qa7eIzsqDjA0_8TSxWvq3UwfQV4BTZqhzdpma" TargetMode="External"/><Relationship Id="rId705" Type="http://schemas.openxmlformats.org/officeDocument/2006/relationships/hyperlink" Target="https://docs.google.com/forms/d/e/1FAIpQLSeDNiK7kWWFPaW9YrjGgk5pdsGSHVW1d8hPHx1kkS-L_ILI9A/viewform?edit2=2_ABaOnucduI3Idcufuc8xR1RYTU9dJR961GbhdFuyMXC1anH8" TargetMode="External"/><Relationship Id="rId704" Type="http://schemas.openxmlformats.org/officeDocument/2006/relationships/hyperlink" Target="https://docs.google.com/forms/d/e/1FAIpQLSeDNiK7kWWFPaW9YrjGgk5pdsGSHVW1d8hPHx1kkS-L_ILI9A/viewform?edit2=2_ABaOnufoZuo5sZlgHidbgHOJLTpH6QIjQtYWWTDF8HmItLYk" TargetMode="External"/><Relationship Id="rId703" Type="http://schemas.openxmlformats.org/officeDocument/2006/relationships/hyperlink" Target="https://docs.google.com/forms/d/e/1FAIpQLSeDNiK7kWWFPaW9YrjGgk5pdsGSHVW1d8hPHx1kkS-L_ILI9A/viewform?edit2=2_ABaOnueoNTt_yYmyF2QcbYNCeLVpOyyoyKG5QWINcbEQaJp-" TargetMode="External"/><Relationship Id="rId702" Type="http://schemas.openxmlformats.org/officeDocument/2006/relationships/hyperlink" Target="https://docs.google.com/forms/d/e/1FAIpQLSeDNiK7kWWFPaW9YrjGgk5pdsGSHVW1d8hPHx1kkS-L_ILI9A/viewform?edit2=2_ABaOnueqYjneYELz1IeoqGhLXgZPwGrZd-BrZmTt6n6Fc03a" TargetMode="External"/><Relationship Id="rId73" Type="http://schemas.openxmlformats.org/officeDocument/2006/relationships/hyperlink" Target="https://docs.google.com/forms/d/e/1FAIpQLSeDNiK7kWWFPaW9YrjGgk5pdsGSHVW1d8hPHx1kkS-L_ILI9A/viewform?edit2=2_ABaOnueVQleRSImeYE7NYC861L3LmlvPQg5Wdri-lDsUB9fR" TargetMode="External"/><Relationship Id="rId72" Type="http://schemas.openxmlformats.org/officeDocument/2006/relationships/hyperlink" Target="https://docs.google.com/forms/d/e/1FAIpQLSeDNiK7kWWFPaW9YrjGgk5pdsGSHVW1d8hPHx1kkS-L_ILI9A/viewform?edit2=2_ABaOnueEoVzasm3S996CSGPILobL1DkLRuBbQHgwfIK9hAo" TargetMode="External"/><Relationship Id="rId75" Type="http://schemas.openxmlformats.org/officeDocument/2006/relationships/hyperlink" Target="https://docs.google.com/forms/d/e/1FAIpQLSeDNiK7kWWFPaW9YrjGgk5pdsGSHVW1d8hPHx1kkS-L_ILI9A/viewform?edit2=2_ABaOnuf5ve9DANyKDpG_AbaaTDEf82vU_iQsZakNCBCilSU" TargetMode="External"/><Relationship Id="rId74" Type="http://schemas.openxmlformats.org/officeDocument/2006/relationships/hyperlink" Target="https://docs.google.com/forms/d/e/1FAIpQLSeDNiK7kWWFPaW9YrjGgk5pdsGSHVW1d8hPHx1kkS-L_ILI9A/viewform?edit2=2_ABaOnueE3Vb_k1q8Hvs-p0ToIJAM1drNtz0vyZTbmC-vZjre" TargetMode="External"/><Relationship Id="rId77" Type="http://schemas.openxmlformats.org/officeDocument/2006/relationships/hyperlink" Target="https://docs.google.com/forms/d/e/1FAIpQLSeDNiK7kWWFPaW9YrjGgk5pdsGSHVW1d8hPHx1kkS-L_ILI9A/viewform?edit2=2_ABaOnuciojSrFE03MQ3N-jBxHw1OmPnNjhAzgN2LdK2R9Xqe" TargetMode="External"/><Relationship Id="rId76" Type="http://schemas.openxmlformats.org/officeDocument/2006/relationships/hyperlink" Target="https://docs.google.com/forms/d/e/1FAIpQLSeDNiK7kWWFPaW9YrjGgk5pdsGSHVW1d8hPHx1kkS-L_ILI9A/viewform?edit2=2_ABaOnufxpTVgk33TWYbqG_7BU8Lh88mvlwZKkr19P1oNiaE0" TargetMode="External"/><Relationship Id="rId79" Type="http://schemas.openxmlformats.org/officeDocument/2006/relationships/hyperlink" Target="https://docs.google.com/forms/d/e/1FAIpQLSeDNiK7kWWFPaW9YrjGgk5pdsGSHVW1d8hPHx1kkS-L_ILI9A/viewform?edit2=2_ABaOnudSZ2lEpFbcxx5vlokaSnr5tMHiqbby9olFuPTE6dSg" TargetMode="External"/><Relationship Id="rId78" Type="http://schemas.openxmlformats.org/officeDocument/2006/relationships/hyperlink" Target="https://docs.google.com/forms/d/e/1FAIpQLSeDNiK7kWWFPaW9YrjGgk5pdsGSHVW1d8hPHx1kkS-L_ILI9A/viewform?edit2=2_ABaOnucPRuINz8pHv1E89EiQTopqxtYNxYPNU0nM3ux2cf6Z" TargetMode="External"/><Relationship Id="rId71" Type="http://schemas.openxmlformats.org/officeDocument/2006/relationships/hyperlink" Target="https://docs.google.com/forms/d/e/1FAIpQLSeDNiK7kWWFPaW9YrjGgk5pdsGSHVW1d8hPHx1kkS-L_ILI9A/viewform?edit2=2_ABaOnuckp-R7mGg_-Lt6eykNjNXZrIERe3DlXomLVFORpCvY" TargetMode="External"/><Relationship Id="rId70" Type="http://schemas.openxmlformats.org/officeDocument/2006/relationships/hyperlink" Target="https://docs.google.com/forms/d/e/1FAIpQLSeDNiK7kWWFPaW9YrjGgk5pdsGSHVW1d8hPHx1kkS-L_ILI9A/viewform?edit2=2_ABaOnuftcBaoqXoKS0Q4PCWtNqqrwd9DYbUDGqo6s9dp5iQT" TargetMode="External"/><Relationship Id="rId62" Type="http://schemas.openxmlformats.org/officeDocument/2006/relationships/hyperlink" Target="https://docs.google.com/forms/d/e/1FAIpQLSeDNiK7kWWFPaW9YrjGgk5pdsGSHVW1d8hPHx1kkS-L_ILI9A/viewform?edit2=2_ABaOnucasc3ZnqVfM-M41kCSJTd2FTHx9vLod9HcpqMwyFu3" TargetMode="External"/><Relationship Id="rId61" Type="http://schemas.openxmlformats.org/officeDocument/2006/relationships/hyperlink" Target="https://docs.google.com/forms/d/e/1FAIpQLSeDNiK7kWWFPaW9YrjGgk5pdsGSHVW1d8hPHx1kkS-L_ILI9A/viewform?edit2=2_ABaOnufUZHyjMhFkTIVauQsb9URdydJDtlmeWxz9H76gTgPA" TargetMode="External"/><Relationship Id="rId64" Type="http://schemas.openxmlformats.org/officeDocument/2006/relationships/hyperlink" Target="https://docs.google.com/forms/d/e/1FAIpQLSeDNiK7kWWFPaW9YrjGgk5pdsGSHVW1d8hPHx1kkS-L_ILI9A/viewform?edit2=2_ABaOnudT7e9xy4vzYdWGfw1xdh1lLYJFyrDrB-wzyiDMR9K5" TargetMode="External"/><Relationship Id="rId63" Type="http://schemas.openxmlformats.org/officeDocument/2006/relationships/hyperlink" Target="https://docs.google.com/forms/d/e/1FAIpQLSeDNiK7kWWFPaW9YrjGgk5pdsGSHVW1d8hPHx1kkS-L_ILI9A/viewform?edit2=2_ABaOnueBcasCYiU9PjVmO4nWHiR_wp9pYLu0KfwT_e2gUyT4" TargetMode="External"/><Relationship Id="rId66" Type="http://schemas.openxmlformats.org/officeDocument/2006/relationships/hyperlink" Target="https://docs.google.com/forms/d/e/1FAIpQLSeDNiK7kWWFPaW9YrjGgk5pdsGSHVW1d8hPHx1kkS-L_ILI9A/viewform?edit2=2_ABaOnuf403zjmXwHEWkjus7wJbp_Li82ck8YTYjd5Nt1-u52" TargetMode="External"/><Relationship Id="rId65" Type="http://schemas.openxmlformats.org/officeDocument/2006/relationships/hyperlink" Target="https://docs.google.com/forms/d/e/1FAIpQLSeDNiK7kWWFPaW9YrjGgk5pdsGSHVW1d8hPHx1kkS-L_ILI9A/viewform?edit2=2_ABaOnudPd4-f7slbmyDXovwwhP4S85DKkeuM0Nc9yFKlCymG" TargetMode="External"/><Relationship Id="rId68" Type="http://schemas.openxmlformats.org/officeDocument/2006/relationships/hyperlink" Target="https://docs.google.com/forms/d/e/1FAIpQLSeDNiK7kWWFPaW9YrjGgk5pdsGSHVW1d8hPHx1kkS-L_ILI9A/viewform?edit2=2_ABaOnueUduD3k2uV2tr_IrHAKJrRrh8sZ9CRHv31FQ_kGW7u" TargetMode="External"/><Relationship Id="rId67" Type="http://schemas.openxmlformats.org/officeDocument/2006/relationships/hyperlink" Target="https://docs.google.com/forms/d/e/1FAIpQLSeDNiK7kWWFPaW9YrjGgk5pdsGSHVW1d8hPHx1kkS-L_ILI9A/viewform?edit2=2_ABaOnueDFxI4Xtx8GgB_IWEogjYeqjR2uhaqwtLPioooTM1I" TargetMode="External"/><Relationship Id="rId729" Type="http://schemas.openxmlformats.org/officeDocument/2006/relationships/hyperlink" Target="https://docs.google.com/forms/d/e/1FAIpQLSeDNiK7kWWFPaW9YrjGgk5pdsGSHVW1d8hPHx1kkS-L_ILI9A/viewform?edit2=2_ABaOnue_TQFJ4H6MS2WQvn73lwiXaCxgZmIlVcKq-XtjuFk4" TargetMode="External"/><Relationship Id="rId728" Type="http://schemas.openxmlformats.org/officeDocument/2006/relationships/hyperlink" Target="https://docs.google.com/forms/d/e/1FAIpQLSeDNiK7kWWFPaW9YrjGgk5pdsGSHVW1d8hPHx1kkS-L_ILI9A/viewform?edit2=2_ABaOnucGWxFUyij_9k8qnyj8WiW9MBS5V0Mai3uBjn_uORkU" TargetMode="External"/><Relationship Id="rId60" Type="http://schemas.openxmlformats.org/officeDocument/2006/relationships/hyperlink" Target="https://docs.google.com/forms/d/e/1FAIpQLSeDNiK7kWWFPaW9YrjGgk5pdsGSHVW1d8hPHx1kkS-L_ILI9A/viewform?edit2=2_ABaOnued1PgEaawP-Cj95cG5WmWX1LAivpxsU_hB6DmN_v4X" TargetMode="External"/><Relationship Id="rId723" Type="http://schemas.openxmlformats.org/officeDocument/2006/relationships/hyperlink" Target="https://docs.google.com/forms/d/e/1FAIpQLSeDNiK7kWWFPaW9YrjGgk5pdsGSHVW1d8hPHx1kkS-L_ILI9A/viewform?edit2=2_ABaOnucoBoUOoram-e9u5qD-mqpuafG3SkxDtPGz8pEYF-hs" TargetMode="External"/><Relationship Id="rId722" Type="http://schemas.openxmlformats.org/officeDocument/2006/relationships/hyperlink" Target="https://docs.google.com/forms/d/e/1FAIpQLSeDNiK7kWWFPaW9YrjGgk5pdsGSHVW1d8hPHx1kkS-L_ILI9A/viewform?edit2=2_ABaOnucXXVwO8uNMIMwYrna0fDpPLMiusxAOUIXAk8Aw9mJ1" TargetMode="External"/><Relationship Id="rId721" Type="http://schemas.openxmlformats.org/officeDocument/2006/relationships/hyperlink" Target="https://docs.google.com/forms/d/e/1FAIpQLSeDNiK7kWWFPaW9YrjGgk5pdsGSHVW1d8hPHx1kkS-L_ILI9A/viewform?edit2=2_ABaOnudwoeLMQ3z8yzJdzmVK5D3vnssf-mLeI0JEV19lYC-R" TargetMode="External"/><Relationship Id="rId720" Type="http://schemas.openxmlformats.org/officeDocument/2006/relationships/hyperlink" Target="https://docs.google.com/forms/d/e/1FAIpQLSeDNiK7kWWFPaW9YrjGgk5pdsGSHVW1d8hPHx1kkS-L_ILI9A/viewform?edit2=2_ABaOnuceiIU2dZhXfRu8JAa1fo4lBX33nCkL-r3vT1c1RnIg" TargetMode="External"/><Relationship Id="rId727" Type="http://schemas.openxmlformats.org/officeDocument/2006/relationships/hyperlink" Target="https://docs.google.com/forms/d/e/1FAIpQLSeDNiK7kWWFPaW9YrjGgk5pdsGSHVW1d8hPHx1kkS-L_ILI9A/viewform?edit2=2_ABaOnueJOxZ_mCq4PMi6dwddYHxyzRUVv7Qe2tmFXBC0waI2" TargetMode="External"/><Relationship Id="rId726" Type="http://schemas.openxmlformats.org/officeDocument/2006/relationships/hyperlink" Target="https://docs.google.com/forms/d/e/1FAIpQLSeDNiK7kWWFPaW9YrjGgk5pdsGSHVW1d8hPHx1kkS-L_ILI9A/viewform?edit2=2_ABaOnufIrHb-F25yBILj3i--xfsWI3jRBeFyZquWr4_h9w" TargetMode="External"/><Relationship Id="rId725" Type="http://schemas.openxmlformats.org/officeDocument/2006/relationships/hyperlink" Target="https://docs.google.com/forms/d/e/1FAIpQLSeDNiK7kWWFPaW9YrjGgk5pdsGSHVW1d8hPHx1kkS-L_ILI9A/viewform?edit2=2_ABaOnuckvbZoTSKKpUW5I5jujFHHcr5uNIntpAEgfwtIDpbY" TargetMode="External"/><Relationship Id="rId724" Type="http://schemas.openxmlformats.org/officeDocument/2006/relationships/hyperlink" Target="https://docs.google.com/forms/d/e/1FAIpQLSeDNiK7kWWFPaW9YrjGgk5pdsGSHVW1d8hPHx1kkS-L_ILI9A/viewform?edit2=2_ABaOnueUxJJ696fWcqNIaRLjkUHi00vEll0ZsfWlCVGu2QME" TargetMode="External"/><Relationship Id="rId69" Type="http://schemas.openxmlformats.org/officeDocument/2006/relationships/hyperlink" Target="https://docs.google.com/forms/d/e/1FAIpQLSeDNiK7kWWFPaW9YrjGgk5pdsGSHVW1d8hPHx1kkS-L_ILI9A/viewform?edit2=2_ABaOnuee_WTsEkx_A91x8kimXSayjUTqgTNWhwNap48P9-hk" TargetMode="External"/><Relationship Id="rId51" Type="http://schemas.openxmlformats.org/officeDocument/2006/relationships/hyperlink" Target="https://docs.google.com/forms/d/e/1FAIpQLSeDNiK7kWWFPaW9YrjGgk5pdsGSHVW1d8hPHx1kkS-L_ILI9A/viewform?edit2=2_ABaOnucQXpkTFClQyXJDx7wAWyHxr2GmySduxfUiVmvQjoqr" TargetMode="External"/><Relationship Id="rId50" Type="http://schemas.openxmlformats.org/officeDocument/2006/relationships/hyperlink" Target="https://docs.google.com/forms/d/e/1FAIpQLSeDNiK7kWWFPaW9YrjGgk5pdsGSHVW1d8hPHx1kkS-L_ILI9A/viewform?edit2=2_ABaOnud14q2qbQcpOTHlu835RAd8eIcpNKhJJToeCjgaIHp1" TargetMode="External"/><Relationship Id="rId53" Type="http://schemas.openxmlformats.org/officeDocument/2006/relationships/hyperlink" Target="https://docs.google.com/forms/d/e/1FAIpQLSeDNiK7kWWFPaW9YrjGgk5pdsGSHVW1d8hPHx1kkS-L_ILI9A/viewform?edit2=2_ABaOnueg5C1V4kAdBRTNeJKOYLI98qGaDr9buP5k406n0Iwn" TargetMode="External"/><Relationship Id="rId52" Type="http://schemas.openxmlformats.org/officeDocument/2006/relationships/hyperlink" Target="https://docs.google.com/forms/d/e/1FAIpQLSeDNiK7kWWFPaW9YrjGgk5pdsGSHVW1d8hPHx1kkS-L_ILI9A/viewform?edit2=2_ABaOnufk6JsbbvIlHIXOSYmKCOaQJ7Ly9nLwFXnTqPELOMJ6" TargetMode="External"/><Relationship Id="rId55" Type="http://schemas.openxmlformats.org/officeDocument/2006/relationships/hyperlink" Target="https://docs.google.com/forms/d/e/1FAIpQLSeDNiK7kWWFPaW9YrjGgk5pdsGSHVW1d8hPHx1kkS-L_ILI9A/viewform?edit2=2_ABaOnueTmZDGv7ZTZBeaEk6zCXdPnPkgY0oZSrMJq7hoWYhw" TargetMode="External"/><Relationship Id="rId54" Type="http://schemas.openxmlformats.org/officeDocument/2006/relationships/hyperlink" Target="https://docs.google.com/forms/d/e/1FAIpQLSeDNiK7kWWFPaW9YrjGgk5pdsGSHVW1d8hPHx1kkS-L_ILI9A/viewform?edit2=2_ABaOnuetaEQmYHOPIOKYtiAz-qotiLsFSIPKnEozkq6R8PE" TargetMode="External"/><Relationship Id="rId57" Type="http://schemas.openxmlformats.org/officeDocument/2006/relationships/hyperlink" Target="https://docs.google.com/forms/d/e/1FAIpQLSeDNiK7kWWFPaW9YrjGgk5pdsGSHVW1d8hPHx1kkS-L_ILI9A/viewform?edit2=2_ABaOnucg0nPYDVTrkaZvxHP3WZkluNqd9GpAba70Nlt5aK4" TargetMode="External"/><Relationship Id="rId56" Type="http://schemas.openxmlformats.org/officeDocument/2006/relationships/hyperlink" Target="https://docs.google.com/forms/d/e/1FAIpQLSeDNiK7kWWFPaW9YrjGgk5pdsGSHVW1d8hPHx1kkS-L_ILI9A/viewform?edit2=2_ABaOnuead0daPxIM-wySn9OHFVdZp_kwsuHUbpXG4zXpmXNu" TargetMode="External"/><Relationship Id="rId719" Type="http://schemas.openxmlformats.org/officeDocument/2006/relationships/hyperlink" Target="https://docs.google.com/forms/d/e/1FAIpQLSeDNiK7kWWFPaW9YrjGgk5pdsGSHVW1d8hPHx1kkS-L_ILI9A/viewform?edit2=2_ABaOnufIVn9ihXMm1xkVz2Q3mubwVa7Jxxait07RnltdJY10" TargetMode="External"/><Relationship Id="rId718" Type="http://schemas.openxmlformats.org/officeDocument/2006/relationships/hyperlink" Target="https://docs.google.com/forms/d/e/1FAIpQLSeDNiK7kWWFPaW9YrjGgk5pdsGSHVW1d8hPHx1kkS-L_ILI9A/viewform?edit2=2_ABaOnuftfwn6wlekvPwZqosh_pvlRTiznRRtPoY0j9vJ1_do" TargetMode="External"/><Relationship Id="rId717" Type="http://schemas.openxmlformats.org/officeDocument/2006/relationships/hyperlink" Target="https://docs.google.com/forms/d/e/1FAIpQLSeDNiK7kWWFPaW9YrjGgk5pdsGSHVW1d8hPHx1kkS-L_ILI9A/viewform?edit2=2_ABaOnucvgU5GupOTMGSeW0TAj6WHYCc-8DFHXBCJKlwjPJZy" TargetMode="External"/><Relationship Id="rId712" Type="http://schemas.openxmlformats.org/officeDocument/2006/relationships/hyperlink" Target="https://docs.google.com/forms/d/e/1FAIpQLSeDNiK7kWWFPaW9YrjGgk5pdsGSHVW1d8hPHx1kkS-L_ILI9A/viewform?edit2=2_ABaOnudl4kKFDMS_-X_w8sYp4LF7oN1STGKDU3mFdLxFLoac" TargetMode="External"/><Relationship Id="rId711" Type="http://schemas.openxmlformats.org/officeDocument/2006/relationships/hyperlink" Target="https://docs.google.com/forms/d/e/1FAIpQLSeDNiK7kWWFPaW9YrjGgk5pdsGSHVW1d8hPHx1kkS-L_ILI9A/viewform?edit2=2_ABaOnud_Y9bpoThA0dw27FWLjd3PIc8LPznl8iLh3Rf1J8UZ" TargetMode="External"/><Relationship Id="rId710" Type="http://schemas.openxmlformats.org/officeDocument/2006/relationships/hyperlink" Target="https://docs.google.com/forms/d/e/1FAIpQLSeDNiK7kWWFPaW9YrjGgk5pdsGSHVW1d8hPHx1kkS-L_ILI9A/viewform?edit2=2_ABaOnufO1-S-04MePE7lKL2p2vvxR7cotGwltvqc0VYNlb0" TargetMode="External"/><Relationship Id="rId716" Type="http://schemas.openxmlformats.org/officeDocument/2006/relationships/hyperlink" Target="https://docs.google.com/forms/d/e/1FAIpQLSeDNiK7kWWFPaW9YrjGgk5pdsGSHVW1d8hPHx1kkS-L_ILI9A/viewform?edit2=2_ABaOnuercYX4Xnz8QblVma8_ttHrX_c_9BcPsnS0EUuIAOdM" TargetMode="External"/><Relationship Id="rId715" Type="http://schemas.openxmlformats.org/officeDocument/2006/relationships/hyperlink" Target="https://docs.google.com/forms/d/e/1FAIpQLSeDNiK7kWWFPaW9YrjGgk5pdsGSHVW1d8hPHx1kkS-L_ILI9A/viewform?edit2=2_ABaOnucy4nbL_mDIGGme4RQOY99G4fdJPqW_Ad0Z-JiNLtJv" TargetMode="External"/><Relationship Id="rId714" Type="http://schemas.openxmlformats.org/officeDocument/2006/relationships/hyperlink" Target="https://docs.google.com/forms/d/e/1FAIpQLSeDNiK7kWWFPaW9YrjGgk5pdsGSHVW1d8hPHx1kkS-L_ILI9A/viewform?edit2=2_ABaOnuer6Icgyo_S5oCRmALey0XllyNoz-xxj_g23Rtkc8g" TargetMode="External"/><Relationship Id="rId713" Type="http://schemas.openxmlformats.org/officeDocument/2006/relationships/hyperlink" Target="https://docs.google.com/forms/d/e/1FAIpQLSeDNiK7kWWFPaW9YrjGgk5pdsGSHVW1d8hPHx1kkS-L_ILI9A/viewform?edit2=2_ABaOnufIGf6QfCYajYPZt2oKBbJ3FYSwa9_a5fdaQOQ_zcPl" TargetMode="External"/><Relationship Id="rId59" Type="http://schemas.openxmlformats.org/officeDocument/2006/relationships/hyperlink" Target="https://docs.google.com/forms/d/e/1FAIpQLSeDNiK7kWWFPaW9YrjGgk5pdsGSHVW1d8hPHx1kkS-L_ILI9A/viewform?edit2=2_ABaOnufwc0aMDbEMkgzUPTq-lIm2ROPIBhzceufjAZwtKdo" TargetMode="External"/><Relationship Id="rId58" Type="http://schemas.openxmlformats.org/officeDocument/2006/relationships/hyperlink" Target="https://docs.google.com/forms/d/e/1FAIpQLSeDNiK7kWWFPaW9YrjGgk5pdsGSHVW1d8hPHx1kkS-L_ILI9A/viewform?edit2=2_ABaOnudKTdg4D7bSBg4IumsGTxeCBDmMeZx6H3C-o6vMM0O_" TargetMode="External"/><Relationship Id="rId590" Type="http://schemas.openxmlformats.org/officeDocument/2006/relationships/hyperlink" Target="https://docs.google.com/forms/d/e/1FAIpQLSeDNiK7kWWFPaW9YrjGgk5pdsGSHVW1d8hPHx1kkS-L_ILI9A/viewform?edit2=2_ABaOnufXgKvf-UcmR7EOQiqX-eKUJQrswVqG_TDLtHS6k2uq" TargetMode="External"/><Relationship Id="rId107" Type="http://schemas.openxmlformats.org/officeDocument/2006/relationships/hyperlink" Target="https://docs.google.com/forms/d/e/1FAIpQLSeDNiK7kWWFPaW9YrjGgk5pdsGSHVW1d8hPHx1kkS-L_ILI9A/viewform?edit2=2_ABaOnueyt1lRXQTApSmcqyyA8d0rcL1kgzr9PlBV54K2pwK8" TargetMode="External"/><Relationship Id="rId349" Type="http://schemas.openxmlformats.org/officeDocument/2006/relationships/hyperlink" Target="https://docs.google.com/forms/d/e/1FAIpQLSeDNiK7kWWFPaW9YrjGgk5pdsGSHVW1d8hPHx1kkS-L_ILI9A/viewform?edit2=2_ABaOnuc-XueQ0GWx3OH7lzXRbPXC1uKNVhc3wrFrA2EB1w" TargetMode="External"/><Relationship Id="rId106" Type="http://schemas.openxmlformats.org/officeDocument/2006/relationships/hyperlink" Target="https://docs.google.com/forms/d/e/1FAIpQLSeDNiK7kWWFPaW9YrjGgk5pdsGSHVW1d8hPHx1kkS-L_ILI9A/viewform?edit2=2_ABaOnudaXWmEnS432XECxHQX0NUmMSKmv7r72-XTXKnJoZP9" TargetMode="External"/><Relationship Id="rId348" Type="http://schemas.openxmlformats.org/officeDocument/2006/relationships/hyperlink" Target="https://docs.google.com/forms/d/e/1FAIpQLSeDNiK7kWWFPaW9YrjGgk5pdsGSHVW1d8hPHx1kkS-L_ILI9A/viewform?edit2=2_ABaOnufrZQjwIj7fJCVXLBI5XxmqEiznQYqedB5F0v-y1PA1" TargetMode="External"/><Relationship Id="rId105" Type="http://schemas.openxmlformats.org/officeDocument/2006/relationships/hyperlink" Target="https://docs.google.com/forms/d/e/1FAIpQLSeDNiK7kWWFPaW9YrjGgk5pdsGSHVW1d8hPHx1kkS-L_ILI9A/viewform?edit2=2_ABaOnudZFk1gZoN0peYYzY2L_NTHh0UI4Fx0W31HS-WXCoz4" TargetMode="External"/><Relationship Id="rId347" Type="http://schemas.openxmlformats.org/officeDocument/2006/relationships/hyperlink" Target="https://docs.google.com/forms/d/e/1FAIpQLSeDNiK7kWWFPaW9YrjGgk5pdsGSHVW1d8hPHx1kkS-L_ILI9A/viewform?edit2=2_ABaOnuf9oHe0951jRJdb5sxZFnFdYutQt5q-uWxIq0mDVsRb" TargetMode="External"/><Relationship Id="rId589" Type="http://schemas.openxmlformats.org/officeDocument/2006/relationships/hyperlink" Target="https://docs.google.com/forms/d/e/1FAIpQLSeDNiK7kWWFPaW9YrjGgk5pdsGSHVW1d8hPHx1kkS-L_ILI9A/viewform?edit2=2_ABaOnuevf3j0MKiJuRECG3ndeQfGLPohcFf5uE5GWktYn-sQ" TargetMode="External"/><Relationship Id="rId104" Type="http://schemas.openxmlformats.org/officeDocument/2006/relationships/hyperlink" Target="https://docs.google.com/forms/d/e/1FAIpQLSeDNiK7kWWFPaW9YrjGgk5pdsGSHVW1d8hPHx1kkS-L_ILI9A/viewform?edit2=2_ABaOnuc8OWXIDWU6aLImjwZ9SQO2_uI3oxnA8AAIr7hzVpIZ" TargetMode="External"/><Relationship Id="rId346" Type="http://schemas.openxmlformats.org/officeDocument/2006/relationships/hyperlink" Target="https://docs.google.com/forms/d/e/1FAIpQLSeDNiK7kWWFPaW9YrjGgk5pdsGSHVW1d8hPHx1kkS-L_ILI9A/viewform?edit2=2_ABaOnudyV4Kkn4U-jp8R5TvUH-ZozFOGzZiv3_EryI2OVqw" TargetMode="External"/><Relationship Id="rId588" Type="http://schemas.openxmlformats.org/officeDocument/2006/relationships/hyperlink" Target="https://docs.google.com/forms/d/e/1FAIpQLSeDNiK7kWWFPaW9YrjGgk5pdsGSHVW1d8hPHx1kkS-L_ILI9A/viewform?edit2=2_ABaOnucbpyPtdpzx33w-AzQiRQZdkMLgBwCMqxJpm9TlRMwF" TargetMode="External"/><Relationship Id="rId109" Type="http://schemas.openxmlformats.org/officeDocument/2006/relationships/hyperlink" Target="https://docs.google.com/forms/d/e/1FAIpQLSeDNiK7kWWFPaW9YrjGgk5pdsGSHVW1d8hPHx1kkS-L_ILI9A/viewform?edit2=2_ABaOnudga8laKFHsSG2onr3UYz5pTaYWc4EcOnNyE0nx-VgH" TargetMode="External"/><Relationship Id="rId108" Type="http://schemas.openxmlformats.org/officeDocument/2006/relationships/hyperlink" Target="https://docs.google.com/forms/d/e/1FAIpQLSeDNiK7kWWFPaW9YrjGgk5pdsGSHVW1d8hPHx1kkS-L_ILI9A/viewform?edit2=2_ABaOnucwTLm23hgE94TuNzWMb3VOuJkKIvA-g5NRH-edSQNj" TargetMode="External"/><Relationship Id="rId341" Type="http://schemas.openxmlformats.org/officeDocument/2006/relationships/hyperlink" Target="https://docs.google.com/forms/d/e/1FAIpQLSeDNiK7kWWFPaW9YrjGgk5pdsGSHVW1d8hPHx1kkS-L_ILI9A/viewform?edit2=2_ABaOnuekRWFH8iSzS-k_9HFnNOK8_BYWcbMBxBqbaHaciOg" TargetMode="External"/><Relationship Id="rId583" Type="http://schemas.openxmlformats.org/officeDocument/2006/relationships/hyperlink" Target="https://docs.google.com/forms/d/e/1FAIpQLSeDNiK7kWWFPaW9YrjGgk5pdsGSHVW1d8hPHx1kkS-L_ILI9A/viewform?edit2=2_ABaOnucwb9cgaB6F9-pm0tYt5YYXSoS0NhL2Z5Jcmw_ZXSo" TargetMode="External"/><Relationship Id="rId340" Type="http://schemas.openxmlformats.org/officeDocument/2006/relationships/hyperlink" Target="https://docs.google.com/forms/d/e/1FAIpQLSeDNiK7kWWFPaW9YrjGgk5pdsGSHVW1d8hPHx1kkS-L_ILI9A/viewform?edit2=2_ABaOnuekBpl2KyuzeOXXNy2pMh6PVa_5K1i50ssJMRpHVtYQ" TargetMode="External"/><Relationship Id="rId582" Type="http://schemas.openxmlformats.org/officeDocument/2006/relationships/hyperlink" Target="https://docs.google.com/forms/d/e/1FAIpQLSeDNiK7kWWFPaW9YrjGgk5pdsGSHVW1d8hPHx1kkS-L_ILI9A/viewform?edit2=2_ABaOnuftlcEQzK41COfa7SutFLh-gr39LXbs-pYKfUzVZhm_" TargetMode="External"/><Relationship Id="rId581" Type="http://schemas.openxmlformats.org/officeDocument/2006/relationships/hyperlink" Target="https://docs.google.com/forms/d/e/1FAIpQLSeDNiK7kWWFPaW9YrjGgk5pdsGSHVW1d8hPHx1kkS-L_ILI9A/viewform?edit2=2_ABaOnufmts1N_s8W8uoE4cqq6F5abw_4jnxWz1JQtUMLYRDi" TargetMode="External"/><Relationship Id="rId580" Type="http://schemas.openxmlformats.org/officeDocument/2006/relationships/hyperlink" Target="https://docs.google.com/forms/d/e/1FAIpQLSeDNiK7kWWFPaW9YrjGgk5pdsGSHVW1d8hPHx1kkS-L_ILI9A/viewform?edit2=2_ABaOnudmZ2OKhVIZd2izAO9fh-Vv1UQvR3icPU64prCu3lE" TargetMode="External"/><Relationship Id="rId103" Type="http://schemas.openxmlformats.org/officeDocument/2006/relationships/hyperlink" Target="https://docs.google.com/forms/d/e/1FAIpQLSeDNiK7kWWFPaW9YrjGgk5pdsGSHVW1d8hPHx1kkS-L_ILI9A/viewform?edit2=2_ABaOnud9GAdMSrTGQ7ouBZpqp2hh-oIjjP3SueHEt-S1iqMj" TargetMode="External"/><Relationship Id="rId345" Type="http://schemas.openxmlformats.org/officeDocument/2006/relationships/hyperlink" Target="https://docs.google.com/forms/d/e/1FAIpQLSeDNiK7kWWFPaW9YrjGgk5pdsGSHVW1d8hPHx1kkS-L_ILI9A/viewform?edit2=2_ABaOnufklmjDp-dS5qLJI9wUPT3uhUs0AAI_CYRDFTKRsSEd" TargetMode="External"/><Relationship Id="rId587" Type="http://schemas.openxmlformats.org/officeDocument/2006/relationships/hyperlink" Target="https://docs.google.com/forms/d/e/1FAIpQLSeDNiK7kWWFPaW9YrjGgk5pdsGSHVW1d8hPHx1kkS-L_ILI9A/viewform?edit2=2_ABaOnucGbpXv2hEHI_DxeqJ4tSV0oUo56FY7Wj67Y0MJJklY" TargetMode="External"/><Relationship Id="rId102" Type="http://schemas.openxmlformats.org/officeDocument/2006/relationships/hyperlink" Target="https://docs.google.com/forms/d/e/1FAIpQLSeDNiK7kWWFPaW9YrjGgk5pdsGSHVW1d8hPHx1kkS-L_ILI9A/viewform?edit2=2_ABaOnucDAQ0ZnuLlggJ9_EKRRugm3efXztI2Nl-NrhR_xwIS" TargetMode="External"/><Relationship Id="rId344" Type="http://schemas.openxmlformats.org/officeDocument/2006/relationships/hyperlink" Target="https://docs.google.com/forms/d/e/1FAIpQLSeDNiK7kWWFPaW9YrjGgk5pdsGSHVW1d8hPHx1kkS-L_ILI9A/viewform?edit2=2_ABaOnufmALVwb5lFcj8-C9iBEjTlrJt7VA9CU2eDioDNyWnm" TargetMode="External"/><Relationship Id="rId586" Type="http://schemas.openxmlformats.org/officeDocument/2006/relationships/hyperlink" Target="https://docs.google.com/forms/d/e/1FAIpQLSeDNiK7kWWFPaW9YrjGgk5pdsGSHVW1d8hPHx1kkS-L_ILI9A/viewform?edit2=2_ABaOnueUXS1wM6wEKcIr_Hi7m4uVwqPjzNPjaXp3bXZmvtbn" TargetMode="External"/><Relationship Id="rId101" Type="http://schemas.openxmlformats.org/officeDocument/2006/relationships/hyperlink" Target="https://docs.google.com/forms/d/e/1FAIpQLSeDNiK7kWWFPaW9YrjGgk5pdsGSHVW1d8hPHx1kkS-L_ILI9A/viewform?edit2=2_ABaOnufsOXLlqteek3Oc0Cgfwe1ThE9JreulzADn4CBH-Bze" TargetMode="External"/><Relationship Id="rId343" Type="http://schemas.openxmlformats.org/officeDocument/2006/relationships/hyperlink" Target="https://docs.google.com/forms/d/e/1FAIpQLSeDNiK7kWWFPaW9YrjGgk5pdsGSHVW1d8hPHx1kkS-L_ILI9A/viewform?edit2=2_ABaOnufWM1V3TMjWjS3xbSSDn85ccX3Xlh3L32tdBaCOAaAq" TargetMode="External"/><Relationship Id="rId585" Type="http://schemas.openxmlformats.org/officeDocument/2006/relationships/hyperlink" Target="https://docs.google.com/forms/d/e/1FAIpQLSeDNiK7kWWFPaW9YrjGgk5pdsGSHVW1d8hPHx1kkS-L_ILI9A/viewform?edit2=2_ABaOnudND4MSvCK57bCLHIwULkDVrw1gOzkQB0Bh6mXbKP4g" TargetMode="External"/><Relationship Id="rId100" Type="http://schemas.openxmlformats.org/officeDocument/2006/relationships/hyperlink" Target="https://docs.google.com/forms/d/e/1FAIpQLSeDNiK7kWWFPaW9YrjGgk5pdsGSHVW1d8hPHx1kkS-L_ILI9A/viewform?edit2=2_ABaOnudf8qrri3TyZF3X8jPXyMkeWh422YdoehWq8Rsgw_Wu" TargetMode="External"/><Relationship Id="rId342" Type="http://schemas.openxmlformats.org/officeDocument/2006/relationships/hyperlink" Target="https://docs.google.com/forms/d/e/1FAIpQLSeDNiK7kWWFPaW9YrjGgk5pdsGSHVW1d8hPHx1kkS-L_ILI9A/viewform?edit2=2_ABaOnudMBg5XvcsbgxeJgT2Jl6ZJkURISZSngma5hxrNEu3V" TargetMode="External"/><Relationship Id="rId584" Type="http://schemas.openxmlformats.org/officeDocument/2006/relationships/hyperlink" Target="https://docs.google.com/forms/d/e/1FAIpQLSeDNiK7kWWFPaW9YrjGgk5pdsGSHVW1d8hPHx1kkS-L_ILI9A/viewform?edit2=2_ABaOnudEHfldsFGZ7_C0FF1QuC7e8LttBbZjbDPqK0RWkMIT" TargetMode="External"/><Relationship Id="rId338" Type="http://schemas.openxmlformats.org/officeDocument/2006/relationships/hyperlink" Target="https://docs.google.com/forms/d/e/1FAIpQLSeDNiK7kWWFPaW9YrjGgk5pdsGSHVW1d8hPHx1kkS-L_ILI9A/viewform?edit2=2_ABaOnucnwRKNf2bKVcBgRBasPQYDZYagRURNVIUJDW6s2nzB" TargetMode="External"/><Relationship Id="rId337" Type="http://schemas.openxmlformats.org/officeDocument/2006/relationships/hyperlink" Target="https://docs.google.com/forms/d/e/1FAIpQLSeDNiK7kWWFPaW9YrjGgk5pdsGSHVW1d8hPHx1kkS-L_ILI9A/viewform?edit2=2_ABaOnucZV9NCdzutzRQVGYRh_Eq17bTjP9mENKfRzkhpauf3" TargetMode="External"/><Relationship Id="rId579" Type="http://schemas.openxmlformats.org/officeDocument/2006/relationships/hyperlink" Target="https://docs.google.com/forms/d/e/1FAIpQLSeDNiK7kWWFPaW9YrjGgk5pdsGSHVW1d8hPHx1kkS-L_ILI9A/viewform?edit2=2_ABaOnucThsWGWH2jQF9XgtioW8CfC5gwv8XTgJ6thV50DjEF" TargetMode="External"/><Relationship Id="rId336" Type="http://schemas.openxmlformats.org/officeDocument/2006/relationships/hyperlink" Target="https://docs.google.com/forms/d/e/1FAIpQLSeDNiK7kWWFPaW9YrjGgk5pdsGSHVW1d8hPHx1kkS-L_ILI9A/viewform?edit2=2_ABaOnueq3SPiXm5rRXUUz1ZpU19K9LWtgo3k9KjrsWBylY0" TargetMode="External"/><Relationship Id="rId578" Type="http://schemas.openxmlformats.org/officeDocument/2006/relationships/hyperlink" Target="https://docs.google.com/forms/d/e/1FAIpQLSeDNiK7kWWFPaW9YrjGgk5pdsGSHVW1d8hPHx1kkS-L_ILI9A/viewform?edit2=2_ABaOnud24-qtYj8rOZcLrEQceKXQt7JdnCjNl4t6o7y9OYUp" TargetMode="External"/><Relationship Id="rId335" Type="http://schemas.openxmlformats.org/officeDocument/2006/relationships/hyperlink" Target="https://docs.google.com/forms/d/e/1FAIpQLSeDNiK7kWWFPaW9YrjGgk5pdsGSHVW1d8hPHx1kkS-L_ILI9A/viewform?edit2=2_ABaOnudHhrWk33F0XX_ZUm7_8X65fKnNU_8AUb8LVa_AhhPd" TargetMode="External"/><Relationship Id="rId577" Type="http://schemas.openxmlformats.org/officeDocument/2006/relationships/hyperlink" Target="https://docs.google.com/forms/d/e/1FAIpQLSeDNiK7kWWFPaW9YrjGgk5pdsGSHVW1d8hPHx1kkS-L_ILI9A/viewform?edit2=2_ABaOnufW6wqi7ZW67PcXiAEJoeDPFdKcIAAMG-1MCqZ8H15k" TargetMode="External"/><Relationship Id="rId339" Type="http://schemas.openxmlformats.org/officeDocument/2006/relationships/hyperlink" Target="https://docs.google.com/forms/d/e/1FAIpQLSeDNiK7kWWFPaW9YrjGgk5pdsGSHVW1d8hPHx1kkS-L_ILI9A/viewform?edit2=2_ABaOnudTXKln7wUC1XE8imLH70y1kNJDNCV4dtbjvfpdcv9d" TargetMode="External"/><Relationship Id="rId330" Type="http://schemas.openxmlformats.org/officeDocument/2006/relationships/hyperlink" Target="https://docs.google.com/forms/d/e/1FAIpQLSeDNiK7kWWFPaW9YrjGgk5pdsGSHVW1d8hPHx1kkS-L_ILI9A/viewform?edit2=2_ABaOnucHtPAWq-uXd_v62SCiwGEIkWsW7PBzkclXRs85eOMd" TargetMode="External"/><Relationship Id="rId572" Type="http://schemas.openxmlformats.org/officeDocument/2006/relationships/hyperlink" Target="https://docs.google.com/forms/d/e/1FAIpQLSeDNiK7kWWFPaW9YrjGgk5pdsGSHVW1d8hPHx1kkS-L_ILI9A/viewform?edit2=2_ABaOnufRYarc129GfjFrWM7K0_gJHcgC7zMfwk7KfOHKjMzZ" TargetMode="External"/><Relationship Id="rId571" Type="http://schemas.openxmlformats.org/officeDocument/2006/relationships/hyperlink" Target="https://docs.google.com/forms/d/e/1FAIpQLSeDNiK7kWWFPaW9YrjGgk5pdsGSHVW1d8hPHx1kkS-L_ILI9A/viewform?edit2=2_ABaOnudGALvSVonYS5TVtZWZ4wQYazIs1F6Lch3Ect2DOqdX" TargetMode="External"/><Relationship Id="rId570" Type="http://schemas.openxmlformats.org/officeDocument/2006/relationships/hyperlink" Target="https://docs.google.com/forms/d/e/1FAIpQLSeDNiK7kWWFPaW9YrjGgk5pdsGSHVW1d8hPHx1kkS-L_ILI9A/viewform?edit2=2_ABaOnueMQVzWssLiKcDF4T1GVxzoBLZhFhYbTHKwqiIYtW8S" TargetMode="External"/><Relationship Id="rId334" Type="http://schemas.openxmlformats.org/officeDocument/2006/relationships/hyperlink" Target="https://docs.google.com/forms/d/e/1FAIpQLSeDNiK7kWWFPaW9YrjGgk5pdsGSHVW1d8hPHx1kkS-L_ILI9A/viewform?edit2=2_ABaOnud82iQ5FLQvL61Fdd1W7WsPeSLqTznL7Wlos4Ba4Fi2" TargetMode="External"/><Relationship Id="rId576" Type="http://schemas.openxmlformats.org/officeDocument/2006/relationships/hyperlink" Target="https://docs.google.com/forms/d/e/1FAIpQLSeDNiK7kWWFPaW9YrjGgk5pdsGSHVW1d8hPHx1kkS-L_ILI9A/viewform?edit2=2_ABaOnufSA4chgd0_eeHkVGymhMC8aVH_0bqAU0S-l9_E8j5g" TargetMode="External"/><Relationship Id="rId333" Type="http://schemas.openxmlformats.org/officeDocument/2006/relationships/hyperlink" Target="https://docs.google.com/forms/d/e/1FAIpQLSeDNiK7kWWFPaW9YrjGgk5pdsGSHVW1d8hPHx1kkS-L_ILI9A/viewform?edit2=2_ABaOnucwObtPzrJW6mSy2lZKtrI2XLgvUGXUKMIoUBhGyUT9" TargetMode="External"/><Relationship Id="rId575" Type="http://schemas.openxmlformats.org/officeDocument/2006/relationships/hyperlink" Target="https://docs.google.com/forms/d/e/1FAIpQLSeDNiK7kWWFPaW9YrjGgk5pdsGSHVW1d8hPHx1kkS-L_ILI9A/viewform?edit2=2_ABaOnucKjcqLPxolzKlmsnTdiKzNnvEJ84xbd3BvSJQK5ppT" TargetMode="External"/><Relationship Id="rId332" Type="http://schemas.openxmlformats.org/officeDocument/2006/relationships/hyperlink" Target="https://docs.google.com/forms/d/e/1FAIpQLSeDNiK7kWWFPaW9YrjGgk5pdsGSHVW1d8hPHx1kkS-L_ILI9A/viewform?edit2=2_ABaOnuf9_WEVhyzPc_yJ8LpgvMvV6Tc1e4OJM9CC465y8QvQ" TargetMode="External"/><Relationship Id="rId574" Type="http://schemas.openxmlformats.org/officeDocument/2006/relationships/hyperlink" Target="https://docs.google.com/forms/d/e/1FAIpQLSeDNiK7kWWFPaW9YrjGgk5pdsGSHVW1d8hPHx1kkS-L_ILI9A/viewform?edit2=2_ABaOnudYmrfjjThINo9ABUsexlYlDm8vNWm6IszHovB_Rz0v" TargetMode="External"/><Relationship Id="rId331" Type="http://schemas.openxmlformats.org/officeDocument/2006/relationships/hyperlink" Target="https://docs.google.com/forms/d/e/1FAIpQLSeDNiK7kWWFPaW9YrjGgk5pdsGSHVW1d8hPHx1kkS-L_ILI9A/viewform?edit2=2_ABaOnuceKDw_BJGuEE-z4z8B7QEjArtADf1TINzLUV0RQJeO" TargetMode="External"/><Relationship Id="rId573" Type="http://schemas.openxmlformats.org/officeDocument/2006/relationships/hyperlink" Target="https://docs.google.com/forms/d/e/1FAIpQLSeDNiK7kWWFPaW9YrjGgk5pdsGSHVW1d8hPHx1kkS-L_ILI9A/viewform?edit2=2_ABaOnuffRS4yziBXVWPOp2nJWxmRBz7HGZqBpaNckOiofFAq" TargetMode="External"/><Relationship Id="rId370" Type="http://schemas.openxmlformats.org/officeDocument/2006/relationships/hyperlink" Target="https://docs.google.com/forms/d/e/1FAIpQLSeDNiK7kWWFPaW9YrjGgk5pdsGSHVW1d8hPHx1kkS-L_ILI9A/viewform?edit2=2_ABaOnuc-TXy_ZTbIrpaiirnMkbjl73M_EZu-LSYHcd_rlEy5" TargetMode="External"/><Relationship Id="rId129" Type="http://schemas.openxmlformats.org/officeDocument/2006/relationships/hyperlink" Target="https://docs.google.com/forms/d/e/1FAIpQLSeDNiK7kWWFPaW9YrjGgk5pdsGSHVW1d8hPHx1kkS-L_ILI9A/viewform?edit2=2_ABaOnufXqYIaZBvikJtW4bWIc7xyX8o2kLrYctZbjZZqzVBe" TargetMode="External"/><Relationship Id="rId128" Type="http://schemas.openxmlformats.org/officeDocument/2006/relationships/hyperlink" Target="https://docs.google.com/forms/d/e/1FAIpQLSeDNiK7kWWFPaW9YrjGgk5pdsGSHVW1d8hPHx1kkS-L_ILI9A/viewform?edit2=2_ABaOnueNJkhRJhA4itMosIB1rFGjcQx3naqmSp6O3W1IdE4" TargetMode="External"/><Relationship Id="rId127" Type="http://schemas.openxmlformats.org/officeDocument/2006/relationships/hyperlink" Target="https://docs.google.com/forms/d/e/1FAIpQLSeDNiK7kWWFPaW9YrjGgk5pdsGSHVW1d8hPHx1kkS-L_ILI9A/viewform?edit2=2_ABaOnudZTU8A-5k0qIgpuZHS-AhvqjdsnBdmwHS7YxK5Bdb-" TargetMode="External"/><Relationship Id="rId369" Type="http://schemas.openxmlformats.org/officeDocument/2006/relationships/hyperlink" Target="https://docs.google.com/forms/d/e/1FAIpQLSeDNiK7kWWFPaW9YrjGgk5pdsGSHVW1d8hPHx1kkS-L_ILI9A/viewform?edit2=2_ABaOnufZ9mfTRmqdTA3UW9Bq6QounVvU9t5iOs9v5cjvE9p5" TargetMode="External"/><Relationship Id="rId126" Type="http://schemas.openxmlformats.org/officeDocument/2006/relationships/hyperlink" Target="https://docs.google.com/forms/d/e/1FAIpQLSeDNiK7kWWFPaW9YrjGgk5pdsGSHVW1d8hPHx1kkS-L_ILI9A/viewform?edit2=2_ABaOnudVKxOE4XJrzx3Wsd7xHE0HCnmbqZ8gaPlbhKrDWk-F" TargetMode="External"/><Relationship Id="rId368" Type="http://schemas.openxmlformats.org/officeDocument/2006/relationships/hyperlink" Target="https://docs.google.com/forms/d/e/1FAIpQLSeDNiK7kWWFPaW9YrjGgk5pdsGSHVW1d8hPHx1kkS-L_ILI9A/viewform?edit2=2_ABaOnucQoQ7V86Dlf3TV9tolM3FgpnQWpZg1zQs-hshoPD0N" TargetMode="External"/><Relationship Id="rId121" Type="http://schemas.openxmlformats.org/officeDocument/2006/relationships/hyperlink" Target="https://docs.google.com/forms/d/e/1FAIpQLSeDNiK7kWWFPaW9YrjGgk5pdsGSHVW1d8hPHx1kkS-L_ILI9A/viewform?edit2=2_ABaOnud99kKenHuzKToIf6DhSVcKBWseEgwB6BnpSV8NUv-p" TargetMode="External"/><Relationship Id="rId363" Type="http://schemas.openxmlformats.org/officeDocument/2006/relationships/hyperlink" Target="https://docs.google.com/forms/d/e/1FAIpQLSeDNiK7kWWFPaW9YrjGgk5pdsGSHVW1d8hPHx1kkS-L_ILI9A/viewform?edit2=2_ABaOnucx6CFRMWoN_SqBx5ARMNkXqzr2LftaTSmJvEibGnKS" TargetMode="External"/><Relationship Id="rId120" Type="http://schemas.openxmlformats.org/officeDocument/2006/relationships/hyperlink" Target="https://docs.google.com/forms/d/e/1FAIpQLSeDNiK7kWWFPaW9YrjGgk5pdsGSHVW1d8hPHx1kkS-L_ILI9A/viewform?edit2=2_ABaOnuf4FpcsZfM6dRpRWo1RPkgR8xMk18JAFAx8-Ls6rHpf" TargetMode="External"/><Relationship Id="rId362" Type="http://schemas.openxmlformats.org/officeDocument/2006/relationships/hyperlink" Target="https://docs.google.com/forms/d/e/1FAIpQLSeDNiK7kWWFPaW9YrjGgk5pdsGSHVW1d8hPHx1kkS-L_ILI9A/viewform?edit2=2_ABaOnufJ88dCCv5tpt25Vf-AWDlhrGfSplS9U2q-4CxLiZk" TargetMode="External"/><Relationship Id="rId361" Type="http://schemas.openxmlformats.org/officeDocument/2006/relationships/hyperlink" Target="https://docs.google.com/forms/d/e/1FAIpQLSeDNiK7kWWFPaW9YrjGgk5pdsGSHVW1d8hPHx1kkS-L_ILI9A/viewform?edit2=2_ABaOnuecv3nTiVOy9h0lHTv2VQ3037vRvPhoy-fneJeyEghe" TargetMode="External"/><Relationship Id="rId360" Type="http://schemas.openxmlformats.org/officeDocument/2006/relationships/hyperlink" Target="https://docs.google.com/forms/d/e/1FAIpQLSeDNiK7kWWFPaW9YrjGgk5pdsGSHVW1d8hPHx1kkS-L_ILI9A/viewform?edit2=2_ABaOnueoDrmg_ca5Gh7KVtAAKSH8jq-OlKVYQOBwWtcLtG-k" TargetMode="External"/><Relationship Id="rId125" Type="http://schemas.openxmlformats.org/officeDocument/2006/relationships/hyperlink" Target="https://docs.google.com/forms/d/e/1FAIpQLSeDNiK7kWWFPaW9YrjGgk5pdsGSHVW1d8hPHx1kkS-L_ILI9A/viewform?edit2=2_ABaOnufussTHvLPhiQPiwN1hF_YHQGtClgJN1k5qCAeYbc_h" TargetMode="External"/><Relationship Id="rId367" Type="http://schemas.openxmlformats.org/officeDocument/2006/relationships/hyperlink" Target="https://docs.google.com/forms/d/e/1FAIpQLSeDNiK7kWWFPaW9YrjGgk5pdsGSHVW1d8hPHx1kkS-L_ILI9A/viewform?edit2=2_ABaOnufdQM0oyhtlBgNBWp9eUOkXNCpRWmu47f9h2WauPOPB" TargetMode="External"/><Relationship Id="rId124" Type="http://schemas.openxmlformats.org/officeDocument/2006/relationships/hyperlink" Target="https://docs.google.com/forms/d/e/1FAIpQLSeDNiK7kWWFPaW9YrjGgk5pdsGSHVW1d8hPHx1kkS-L_ILI9A/viewform?edit2=2_ABaOnucFnNia79wCTiM50Ew8GHlfKJyW9cYHR2WARPl9yXQd" TargetMode="External"/><Relationship Id="rId366" Type="http://schemas.openxmlformats.org/officeDocument/2006/relationships/hyperlink" Target="https://docs.google.com/forms/d/e/1FAIpQLSeDNiK7kWWFPaW9YrjGgk5pdsGSHVW1d8hPHx1kkS-L_ILI9A/viewform?edit2=2_ABaOnuflibyR_nIb3voDoa5skequc5FsnTkzgy7PJEjyKxs8" TargetMode="External"/><Relationship Id="rId123" Type="http://schemas.openxmlformats.org/officeDocument/2006/relationships/hyperlink" Target="https://docs.google.com/forms/d/e/1FAIpQLSeDNiK7kWWFPaW9YrjGgk5pdsGSHVW1d8hPHx1kkS-L_ILI9A/viewform?edit2=2_ABaOnuc2OE1PnR-DG_ttiqIFVAd_OFG2hv2qvcOBfnR35jLG" TargetMode="External"/><Relationship Id="rId365" Type="http://schemas.openxmlformats.org/officeDocument/2006/relationships/hyperlink" Target="https://docs.google.com/forms/d/e/1FAIpQLSeDNiK7kWWFPaW9YrjGgk5pdsGSHVW1d8hPHx1kkS-L_ILI9A/viewform?edit2=2_ABaOnucHXbS4XDj5tzT6sCqK1wXXpkv9doJ9KxWn0DE2Nz44" TargetMode="External"/><Relationship Id="rId122" Type="http://schemas.openxmlformats.org/officeDocument/2006/relationships/hyperlink" Target="https://docs.google.com/forms/d/e/1FAIpQLSeDNiK7kWWFPaW9YrjGgk5pdsGSHVW1d8hPHx1kkS-L_ILI9A/viewform?edit2=2_ABaOnueCeDENBMWyQM19E7x-ORGM8qK5ofnovF064x6Tqfzt" TargetMode="External"/><Relationship Id="rId364" Type="http://schemas.openxmlformats.org/officeDocument/2006/relationships/hyperlink" Target="https://docs.google.com/forms/d/e/1FAIpQLSeDNiK7kWWFPaW9YrjGgk5pdsGSHVW1d8hPHx1kkS-L_ILI9A/viewform?edit2=2_ABaOnueTH8CEvujPOpbzt_U9AijlxK53UmI41yUlhEtNZEuT" TargetMode="External"/><Relationship Id="rId95" Type="http://schemas.openxmlformats.org/officeDocument/2006/relationships/hyperlink" Target="https://docs.google.com/forms/d/e/1FAIpQLSeDNiK7kWWFPaW9YrjGgk5pdsGSHVW1d8hPHx1kkS-L_ILI9A/viewform?edit2=2_ABaOnuc_8KzwHaUblYKCvA79iuxgI71l3SnBCK53MUDDukqk" TargetMode="External"/><Relationship Id="rId94" Type="http://schemas.openxmlformats.org/officeDocument/2006/relationships/hyperlink" Target="https://docs.google.com/forms/d/e/1FAIpQLSeDNiK7kWWFPaW9YrjGgk5pdsGSHVW1d8hPHx1kkS-L_ILI9A/viewform?edit2=2_ABaOnue-dpgRPt7UNXifdX8rdWqPaWWRdy8EPpKb2fJsjhKd" TargetMode="External"/><Relationship Id="rId97" Type="http://schemas.openxmlformats.org/officeDocument/2006/relationships/hyperlink" Target="https://docs.google.com/forms/d/e/1FAIpQLSeDNiK7kWWFPaW9YrjGgk5pdsGSHVW1d8hPHx1kkS-L_ILI9A/viewform?edit2=2_ABaOnufnk5_cGWsJEzENK6Zb_3w5KQx9F1YFy6rEk10Bag1d" TargetMode="External"/><Relationship Id="rId96" Type="http://schemas.openxmlformats.org/officeDocument/2006/relationships/hyperlink" Target="https://docs.google.com/forms/d/e/1FAIpQLSeDNiK7kWWFPaW9YrjGgk5pdsGSHVW1d8hPHx1kkS-L_ILI9A/viewform?edit2=2_ABaOnudhPMbQNg55J4m5edS4NRO_KMqADXRjHFTiVs_3tx8" TargetMode="External"/><Relationship Id="rId99" Type="http://schemas.openxmlformats.org/officeDocument/2006/relationships/hyperlink" Target="https://docs.google.com/forms/d/e/1FAIpQLSeDNiK7kWWFPaW9YrjGgk5pdsGSHVW1d8hPHx1kkS-L_ILI9A/viewform?edit2=2_ABaOnuc1uTUIpYvZzRkoOq8OMcfyGFwUXVXUcSBFiRHufT9d" TargetMode="External"/><Relationship Id="rId98" Type="http://schemas.openxmlformats.org/officeDocument/2006/relationships/hyperlink" Target="https://docs.google.com/forms/d/e/1FAIpQLSeDNiK7kWWFPaW9YrjGgk5pdsGSHVW1d8hPHx1kkS-L_ILI9A/viewform?edit2=2_ABaOnudIWRg8RPcwM9GjMcu288ISv4HCxAq1ANCbn-YwHl6y" TargetMode="External"/><Relationship Id="rId91" Type="http://schemas.openxmlformats.org/officeDocument/2006/relationships/hyperlink" Target="https://docs.google.com/forms/d/e/1FAIpQLSeDNiK7kWWFPaW9YrjGgk5pdsGSHVW1d8hPHx1kkS-L_ILI9A/viewform?edit2=2_ABaOnucHdSsD942zT8QkXjEC0TMbGd0D482SqBn2DAGYqmBW" TargetMode="External"/><Relationship Id="rId90" Type="http://schemas.openxmlformats.org/officeDocument/2006/relationships/hyperlink" Target="https://docs.google.com/forms/d/e/1FAIpQLSeDNiK7kWWFPaW9YrjGgk5pdsGSHVW1d8hPHx1kkS-L_ILI9A/viewform?edit2=2_ABaOnuceJ1cpl0185OZFpnMVOq9jipwXuSZdO1_T3WR_mMg" TargetMode="External"/><Relationship Id="rId93" Type="http://schemas.openxmlformats.org/officeDocument/2006/relationships/hyperlink" Target="https://docs.google.com/forms/d/e/1FAIpQLSeDNiK7kWWFPaW9YrjGgk5pdsGSHVW1d8hPHx1kkS-L_ILI9A/viewform?edit2=2_ABaOnuc0exKj_ZZPscJ6u9rrORERq5UusnnxGg2NOVlhzbt1" TargetMode="External"/><Relationship Id="rId92" Type="http://schemas.openxmlformats.org/officeDocument/2006/relationships/hyperlink" Target="https://docs.google.com/forms/d/e/1FAIpQLSeDNiK7kWWFPaW9YrjGgk5pdsGSHVW1d8hPHx1kkS-L_ILI9A/viewform?edit2=2_ABaOnufj1Qut4mO8k_YdU3h2QNCP5LYaqZGAMClM1N4B9pLi" TargetMode="External"/><Relationship Id="rId118" Type="http://schemas.openxmlformats.org/officeDocument/2006/relationships/hyperlink" Target="https://docs.google.com/forms/d/e/1FAIpQLSeDNiK7kWWFPaW9YrjGgk5pdsGSHVW1d8hPHx1kkS-L_ILI9A/viewform?edit2=2_ABaOnufyC0gih35sZ508HxOWu-JCgmIyxJ-2vIdC8li0br00" TargetMode="External"/><Relationship Id="rId117" Type="http://schemas.openxmlformats.org/officeDocument/2006/relationships/hyperlink" Target="https://docs.google.com/forms/d/e/1FAIpQLSeDNiK7kWWFPaW9YrjGgk5pdsGSHVW1d8hPHx1kkS-L_ILI9A/viewform?edit2=2_ABaOnufG1iKNrfJDgtfXD_PG_aTpvpdB4FhPUvfu9pLQjSUt" TargetMode="External"/><Relationship Id="rId359" Type="http://schemas.openxmlformats.org/officeDocument/2006/relationships/hyperlink" Target="https://docs.google.com/forms/d/e/1FAIpQLSeDNiK7kWWFPaW9YrjGgk5pdsGSHVW1d8hPHx1kkS-L_ILI9A/viewform?edit2=2_ABaOnue2Bz6dXVD93Q89C2SSGah3bNpQDhhPZTEqxjZ13brl" TargetMode="External"/><Relationship Id="rId116" Type="http://schemas.openxmlformats.org/officeDocument/2006/relationships/hyperlink" Target="https://docs.google.com/forms/d/e/1FAIpQLSeDNiK7kWWFPaW9YrjGgk5pdsGSHVW1d8hPHx1kkS-L_ILI9A/viewform?edit2=2_ABaOnucacTU0irnv1ZK42jHzeQtWAsp5Orw85yIoNQdTTyNN" TargetMode="External"/><Relationship Id="rId358" Type="http://schemas.openxmlformats.org/officeDocument/2006/relationships/hyperlink" Target="https://docs.google.com/forms/d/e/1FAIpQLSeDNiK7kWWFPaW9YrjGgk5pdsGSHVW1d8hPHx1kkS-L_ILI9A/viewform?edit2=2_ABaOnueJpnng2wBeTQFdPVNDEzKaj-gNzLAcczbdP42gjpt0" TargetMode="External"/><Relationship Id="rId115" Type="http://schemas.openxmlformats.org/officeDocument/2006/relationships/hyperlink" Target="https://docs.google.com/forms/d/e/1FAIpQLSeDNiK7kWWFPaW9YrjGgk5pdsGSHVW1d8hPHx1kkS-L_ILI9A/viewform?edit2=2_ABaOnue49W5DUfOj65Lg0hUo6jRDmaW4gAsRO3Bu6V63Sio" TargetMode="External"/><Relationship Id="rId357" Type="http://schemas.openxmlformats.org/officeDocument/2006/relationships/hyperlink" Target="https://docs.google.com/forms/d/e/1FAIpQLSeDNiK7kWWFPaW9YrjGgk5pdsGSHVW1d8hPHx1kkS-L_ILI9A/viewform?edit2=2_ABaOnufhz9jctSVUSlwu2wvH03WG6gWiaDwJ4MLucPSyny7f" TargetMode="External"/><Relationship Id="rId599" Type="http://schemas.openxmlformats.org/officeDocument/2006/relationships/hyperlink" Target="https://docs.google.com/forms/d/e/1FAIpQLSeDNiK7kWWFPaW9YrjGgk5pdsGSHVW1d8hPHx1kkS-L_ILI9A/viewform?edit2=2_ABaOnuc7ymg-1vaKClaPXD42pUw8ghsMtanK4xACuFqFR2kk" TargetMode="External"/><Relationship Id="rId119" Type="http://schemas.openxmlformats.org/officeDocument/2006/relationships/hyperlink" Target="https://docs.google.com/forms/d/e/1FAIpQLSeDNiK7kWWFPaW9YrjGgk5pdsGSHVW1d8hPHx1kkS-L_ILI9A/viewform?edit2=2_ABaOnud6VCgV8ZguL9nkRPlLMuUe13RDcn3hGdsVgRzMIl4W" TargetMode="External"/><Relationship Id="rId110" Type="http://schemas.openxmlformats.org/officeDocument/2006/relationships/hyperlink" Target="https://docs.google.com/forms/d/e/1FAIpQLSeDNiK7kWWFPaW9YrjGgk5pdsGSHVW1d8hPHx1kkS-L_ILI9A/viewform?edit2=2_ABaOnueqGfMPnY-hoPFRlwSB2reG-aBRI8BiFK-S_5bBvaYN" TargetMode="External"/><Relationship Id="rId352" Type="http://schemas.openxmlformats.org/officeDocument/2006/relationships/hyperlink" Target="https://docs.google.com/forms/d/e/1FAIpQLSeDNiK7kWWFPaW9YrjGgk5pdsGSHVW1d8hPHx1kkS-L_ILI9A/viewform?edit2=2_ABaOnuenQpE1TMA6ELtb4R_gGCs6TZREDFY3AnYTD5VTDg2l" TargetMode="External"/><Relationship Id="rId594" Type="http://schemas.openxmlformats.org/officeDocument/2006/relationships/hyperlink" Target="https://docs.google.com/forms/d/e/1FAIpQLSeDNiK7kWWFPaW9YrjGgk5pdsGSHVW1d8hPHx1kkS-L_ILI9A/viewform?edit2=2_ABaOnue_kdXHLJTI4dZJDpwGqjleMKisZLIM71KHfaVYCSwl" TargetMode="External"/><Relationship Id="rId351" Type="http://schemas.openxmlformats.org/officeDocument/2006/relationships/hyperlink" Target="https://docs.google.com/forms/d/e/1FAIpQLSeDNiK7kWWFPaW9YrjGgk5pdsGSHVW1d8hPHx1kkS-L_ILI9A/viewform?edit2=2_ABaOnudLkRFS72OS9DVi5SkC1j4KIgjVfuIAWYvvNKMlBPL9" TargetMode="External"/><Relationship Id="rId593" Type="http://schemas.openxmlformats.org/officeDocument/2006/relationships/hyperlink" Target="https://docs.google.com/forms/d/e/1FAIpQLSeDNiK7kWWFPaW9YrjGgk5pdsGSHVW1d8hPHx1kkS-L_ILI9A/viewform?edit2=2_ABaOnueAQ97ab_MRpBrmqs-Qh5EC0a9u48qWfZzCzI9J85Y2" TargetMode="External"/><Relationship Id="rId350" Type="http://schemas.openxmlformats.org/officeDocument/2006/relationships/hyperlink" Target="https://docs.google.com/forms/d/e/1FAIpQLSeDNiK7kWWFPaW9YrjGgk5pdsGSHVW1d8hPHx1kkS-L_ILI9A/viewform?edit2=2_ABaOnud84mgosfGds0jG5XNnwXJVIm4OhGJtBbKEnoqPRYov" TargetMode="External"/><Relationship Id="rId592" Type="http://schemas.openxmlformats.org/officeDocument/2006/relationships/hyperlink" Target="https://docs.google.com/forms/d/e/1FAIpQLSeDNiK7kWWFPaW9YrjGgk5pdsGSHVW1d8hPHx1kkS-L_ILI9A/viewform?edit2=2_ABaOnud71EWHgE-LTcyqytd6Y06S4Pl8wx9G9nUljVNz6Ixd" TargetMode="External"/><Relationship Id="rId591" Type="http://schemas.openxmlformats.org/officeDocument/2006/relationships/hyperlink" Target="https://docs.google.com/forms/d/e/1FAIpQLSeDNiK7kWWFPaW9YrjGgk5pdsGSHVW1d8hPHx1kkS-L_ILI9A/viewform?edit2=2_ABaOnufxGbk61ru1C2sMXBzyRgSpVg-eb6T95iVi9bSN4Avq" TargetMode="External"/><Relationship Id="rId114" Type="http://schemas.openxmlformats.org/officeDocument/2006/relationships/hyperlink" Target="https://docs.google.com/forms/d/e/1FAIpQLSeDNiK7kWWFPaW9YrjGgk5pdsGSHVW1d8hPHx1kkS-L_ILI9A/viewform?edit2=2_ABaOnufHLtqBVnBYY7Z-0VWzVfLz2DLvuKW9CVACuhLL9AaR" TargetMode="External"/><Relationship Id="rId356" Type="http://schemas.openxmlformats.org/officeDocument/2006/relationships/hyperlink" Target="https://docs.google.com/forms/d/e/1FAIpQLSeDNiK7kWWFPaW9YrjGgk5pdsGSHVW1d8hPHx1kkS-L_ILI9A/viewform?edit2=2_ABaOnudjU6IIUL5wW1-ulRiuDMazCAXUzKWUoCX2SgUcvyGf" TargetMode="External"/><Relationship Id="rId598" Type="http://schemas.openxmlformats.org/officeDocument/2006/relationships/hyperlink" Target="https://docs.google.com/forms/d/e/1FAIpQLSeDNiK7kWWFPaW9YrjGgk5pdsGSHVW1d8hPHx1kkS-L_ILI9A/viewform?edit2=2_ABaOnufv62vBS_V-lPtKBdp-BcKPUMBcsZal-dvBiNSudfqG" TargetMode="External"/><Relationship Id="rId113" Type="http://schemas.openxmlformats.org/officeDocument/2006/relationships/hyperlink" Target="https://docs.google.com/forms/d/e/1FAIpQLSeDNiK7kWWFPaW9YrjGgk5pdsGSHVW1d8hPHx1kkS-L_ILI9A/viewform?edit2=2_ABaOnuf4wvLCdOk3lPeirMws4wv3FtybuezpuWR3q5zd8YjD" TargetMode="External"/><Relationship Id="rId355" Type="http://schemas.openxmlformats.org/officeDocument/2006/relationships/hyperlink" Target="https://docs.google.com/forms/d/e/1FAIpQLSeDNiK7kWWFPaW9YrjGgk5pdsGSHVW1d8hPHx1kkS-L_ILI9A/viewform?edit2=2_ABaOnudAIwIvlvxuVNla6lw3hBniaibr261fawr9DIYLRKqp" TargetMode="External"/><Relationship Id="rId597" Type="http://schemas.openxmlformats.org/officeDocument/2006/relationships/hyperlink" Target="https://docs.google.com/forms/d/e/1FAIpQLSeDNiK7kWWFPaW9YrjGgk5pdsGSHVW1d8hPHx1kkS-L_ILI9A/viewform?edit2=2_ABaOnueNTH5FScPqbzcF1iY8Pm0jqWe8rEfC-NCcdt5gwtHl" TargetMode="External"/><Relationship Id="rId112" Type="http://schemas.openxmlformats.org/officeDocument/2006/relationships/hyperlink" Target="https://docs.google.com/forms/d/e/1FAIpQLSeDNiK7kWWFPaW9YrjGgk5pdsGSHVW1d8hPHx1kkS-L_ILI9A/viewform?edit2=2_ABaOnudzh9c4AQCzYe5oO7ziz7L_UPL3RfbcZp7BxcpZWrZE" TargetMode="External"/><Relationship Id="rId354" Type="http://schemas.openxmlformats.org/officeDocument/2006/relationships/hyperlink" Target="https://docs.google.com/forms/d/e/1FAIpQLSeDNiK7kWWFPaW9YrjGgk5pdsGSHVW1d8hPHx1kkS-L_ILI9A/viewform?edit2=2_ABaOnufPcwRZVmU5pkMxb93g-Xw2onA5F0IP2ViCryi8ZgiC" TargetMode="External"/><Relationship Id="rId596" Type="http://schemas.openxmlformats.org/officeDocument/2006/relationships/hyperlink" Target="https://docs.google.com/forms/d/e/1FAIpQLSeDNiK7kWWFPaW9YrjGgk5pdsGSHVW1d8hPHx1kkS-L_ILI9A/viewform?edit2=2_ABaOnucsFU7XbTvZHA5kWnzI-v21xvqpCDhQGV-J2gz3KnzB" TargetMode="External"/><Relationship Id="rId111" Type="http://schemas.openxmlformats.org/officeDocument/2006/relationships/hyperlink" Target="https://docs.google.com/forms/d/e/1FAIpQLSeDNiK7kWWFPaW9YrjGgk5pdsGSHVW1d8hPHx1kkS-L_ILI9A/viewform?edit2=2_ABaOnuc3DupncLROqitEMD_wRevl7s6tNX1ArfnQkYljMOJR" TargetMode="External"/><Relationship Id="rId353" Type="http://schemas.openxmlformats.org/officeDocument/2006/relationships/hyperlink" Target="https://docs.google.com/forms/d/e/1FAIpQLSeDNiK7kWWFPaW9YrjGgk5pdsGSHVW1d8hPHx1kkS-L_ILI9A/viewform?edit2=2_ABaOnueoTVgGPlRJVs_WQDtMYzotLoSrbD8pGcJz001Iy0cO" TargetMode="External"/><Relationship Id="rId595" Type="http://schemas.openxmlformats.org/officeDocument/2006/relationships/hyperlink" Target="https://docs.google.com/forms/d/e/1FAIpQLSeDNiK7kWWFPaW9YrjGgk5pdsGSHVW1d8hPHx1kkS-L_ILI9A/viewform?edit2=2_ABaOnue_b7dS_R4inHQz00PilpA-lxel2fGFr17_dXAS-7dN" TargetMode="External"/><Relationship Id="rId305" Type="http://schemas.openxmlformats.org/officeDocument/2006/relationships/hyperlink" Target="https://docs.google.com/forms/d/e/1FAIpQLSeDNiK7kWWFPaW9YrjGgk5pdsGSHVW1d8hPHx1kkS-L_ILI9A/viewform?edit2=2_ABaOnufNQjdwOvzr2UgxHnXRi-eXklwO7VjY7AJ44H0fD5FL" TargetMode="External"/><Relationship Id="rId547" Type="http://schemas.openxmlformats.org/officeDocument/2006/relationships/hyperlink" Target="https://docs.google.com/forms/d/e/1FAIpQLSeDNiK7kWWFPaW9YrjGgk5pdsGSHVW1d8hPHx1kkS-L_ILI9A/viewform?edit2=2_ABaOnuczM3OP6esvR_kKkCPuFe0XAXZxuS9gDPutnN7qXfAm" TargetMode="External"/><Relationship Id="rId789" Type="http://schemas.openxmlformats.org/officeDocument/2006/relationships/hyperlink" Target="https://docs.google.com/forms/d/e/1FAIpQLSeDNiK7kWWFPaW9YrjGgk5pdsGSHVW1d8hPHx1kkS-L_ILI9A/viewform?edit2=2_ABaOnucs5aSX5tQ-hs-FsJCK5vhCFx_nblorVVBc6iFw1tQ5" TargetMode="External"/><Relationship Id="rId304" Type="http://schemas.openxmlformats.org/officeDocument/2006/relationships/hyperlink" Target="https://docs.google.com/forms/d/e/1FAIpQLSeDNiK7kWWFPaW9YrjGgk5pdsGSHVW1d8hPHx1kkS-L_ILI9A/viewform?edit2=2_ABaOnufrQILZDVqxSz8TFcAFQBCAJK39tmcw6Za6J_j0Z9KU" TargetMode="External"/><Relationship Id="rId546" Type="http://schemas.openxmlformats.org/officeDocument/2006/relationships/hyperlink" Target="https://docs.google.com/forms/d/e/1FAIpQLSeDNiK7kWWFPaW9YrjGgk5pdsGSHVW1d8hPHx1kkS-L_ILI9A/viewform?edit2=2_ABaOnudejI_LNCVczB1l8Nl86j_xn8LNFlyxnEgk_nAzCexO" TargetMode="External"/><Relationship Id="rId788" Type="http://schemas.openxmlformats.org/officeDocument/2006/relationships/hyperlink" Target="https://docs.google.com/forms/d/e/1FAIpQLSeDNiK7kWWFPaW9YrjGgk5pdsGSHVW1d8hPHx1kkS-L_ILI9A/viewform?edit2=2_ABaOnucmNWCyxz9gYRYxR0KwzUu6aNI6Z0SRXPBGMTTDCfMN" TargetMode="External"/><Relationship Id="rId303" Type="http://schemas.openxmlformats.org/officeDocument/2006/relationships/hyperlink" Target="https://docs.google.com/forms/d/e/1FAIpQLSeDNiK7kWWFPaW9YrjGgk5pdsGSHVW1d8hPHx1kkS-L_ILI9A/viewform?edit2=2_ABaOnudFZsP83fytNEdThek0wDNKtOBrQzjpZzGXgneAqwpo" TargetMode="External"/><Relationship Id="rId545" Type="http://schemas.openxmlformats.org/officeDocument/2006/relationships/hyperlink" Target="https://docs.google.com/forms/d/e/1FAIpQLSeDNiK7kWWFPaW9YrjGgk5pdsGSHVW1d8hPHx1kkS-L_ILI9A/viewform?edit2=2_ABaOnuegaGH0LC3_TQxmpL23c6A-h7t8-VRHVx5CbwC_SjcD" TargetMode="External"/><Relationship Id="rId787" Type="http://schemas.openxmlformats.org/officeDocument/2006/relationships/hyperlink" Target="https://docs.google.com/forms/d/e/1FAIpQLSeDNiK7kWWFPaW9YrjGgk5pdsGSHVW1d8hPHx1kkS-L_ILI9A/viewform?edit2=2_ABaOnuc-SXVTvPvR_i-ujurln_Ao165O7o4lvF9AioyIAggH" TargetMode="External"/><Relationship Id="rId302" Type="http://schemas.openxmlformats.org/officeDocument/2006/relationships/hyperlink" Target="https://docs.google.com/forms/d/e/1FAIpQLSeDNiK7kWWFPaW9YrjGgk5pdsGSHVW1d8hPHx1kkS-L_ILI9A/viewform?edit2=2_ABaOnuf-zDUOnYmvqAcXDcmkOC-cv-ems6VHPYgPZNtWBNdY" TargetMode="External"/><Relationship Id="rId544" Type="http://schemas.openxmlformats.org/officeDocument/2006/relationships/hyperlink" Target="https://docs.google.com/forms/d/e/1FAIpQLSeDNiK7kWWFPaW9YrjGgk5pdsGSHVW1d8hPHx1kkS-L_ILI9A/viewform?edit2=2_ABaOnuc5NrZhr56PuseO_1QdOMQjRwZt-o-HZlBgBKqWwm3t" TargetMode="External"/><Relationship Id="rId786" Type="http://schemas.openxmlformats.org/officeDocument/2006/relationships/hyperlink" Target="https://docs.google.com/forms/d/e/1FAIpQLSeDNiK7kWWFPaW9YrjGgk5pdsGSHVW1d8hPHx1kkS-L_ILI9A/viewform?edit2=2_ABaOnudHOcPB7ReV9THsDkbyeDJy_dvxlXUj2Zro9qpgUHvu" TargetMode="External"/><Relationship Id="rId309" Type="http://schemas.openxmlformats.org/officeDocument/2006/relationships/hyperlink" Target="https://docs.google.com/forms/d/e/1FAIpQLSeDNiK7kWWFPaW9YrjGgk5pdsGSHVW1d8hPHx1kkS-L_ILI9A/viewform?edit2=2_ABaOnufmJVMTq1_vSVh76Gn7e7-YZaa9mCquZaYP67IjER1h" TargetMode="External"/><Relationship Id="rId308" Type="http://schemas.openxmlformats.org/officeDocument/2006/relationships/hyperlink" Target="https://docs.google.com/forms/d/e/1FAIpQLSeDNiK7kWWFPaW9YrjGgk5pdsGSHVW1d8hPHx1kkS-L_ILI9A/viewform?edit2=2_ABaOnucBjxpBSWanYDKQcqr0JgITEZLwHIcwFKIOEqsCIhsY" TargetMode="External"/><Relationship Id="rId307" Type="http://schemas.openxmlformats.org/officeDocument/2006/relationships/hyperlink" Target="https://docs.google.com/forms/d/e/1FAIpQLSeDNiK7kWWFPaW9YrjGgk5pdsGSHVW1d8hPHx1kkS-L_ILI9A/viewform?edit2=2_ABaOnucp5SaVRN0JEGYzO6FQ9t9wIVrO8m2FmT12Djb_inEd" TargetMode="External"/><Relationship Id="rId549" Type="http://schemas.openxmlformats.org/officeDocument/2006/relationships/hyperlink" Target="https://docs.google.com/forms/d/e/1FAIpQLSeDNiK7kWWFPaW9YrjGgk5pdsGSHVW1d8hPHx1kkS-L_ILI9A/viewform?edit2=2_ABaOnudP62Bs0ISe4OAe29BZneD2clPyfXs5noUvouKVcAON" TargetMode="External"/><Relationship Id="rId306" Type="http://schemas.openxmlformats.org/officeDocument/2006/relationships/hyperlink" Target="https://docs.google.com/forms/d/e/1FAIpQLSeDNiK7kWWFPaW9YrjGgk5pdsGSHVW1d8hPHx1kkS-L_ILI9A/viewform?edit2=2_ABaOnucNkYev8VnaXxVBjn2r_9mOFMQT1eJT8i6_jk9P7Wel" TargetMode="External"/><Relationship Id="rId548" Type="http://schemas.openxmlformats.org/officeDocument/2006/relationships/hyperlink" Target="https://docs.google.com/forms/d/e/1FAIpQLSeDNiK7kWWFPaW9YrjGgk5pdsGSHVW1d8hPHx1kkS-L_ILI9A/viewform?edit2=2_ABaOnudTHI3ebcgipure0W8IuOhc-467UdAe9p0DIVKK-CMY" TargetMode="External"/><Relationship Id="rId781" Type="http://schemas.openxmlformats.org/officeDocument/2006/relationships/hyperlink" Target="https://docs.google.com/forms/d/e/1FAIpQLSeDNiK7kWWFPaW9YrjGgk5pdsGSHVW1d8hPHx1kkS-L_ILI9A/viewform?edit2=2_ABaOnudI8hCQbweYA3V99-DYibY4w0buafVRe7AdaxyY5Uwt" TargetMode="External"/><Relationship Id="rId780" Type="http://schemas.openxmlformats.org/officeDocument/2006/relationships/hyperlink" Target="https://docs.google.com/forms/d/e/1FAIpQLSeDNiK7kWWFPaW9YrjGgk5pdsGSHVW1d8hPHx1kkS-L_ILI9A/viewform?edit2=2_ABaOnufXnJjhh7YVhC1Gq2pmEWSvCuCILaWdYathU5mUjss" TargetMode="External"/><Relationship Id="rId301" Type="http://schemas.openxmlformats.org/officeDocument/2006/relationships/hyperlink" Target="https://docs.google.com/forms/d/e/1FAIpQLSeDNiK7kWWFPaW9YrjGgk5pdsGSHVW1d8hPHx1kkS-L_ILI9A/viewform?edit2=2_ABaOnufyFtlNyvOEynNFJClHa6EzyMpDL7qxuQv_Q3Amk3Co" TargetMode="External"/><Relationship Id="rId543" Type="http://schemas.openxmlformats.org/officeDocument/2006/relationships/hyperlink" Target="https://docs.google.com/forms/d/e/1FAIpQLSeDNiK7kWWFPaW9YrjGgk5pdsGSHVW1d8hPHx1kkS-L_ILI9A/viewform?edit2=2_ABaOnufaWQ6p7DzM1oLqFNXVph9VIgOJ1R0XPTptJQqwm9LV" TargetMode="External"/><Relationship Id="rId785" Type="http://schemas.openxmlformats.org/officeDocument/2006/relationships/hyperlink" Target="https://docs.google.com/forms/d/e/1FAIpQLSeDNiK7kWWFPaW9YrjGgk5pdsGSHVW1d8hPHx1kkS-L_ILI9A/viewform?edit2=2_ABaOnueFhTpFkIQ2Hyhtp60XXY5VMR3xZFUMpMWs6K0-dk71" TargetMode="External"/><Relationship Id="rId300" Type="http://schemas.openxmlformats.org/officeDocument/2006/relationships/hyperlink" Target="https://docs.google.com/forms/d/e/1FAIpQLSeDNiK7kWWFPaW9YrjGgk5pdsGSHVW1d8hPHx1kkS-L_ILI9A/viewform?edit2=2_ABaOnucq6bMXQk3mVJXVhvzqg5ZeEMDU51xlk1F7hmEsLfCL" TargetMode="External"/><Relationship Id="rId542" Type="http://schemas.openxmlformats.org/officeDocument/2006/relationships/hyperlink" Target="https://docs.google.com/forms/d/e/1FAIpQLSeDNiK7kWWFPaW9YrjGgk5pdsGSHVW1d8hPHx1kkS-L_ILI9A/viewform?edit2=2_ABaOnucFYdR_lrt8zx1V21Lw5fx2sbTj2Qy18AfDDdqYmziY" TargetMode="External"/><Relationship Id="rId784" Type="http://schemas.openxmlformats.org/officeDocument/2006/relationships/hyperlink" Target="https://docs.google.com/forms/d/e/1FAIpQLSeDNiK7kWWFPaW9YrjGgk5pdsGSHVW1d8hPHx1kkS-L_ILI9A/viewform?edit2=2_ABaOnufXAA1HdjYl8U7m0v09QpDocOWoMRElqnUNRYW3qO4j" TargetMode="External"/><Relationship Id="rId541" Type="http://schemas.openxmlformats.org/officeDocument/2006/relationships/hyperlink" Target="https://docs.google.com/forms/d/e/1FAIpQLSeDNiK7kWWFPaW9YrjGgk5pdsGSHVW1d8hPHx1kkS-L_ILI9A/viewform?edit2=2_ABaOnuc5Gvyjc6h2aiLL0F_mkf2FsxlevWFqWDrJlJDIq-U" TargetMode="External"/><Relationship Id="rId783" Type="http://schemas.openxmlformats.org/officeDocument/2006/relationships/hyperlink" Target="https://docs.google.com/forms/d/e/1FAIpQLSeDNiK7kWWFPaW9YrjGgk5pdsGSHVW1d8hPHx1kkS-L_ILI9A/viewform?edit2=2_ABaOnuesXV4IE9HHaChkSX1M5h11lGfZCKdboMbgCYYdzYw" TargetMode="External"/><Relationship Id="rId540" Type="http://schemas.openxmlformats.org/officeDocument/2006/relationships/hyperlink" Target="https://docs.google.com/forms/d/e/1FAIpQLSeDNiK7kWWFPaW9YrjGgk5pdsGSHVW1d8hPHx1kkS-L_ILI9A/viewform?edit2=2_ABaOnucif8lgvROeXJxBV_0sCvA8jC2FQb--1tnKIulV3mko" TargetMode="External"/><Relationship Id="rId782" Type="http://schemas.openxmlformats.org/officeDocument/2006/relationships/hyperlink" Target="https://docs.google.com/forms/d/e/1FAIpQLSeDNiK7kWWFPaW9YrjGgk5pdsGSHVW1d8hPHx1kkS-L_ILI9A/viewform?edit2=2_ABaOnueb2C6CGvHUsK5GqC6ooU6NY8sQJLOyVtku1RqIktEt" TargetMode="External"/><Relationship Id="rId536" Type="http://schemas.openxmlformats.org/officeDocument/2006/relationships/hyperlink" Target="https://docs.google.com/forms/d/e/1FAIpQLSeDNiK7kWWFPaW9YrjGgk5pdsGSHVW1d8hPHx1kkS-L_ILI9A/viewform?edit2=2_ABaOnue1BBEYdvqpjJI69cW-m78MrAD2f2-DlBzBBPhriLvN" TargetMode="External"/><Relationship Id="rId778" Type="http://schemas.openxmlformats.org/officeDocument/2006/relationships/hyperlink" Target="https://docs.google.com/forms/d/e/1FAIpQLSeDNiK7kWWFPaW9YrjGgk5pdsGSHVW1d8hPHx1kkS-L_ILI9A/viewform?edit2=2_ABaOnudDLmU9TxPnujzuOullF8abIvIGOQGAPWB_KtCOe5Q" TargetMode="External"/><Relationship Id="rId535" Type="http://schemas.openxmlformats.org/officeDocument/2006/relationships/hyperlink" Target="https://docs.google.com/forms/d/e/1FAIpQLSeDNiK7kWWFPaW9YrjGgk5pdsGSHVW1d8hPHx1kkS-L_ILI9A/viewform?edit2=2_ABaOnufyPj49HkNdRdOmxeiGQHtk9_0l6DZEZ6GnGLOI_au-" TargetMode="External"/><Relationship Id="rId777" Type="http://schemas.openxmlformats.org/officeDocument/2006/relationships/hyperlink" Target="https://docs.google.com/forms/d/e/1FAIpQLSeDNiK7kWWFPaW9YrjGgk5pdsGSHVW1d8hPHx1kkS-L_ILI9A/viewform?edit2=2_ABaOnuddRnwzJ3f_D8S6AIJ33LgQG-idVbPjWQ1t0-1vTMUF" TargetMode="External"/><Relationship Id="rId534" Type="http://schemas.openxmlformats.org/officeDocument/2006/relationships/hyperlink" Target="https://docs.google.com/forms/d/e/1FAIpQLSeDNiK7kWWFPaW9YrjGgk5pdsGSHVW1d8hPHx1kkS-L_ILI9A/viewform?edit2=2_ABaOnucfkpcQN-9Qb1dTkuZxYcAbfVc1nE4QnASRUJe4nFEm" TargetMode="External"/><Relationship Id="rId776" Type="http://schemas.openxmlformats.org/officeDocument/2006/relationships/hyperlink" Target="https://docs.google.com/forms/d/e/1FAIpQLSeDNiK7kWWFPaW9YrjGgk5pdsGSHVW1d8hPHx1kkS-L_ILI9A/viewform?edit2=2_ABaOnue_o97_kpVSamJzdUiEDmXBaGkS26z7xqzWgZq14i3z" TargetMode="External"/><Relationship Id="rId533" Type="http://schemas.openxmlformats.org/officeDocument/2006/relationships/hyperlink" Target="https://docs.google.com/forms/d/e/1FAIpQLSeDNiK7kWWFPaW9YrjGgk5pdsGSHVW1d8hPHx1kkS-L_ILI9A/viewform?edit2=2_ABaOnudqga6gHB3bUe5rttOuFJUHXy9-R7EV6n82JKB9Moz0" TargetMode="External"/><Relationship Id="rId775" Type="http://schemas.openxmlformats.org/officeDocument/2006/relationships/hyperlink" Target="https://docs.google.com/forms/d/e/1FAIpQLSeDNiK7kWWFPaW9YrjGgk5pdsGSHVW1d8hPHx1kkS-L_ILI9A/viewform?edit2=2_ABaOnufRaAuLosTRBydUI-8iiTe_qtw3jSXS5q6nfTfESdPM" TargetMode="External"/><Relationship Id="rId539" Type="http://schemas.openxmlformats.org/officeDocument/2006/relationships/hyperlink" Target="https://docs.google.com/forms/d/e/1FAIpQLSeDNiK7kWWFPaW9YrjGgk5pdsGSHVW1d8hPHx1kkS-L_ILI9A/viewform?edit2=2_ABaOnufoq9CB6E_cQLpYKuCpw4Rf6Xp5kswK2WXsP1wB0hik" TargetMode="External"/><Relationship Id="rId538" Type="http://schemas.openxmlformats.org/officeDocument/2006/relationships/hyperlink" Target="https://docs.google.com/forms/d/e/1FAIpQLSeDNiK7kWWFPaW9YrjGgk5pdsGSHVW1d8hPHx1kkS-L_ILI9A/viewform?edit2=2_ABaOnudMo2tS-LoEThRThWC0VdLR8i6d0zhhzCJtNYxk6CJq" TargetMode="External"/><Relationship Id="rId537" Type="http://schemas.openxmlformats.org/officeDocument/2006/relationships/hyperlink" Target="https://docs.google.com/forms/d/e/1FAIpQLSeDNiK7kWWFPaW9YrjGgk5pdsGSHVW1d8hPHx1kkS-L_ILI9A/viewform?edit2=2_ABaOnudwTie_jXEAfOw3GXn9uJsENN7SVfIu9QgazVCFAUg" TargetMode="External"/><Relationship Id="rId779" Type="http://schemas.openxmlformats.org/officeDocument/2006/relationships/hyperlink" Target="https://docs.google.com/forms/d/e/1FAIpQLSeDNiK7kWWFPaW9YrjGgk5pdsGSHVW1d8hPHx1kkS-L_ILI9A/viewform?edit2=2_ABaOnuedyo103btYWUB3lfRHdPf4OM_03MAGR33n9CVU_kM" TargetMode="External"/><Relationship Id="rId770" Type="http://schemas.openxmlformats.org/officeDocument/2006/relationships/hyperlink" Target="https://docs.google.com/forms/d/e/1FAIpQLSeDNiK7kWWFPaW9YrjGgk5pdsGSHVW1d8hPHx1kkS-L_ILI9A/viewform?edit2=2_ABaOnudybULMNfwpvXZtjUFOYKpD7WeH_MVWNmNmpWcGIx6n" TargetMode="External"/><Relationship Id="rId532" Type="http://schemas.openxmlformats.org/officeDocument/2006/relationships/hyperlink" Target="https://docs.google.com/forms/d/e/1FAIpQLSeDNiK7kWWFPaW9YrjGgk5pdsGSHVW1d8hPHx1kkS-L_ILI9A/viewform?edit2=2_ABaOnufAJAUTUB-1RYrr7YEt3G0aMKpPAnB9zfu2KxkcYF0" TargetMode="External"/><Relationship Id="rId774" Type="http://schemas.openxmlformats.org/officeDocument/2006/relationships/hyperlink" Target="https://docs.google.com/forms/d/e/1FAIpQLSeDNiK7kWWFPaW9YrjGgk5pdsGSHVW1d8hPHx1kkS-L_ILI9A/viewform?edit2=2_ABaOnuc-fFsZDHLLWSAvPkaodTAVs5ZYZbQv7cfOg2WLG_S6" TargetMode="External"/><Relationship Id="rId531" Type="http://schemas.openxmlformats.org/officeDocument/2006/relationships/hyperlink" Target="https://docs.google.com/forms/d/e/1FAIpQLSeDNiK7kWWFPaW9YrjGgk5pdsGSHVW1d8hPHx1kkS-L_ILI9A/viewform?edit2=2_ABaOnueZ9DAg071wYd33WJ-GKT0X44FYxf7V3Fp3T_gdL1qG" TargetMode="External"/><Relationship Id="rId773" Type="http://schemas.openxmlformats.org/officeDocument/2006/relationships/hyperlink" Target="https://docs.google.com/forms/d/e/1FAIpQLSeDNiK7kWWFPaW9YrjGgk5pdsGSHVW1d8hPHx1kkS-L_ILI9A/viewform?edit2=2_ABaOnudkG6eTzkHvNVyf9rrG_c2GZHnFCyQ4B765gEMpdQW8" TargetMode="External"/><Relationship Id="rId530" Type="http://schemas.openxmlformats.org/officeDocument/2006/relationships/hyperlink" Target="https://docs.google.com/forms/d/e/1FAIpQLSeDNiK7kWWFPaW9YrjGgk5pdsGSHVW1d8hPHx1kkS-L_ILI9A/viewform?edit2=2_ABaOnufMuuVuKJ4Tsq5qMQu2Tcx66reAd6T-5hugmbNyDgIV" TargetMode="External"/><Relationship Id="rId772" Type="http://schemas.openxmlformats.org/officeDocument/2006/relationships/hyperlink" Target="https://docs.google.com/forms/d/e/1FAIpQLSeDNiK7kWWFPaW9YrjGgk5pdsGSHVW1d8hPHx1kkS-L_ILI9A/viewform?edit2=2_ABaOnufXOyXASs2jbUQasXAdMV8-kQ28qfXq6tIKu2B3LGpJ" TargetMode="External"/><Relationship Id="rId771" Type="http://schemas.openxmlformats.org/officeDocument/2006/relationships/hyperlink" Target="https://docs.google.com/forms/d/e/1FAIpQLSeDNiK7kWWFPaW9YrjGgk5pdsGSHVW1d8hPHx1kkS-L_ILI9A/viewform?edit2=2_ABaOnueC8CVuozHDoSd9ziNdd9NH80_MaFCQl1SO90UjZqC4" TargetMode="External"/><Relationship Id="rId327" Type="http://schemas.openxmlformats.org/officeDocument/2006/relationships/hyperlink" Target="https://docs.google.com/forms/d/e/1FAIpQLSeDNiK7kWWFPaW9YrjGgk5pdsGSHVW1d8hPHx1kkS-L_ILI9A/viewform?edit2=2_ABaOnufA_AzoElB7YDL9_EfcYIYPK3D6cY3kq29CrkjriIJH" TargetMode="External"/><Relationship Id="rId569" Type="http://schemas.openxmlformats.org/officeDocument/2006/relationships/hyperlink" Target="https://docs.google.com/forms/d/e/1FAIpQLSeDNiK7kWWFPaW9YrjGgk5pdsGSHVW1d8hPHx1kkS-L_ILI9A/viewform?edit2=2_ABaOnudTC8bhy0Bz3f6tOSlqs-O9CwtGtkN3YphPhwQjSNFH" TargetMode="External"/><Relationship Id="rId326" Type="http://schemas.openxmlformats.org/officeDocument/2006/relationships/hyperlink" Target="https://docs.google.com/forms/d/e/1FAIpQLSeDNiK7kWWFPaW9YrjGgk5pdsGSHVW1d8hPHx1kkS-L_ILI9A/viewform?edit2=2_ABaOnudlhK9Uw21zs5UAmP68ARWok3Xlu7mTuYeLEW9A-duh" TargetMode="External"/><Relationship Id="rId568" Type="http://schemas.openxmlformats.org/officeDocument/2006/relationships/hyperlink" Target="https://docs.google.com/forms/d/e/1FAIpQLSeDNiK7kWWFPaW9YrjGgk5pdsGSHVW1d8hPHx1kkS-L_ILI9A/viewform?edit2=2_ABaOnufftZynL84Qx-wzfnmEgSz-phGm7j-qKpJ7gkSnr1xS" TargetMode="External"/><Relationship Id="rId325" Type="http://schemas.openxmlformats.org/officeDocument/2006/relationships/hyperlink" Target="https://docs.google.com/forms/d/e/1FAIpQLSeDNiK7kWWFPaW9YrjGgk5pdsGSHVW1d8hPHx1kkS-L_ILI9A/viewform?edit2=2_ABaOnucPaoZYvBwzZXNmE3_HEoTd8Pc58ilesVfBJ-WwijA" TargetMode="External"/><Relationship Id="rId567" Type="http://schemas.openxmlformats.org/officeDocument/2006/relationships/hyperlink" Target="https://docs.google.com/forms/d/e/1FAIpQLSeDNiK7kWWFPaW9YrjGgk5pdsGSHVW1d8hPHx1kkS-L_ILI9A/viewform?edit2=2_ABaOnuddMFfUxY_XSjHMyXkLmERUIc4tr8KhuxlLkQq_cPJn" TargetMode="External"/><Relationship Id="rId324" Type="http://schemas.openxmlformats.org/officeDocument/2006/relationships/hyperlink" Target="https://docs.google.com/forms/d/e/1FAIpQLSeDNiK7kWWFPaW9YrjGgk5pdsGSHVW1d8hPHx1kkS-L_ILI9A/viewform?edit2=2_ABaOnucJjOcn_5YZTj5uZrj8xjhUu4TTWcwGVGqwLie2lw" TargetMode="External"/><Relationship Id="rId566" Type="http://schemas.openxmlformats.org/officeDocument/2006/relationships/hyperlink" Target="https://docs.google.com/forms/d/e/1FAIpQLSeDNiK7kWWFPaW9YrjGgk5pdsGSHVW1d8hPHx1kkS-L_ILI9A/viewform?edit2=2_ABaOnud9yPKcowdqEMzryB86oCrQ4AbtBkHCbK8WXnmjml0" TargetMode="External"/><Relationship Id="rId329" Type="http://schemas.openxmlformats.org/officeDocument/2006/relationships/hyperlink" Target="https://docs.google.com/forms/d/e/1FAIpQLSeDNiK7kWWFPaW9YrjGgk5pdsGSHVW1d8hPHx1kkS-L_ILI9A/viewform?edit2=2_ABaOnud43IBsf4Z4tFRVLosAChECBiQFr5Bq808McDnQjw" TargetMode="External"/><Relationship Id="rId328" Type="http://schemas.openxmlformats.org/officeDocument/2006/relationships/hyperlink" Target="https://docs.google.com/forms/d/e/1FAIpQLSeDNiK7kWWFPaW9YrjGgk5pdsGSHVW1d8hPHx1kkS-L_ILI9A/viewform?edit2=2_ABaOnuc2jpsTGBqAHkMALUw6XNwPz2a4jOp3tCIC6FAfjLmd" TargetMode="External"/><Relationship Id="rId561" Type="http://schemas.openxmlformats.org/officeDocument/2006/relationships/hyperlink" Target="https://docs.google.com/forms/d/e/1FAIpQLSeDNiK7kWWFPaW9YrjGgk5pdsGSHVW1d8hPHx1kkS-L_ILI9A/viewform?edit2=2_ABaOnucNbbn3hRDnJ0AqUIvmeWJ8i9VQd7Yybh_kKtJ46Eh0" TargetMode="External"/><Relationship Id="rId560" Type="http://schemas.openxmlformats.org/officeDocument/2006/relationships/hyperlink" Target="https://docs.google.com/forms/d/e/1FAIpQLSeDNiK7kWWFPaW9YrjGgk5pdsGSHVW1d8hPHx1kkS-L_ILI9A/viewform?edit2=2_ABaOnud6hKFutP1wnN8HQ1SwX0FuMeuQq2A3qV4CjAgK7s5x" TargetMode="External"/><Relationship Id="rId323" Type="http://schemas.openxmlformats.org/officeDocument/2006/relationships/hyperlink" Target="https://docs.google.com/forms/d/e/1FAIpQLSeDNiK7kWWFPaW9YrjGgk5pdsGSHVW1d8hPHx1kkS-L_ILI9A/viewform?edit2=2_ABaOnufPWkt6qQmbj0rMtWb-QEK7D_PuigOBcnJ3qgov5giK" TargetMode="External"/><Relationship Id="rId565" Type="http://schemas.openxmlformats.org/officeDocument/2006/relationships/hyperlink" Target="https://docs.google.com/forms/d/e/1FAIpQLSeDNiK7kWWFPaW9YrjGgk5pdsGSHVW1d8hPHx1kkS-L_ILI9A/viewform?edit2=2_ABaOnucZytWzl3OTew0KVSs9qth4PFGlaylKI5Z_3UKkXv53" TargetMode="External"/><Relationship Id="rId322" Type="http://schemas.openxmlformats.org/officeDocument/2006/relationships/hyperlink" Target="https://docs.google.com/forms/d/e/1FAIpQLSeDNiK7kWWFPaW9YrjGgk5pdsGSHVW1d8hPHx1kkS-L_ILI9A/viewform?edit2=2_ABaOnudkbzo396ohZLk0qID4C64H2OkiZ-OK4zdThRXw-C3o" TargetMode="External"/><Relationship Id="rId564" Type="http://schemas.openxmlformats.org/officeDocument/2006/relationships/hyperlink" Target="https://docs.google.com/forms/d/e/1FAIpQLSeDNiK7kWWFPaW9YrjGgk5pdsGSHVW1d8hPHx1kkS-L_ILI9A/viewform?edit2=2_ABaOnuce_Wt0dnNP5oM7n6NqXhTqPATa2aZm7IBlB_jF2mkt" TargetMode="External"/><Relationship Id="rId321" Type="http://schemas.openxmlformats.org/officeDocument/2006/relationships/hyperlink" Target="https://docs.google.com/forms/d/e/1FAIpQLSeDNiK7kWWFPaW9YrjGgk5pdsGSHVW1d8hPHx1kkS-L_ILI9A/viewform?edit2=2_ABaOnuc9HkWHPutRb2nsSUUSgplMx8Y1vj4_k_5Lw9jpfnRQ" TargetMode="External"/><Relationship Id="rId563" Type="http://schemas.openxmlformats.org/officeDocument/2006/relationships/hyperlink" Target="https://docs.google.com/forms/d/e/1FAIpQLSeDNiK7kWWFPaW9YrjGgk5pdsGSHVW1d8hPHx1kkS-L_ILI9A/viewform?edit2=2_ABaOnudm3TuLvP13CMCde3hGAMH7K8gXCG4Jrv2zhpFSVKjB" TargetMode="External"/><Relationship Id="rId320" Type="http://schemas.openxmlformats.org/officeDocument/2006/relationships/hyperlink" Target="https://docs.google.com/forms/d/e/1FAIpQLSeDNiK7kWWFPaW9YrjGgk5pdsGSHVW1d8hPHx1kkS-L_ILI9A/viewform?edit2=2_ABaOnufFxH9E8XrON-8uiQxMIgFddZyadjmpZKJW_EOPVN_V" TargetMode="External"/><Relationship Id="rId562" Type="http://schemas.openxmlformats.org/officeDocument/2006/relationships/hyperlink" Target="https://docs.google.com/forms/d/e/1FAIpQLSeDNiK7kWWFPaW9YrjGgk5pdsGSHVW1d8hPHx1kkS-L_ILI9A/viewform?edit2=2_ABaOnufRabBe2IXe9NCkAw6gIc-1iRt6xEvAhWnDR33lX2iP" TargetMode="External"/><Relationship Id="rId316" Type="http://schemas.openxmlformats.org/officeDocument/2006/relationships/hyperlink" Target="https://docs.google.com/forms/d/e/1FAIpQLSeDNiK7kWWFPaW9YrjGgk5pdsGSHVW1d8hPHx1kkS-L_ILI9A/viewform?edit2=2_ABaOnueYYKYVnbVA02LsN2HYFW9zdcYFA3EjdCaelUeiMPUw" TargetMode="External"/><Relationship Id="rId558" Type="http://schemas.openxmlformats.org/officeDocument/2006/relationships/hyperlink" Target="https://docs.google.com/forms/d/e/1FAIpQLSeDNiK7kWWFPaW9YrjGgk5pdsGSHVW1d8hPHx1kkS-L_ILI9A/viewform?edit2=2_ABaOnufkQnCVvQl_T7gVF08K4mPKz1dz4J0WpZCVfWx1bIam" TargetMode="External"/><Relationship Id="rId315" Type="http://schemas.openxmlformats.org/officeDocument/2006/relationships/hyperlink" Target="https://docs.google.com/forms/d/e/1FAIpQLSeDNiK7kWWFPaW9YrjGgk5pdsGSHVW1d8hPHx1kkS-L_ILI9A/viewform?edit2=2_ABaOnuebgbG49h8I0L8txLA2UpA_ZBka8q6JadEVV66J9jBL" TargetMode="External"/><Relationship Id="rId557" Type="http://schemas.openxmlformats.org/officeDocument/2006/relationships/hyperlink" Target="https://docs.google.com/forms/d/e/1FAIpQLSeDNiK7kWWFPaW9YrjGgk5pdsGSHVW1d8hPHx1kkS-L_ILI9A/viewform?edit2=2_ABaOnucYi_dV7wAVp8KKlARyLD-gUtrHiC8qSu1dZLJpzW3W" TargetMode="External"/><Relationship Id="rId799" Type="http://schemas.openxmlformats.org/officeDocument/2006/relationships/hyperlink" Target="https://docs.google.com/forms/d/e/1FAIpQLSeDNiK7kWWFPaW9YrjGgk5pdsGSHVW1d8hPHx1kkS-L_ILI9A/viewform?edit2=2_ABaOnucLue-xFOzDNNKv9QbaR41zUXJai0dHXcYrKlknZrT5" TargetMode="External"/><Relationship Id="rId314" Type="http://schemas.openxmlformats.org/officeDocument/2006/relationships/hyperlink" Target="https://docs.google.com/forms/d/e/1FAIpQLSeDNiK7kWWFPaW9YrjGgk5pdsGSHVW1d8hPHx1kkS-L_ILI9A/viewform?edit2=2_ABaOnucAqlxopdRaMk8y7q7qMTbmAIxet0YDqtZ6Qw-2t1zZ" TargetMode="External"/><Relationship Id="rId556" Type="http://schemas.openxmlformats.org/officeDocument/2006/relationships/hyperlink" Target="https://docs.google.com/forms/d/e/1FAIpQLSeDNiK7kWWFPaW9YrjGgk5pdsGSHVW1d8hPHx1kkS-L_ILI9A/viewform?edit2=2_ABaOnufQB3ITjG5FgeSf-_nxemHMuOIS4PbqNZcVbA_53Ung" TargetMode="External"/><Relationship Id="rId798" Type="http://schemas.openxmlformats.org/officeDocument/2006/relationships/hyperlink" Target="https://docs.google.com/forms/d/e/1FAIpQLSeDNiK7kWWFPaW9YrjGgk5pdsGSHVW1d8hPHx1kkS-L_ILI9A/viewform?edit2=2_ABaOnudnqFQIozjzKpwOKjIp6JfjgXGAcDwpZxYZ6fCxz7H0" TargetMode="External"/><Relationship Id="rId313" Type="http://schemas.openxmlformats.org/officeDocument/2006/relationships/hyperlink" Target="https://docs.google.com/forms/d/e/1FAIpQLSeDNiK7kWWFPaW9YrjGgk5pdsGSHVW1d8hPHx1kkS-L_ILI9A/viewform?edit2=2_ABaOnufLXv1gHDjKUpRv8cXKFvsIoCig50Zgtlzd5dKxfvE" TargetMode="External"/><Relationship Id="rId555" Type="http://schemas.openxmlformats.org/officeDocument/2006/relationships/hyperlink" Target="https://docs.google.com/forms/d/e/1FAIpQLSeDNiK7kWWFPaW9YrjGgk5pdsGSHVW1d8hPHx1kkS-L_ILI9A/viewform?edit2=2_ABaOnufQlTztP-m8eK6Rnhu5TQmbIijgvVHpxKDT77fTZi-l" TargetMode="External"/><Relationship Id="rId797" Type="http://schemas.openxmlformats.org/officeDocument/2006/relationships/hyperlink" Target="https://docs.google.com/forms/d/e/1FAIpQLSeDNiK7kWWFPaW9YrjGgk5pdsGSHVW1d8hPHx1kkS-L_ILI9A/viewform?edit2=2_ABaOnudP0pmPbivwggDBnWWtwOJ1QjUeSCVih-dhfjfxeIRp" TargetMode="External"/><Relationship Id="rId319" Type="http://schemas.openxmlformats.org/officeDocument/2006/relationships/hyperlink" Target="https://docs.google.com/forms/d/e/1FAIpQLSeDNiK7kWWFPaW9YrjGgk5pdsGSHVW1d8hPHx1kkS-L_ILI9A/viewform?edit2=2_ABaOnucBynXlRmA89LcnOB43eQtxHqaiHumICycmOu0mGx2q" TargetMode="External"/><Relationship Id="rId318" Type="http://schemas.openxmlformats.org/officeDocument/2006/relationships/hyperlink" Target="https://docs.google.com/forms/d/e/1FAIpQLSeDNiK7kWWFPaW9YrjGgk5pdsGSHVW1d8hPHx1kkS-L_ILI9A/viewform?edit2=2_ABaOnueGyyQg-xx6EwAo9ZrvHW21-mom0RwC5R14cnBWFO3-" TargetMode="External"/><Relationship Id="rId317" Type="http://schemas.openxmlformats.org/officeDocument/2006/relationships/hyperlink" Target="https://docs.google.com/forms/d/e/1FAIpQLSeDNiK7kWWFPaW9YrjGgk5pdsGSHVW1d8hPHx1kkS-L_ILI9A/viewform?edit2=2_ABaOnufxALR_YR0WVoK9HJeq9GnoNbeBUyAd-3oKZELkswCc" TargetMode="External"/><Relationship Id="rId559" Type="http://schemas.openxmlformats.org/officeDocument/2006/relationships/hyperlink" Target="https://docs.google.com/forms/d/e/1FAIpQLSeDNiK7kWWFPaW9YrjGgk5pdsGSHVW1d8hPHx1kkS-L_ILI9A/viewform?edit2=2_ABaOnucANZZcSXhD94Kp5qBBdaFs7YAuh8mfs0Gi3xGTbITj" TargetMode="External"/><Relationship Id="rId550" Type="http://schemas.openxmlformats.org/officeDocument/2006/relationships/hyperlink" Target="https://docs.google.com/forms/d/e/1FAIpQLSeDNiK7kWWFPaW9YrjGgk5pdsGSHVW1d8hPHx1kkS-L_ILI9A/viewform?edit2=2_ABaOnue2i3eeZ45WnhvIdxHgaxvjZKUhR-bJQOAg5tQBBilk" TargetMode="External"/><Relationship Id="rId792" Type="http://schemas.openxmlformats.org/officeDocument/2006/relationships/hyperlink" Target="https://docs.google.com/forms/d/e/1FAIpQLSeDNiK7kWWFPaW9YrjGgk5pdsGSHVW1d8hPHx1kkS-L_ILI9A/viewform?edit2=2_ABaOnuddxkak9E2JRc6FrJdGSlRVyBqlMTDpnZAMi9vYO4hb" TargetMode="External"/><Relationship Id="rId791" Type="http://schemas.openxmlformats.org/officeDocument/2006/relationships/hyperlink" Target="https://docs.google.com/forms/d/e/1FAIpQLSeDNiK7kWWFPaW9YrjGgk5pdsGSHVW1d8hPHx1kkS-L_ILI9A/viewform?edit2=2_ABaOnud3f8uSuisvVB0nNGe0T61Ci23SbXQoJqRJ9gJfpU-4" TargetMode="External"/><Relationship Id="rId790" Type="http://schemas.openxmlformats.org/officeDocument/2006/relationships/hyperlink" Target="https://docs.google.com/forms/d/e/1FAIpQLSeDNiK7kWWFPaW9YrjGgk5pdsGSHVW1d8hPHx1kkS-L_ILI9A/viewform?edit2=2_ABaOnudczRBjHKKSwZHq7ZDjSpXArwQqdgYt60FSwolzprF5" TargetMode="External"/><Relationship Id="rId312" Type="http://schemas.openxmlformats.org/officeDocument/2006/relationships/hyperlink" Target="https://docs.google.com/forms/d/e/1FAIpQLSeDNiK7kWWFPaW9YrjGgk5pdsGSHVW1d8hPHx1kkS-L_ILI9A/viewform?edit2=2_ABaOnuf72U0UcpullvGpGOonaTIswv4rHx4i-hJorC_0csXj" TargetMode="External"/><Relationship Id="rId554" Type="http://schemas.openxmlformats.org/officeDocument/2006/relationships/hyperlink" Target="https://docs.google.com/forms/d/e/1FAIpQLSeDNiK7kWWFPaW9YrjGgk5pdsGSHVW1d8hPHx1kkS-L_ILI9A/viewform?edit2=2_ABaOnucrEVD9IzX-4c0Cg9WSDlkdwEWwaoo5BLpNNST80rFF" TargetMode="External"/><Relationship Id="rId796" Type="http://schemas.openxmlformats.org/officeDocument/2006/relationships/hyperlink" Target="https://docs.google.com/forms/d/e/1FAIpQLSeDNiK7kWWFPaW9YrjGgk5pdsGSHVW1d8hPHx1kkS-L_ILI9A/viewform?edit2=2_ABaOnudA6FKtl-5OmoAeLYN3juKvSWh0hDdIVoOnEPC_jSip" TargetMode="External"/><Relationship Id="rId311" Type="http://schemas.openxmlformats.org/officeDocument/2006/relationships/hyperlink" Target="https://docs.google.com/forms/d/e/1FAIpQLSeDNiK7kWWFPaW9YrjGgk5pdsGSHVW1d8hPHx1kkS-L_ILI9A/viewform?edit2=2_ABaOnueKPwJe3zOy_uq6Cs2_hJsgXsYaFmYNbBunYbZZv8bo" TargetMode="External"/><Relationship Id="rId553" Type="http://schemas.openxmlformats.org/officeDocument/2006/relationships/hyperlink" Target="https://docs.google.com/forms/d/e/1FAIpQLSeDNiK7kWWFPaW9YrjGgk5pdsGSHVW1d8hPHx1kkS-L_ILI9A/viewform?edit2=2_ABaOnueId1vcdiZhLPZXuEfPTcQMt0_WpZANPMbmSjheo-CL" TargetMode="External"/><Relationship Id="rId795" Type="http://schemas.openxmlformats.org/officeDocument/2006/relationships/hyperlink" Target="https://docs.google.com/forms/d/e/1FAIpQLSeDNiK7kWWFPaW9YrjGgk5pdsGSHVW1d8hPHx1kkS-L_ILI9A/viewform?edit2=2_ABaOnueCXvSn9JICunDPQT5VRgsaE8m16in1cbfo0iMDU-bO" TargetMode="External"/><Relationship Id="rId310" Type="http://schemas.openxmlformats.org/officeDocument/2006/relationships/hyperlink" Target="https://docs.google.com/forms/d/e/1FAIpQLSeDNiK7kWWFPaW9YrjGgk5pdsGSHVW1d8hPHx1kkS-L_ILI9A/viewform?edit2=2_ABaOnudkDgslRqHTkxasnC-lRjS0KEdZ7mcCs238u33uqTw" TargetMode="External"/><Relationship Id="rId552" Type="http://schemas.openxmlformats.org/officeDocument/2006/relationships/hyperlink" Target="https://docs.google.com/forms/d/e/1FAIpQLSeDNiK7kWWFPaW9YrjGgk5pdsGSHVW1d8hPHx1kkS-L_ILI9A/viewform?edit2=2_ABaOnudChs9LaOtFbxGMKau9ZDHCmU0UYyMq0vcIco4waTp4" TargetMode="External"/><Relationship Id="rId794" Type="http://schemas.openxmlformats.org/officeDocument/2006/relationships/hyperlink" Target="https://docs.google.com/forms/d/e/1FAIpQLSeDNiK7kWWFPaW9YrjGgk5pdsGSHVW1d8hPHx1kkS-L_ILI9A/viewform?edit2=2_ABaOnuclt4OLdHcMWfTPMAgDAo8tCyM3qX-dWNwt1EETbfBs" TargetMode="External"/><Relationship Id="rId551" Type="http://schemas.openxmlformats.org/officeDocument/2006/relationships/hyperlink" Target="https://docs.google.com/forms/d/e/1FAIpQLSeDNiK7kWWFPaW9YrjGgk5pdsGSHVW1d8hPHx1kkS-L_ILI9A/viewform?edit2=2_ABaOnuct8qDXIY2oQtUuws-H1nnCZd8-tzgz_MLicPm66oQ" TargetMode="External"/><Relationship Id="rId793" Type="http://schemas.openxmlformats.org/officeDocument/2006/relationships/hyperlink" Target="https://docs.google.com/forms/d/e/1FAIpQLSeDNiK7kWWFPaW9YrjGgk5pdsGSHVW1d8hPHx1kkS-L_ILI9A/viewform?edit2=2_ABaOnufFzodGbbDOmPoBOcLFCrEsn2Ml0uC8ekpBtzmDgoea" TargetMode="External"/><Relationship Id="rId297" Type="http://schemas.openxmlformats.org/officeDocument/2006/relationships/hyperlink" Target="https://docs.google.com/forms/d/e/1FAIpQLSeDNiK7kWWFPaW9YrjGgk5pdsGSHVW1d8hPHx1kkS-L_ILI9A/viewform?edit2=2_ABaOnuc9Sn3amBfIrRymNqFt67Ey9zig4XxKbhl-xTCI2Y_r" TargetMode="External"/><Relationship Id="rId296" Type="http://schemas.openxmlformats.org/officeDocument/2006/relationships/hyperlink" Target="https://docs.google.com/forms/d/e/1FAIpQLSeDNiK7kWWFPaW9YrjGgk5pdsGSHVW1d8hPHx1kkS-L_ILI9A/viewform?edit2=2_ABaOnueyMsmLJq6MbazRO9m7lkIYwj_3z1zYmQQtmNlBEJqu" TargetMode="External"/><Relationship Id="rId295" Type="http://schemas.openxmlformats.org/officeDocument/2006/relationships/hyperlink" Target="https://docs.google.com/forms/d/e/1FAIpQLSeDNiK7kWWFPaW9YrjGgk5pdsGSHVW1d8hPHx1kkS-L_ILI9A/viewform?edit2=2_ABaOnud6acCNDLWpDL2A6Ne_jZNcXJu4NZYJdffjI1JuIJ4W" TargetMode="External"/><Relationship Id="rId294" Type="http://schemas.openxmlformats.org/officeDocument/2006/relationships/hyperlink" Target="https://docs.google.com/forms/d/e/1FAIpQLSeDNiK7kWWFPaW9YrjGgk5pdsGSHVW1d8hPHx1kkS-L_ILI9A/viewform?edit2=2_ABaOnueIY3KW3p-xTMwgpjdRgadiOPDdeF4sfVIy780di_Z9" TargetMode="External"/><Relationship Id="rId299" Type="http://schemas.openxmlformats.org/officeDocument/2006/relationships/hyperlink" Target="https://docs.google.com/forms/d/e/1FAIpQLSeDNiK7kWWFPaW9YrjGgk5pdsGSHVW1d8hPHx1kkS-L_ILI9A/viewform?edit2=2_ABaOnudF9jdQ7HeFvUjc1FcMag3Xazdv0hVMgxQmfY9VMWCa" TargetMode="External"/><Relationship Id="rId298" Type="http://schemas.openxmlformats.org/officeDocument/2006/relationships/hyperlink" Target="https://docs.google.com/forms/d/e/1FAIpQLSeDNiK7kWWFPaW9YrjGgk5pdsGSHVW1d8hPHx1kkS-L_ILI9A/viewform?edit2=2_ABaOnueor7pCbASxDlDa_8bG11QbzRmYfAQxVTk7qAsqgIWU" TargetMode="External"/><Relationship Id="rId271" Type="http://schemas.openxmlformats.org/officeDocument/2006/relationships/hyperlink" Target="https://docs.google.com/forms/d/e/1FAIpQLSeDNiK7kWWFPaW9YrjGgk5pdsGSHVW1d8hPHx1kkS-L_ILI9A/viewform?edit2=2_ABaOnuett8a01ySnRI4DakNnJEtxyl4K5rIP6tQPtj5NaCn0" TargetMode="External"/><Relationship Id="rId270" Type="http://schemas.openxmlformats.org/officeDocument/2006/relationships/hyperlink" Target="https://docs.google.com/forms/d/e/1FAIpQLSeDNiK7kWWFPaW9YrjGgk5pdsGSHVW1d8hPHx1kkS-L_ILI9A/viewform?edit2=2_ABaOnuePjYsc-opX7FtiNHTQGYc6Rf20J7H0Sww9p5g_9ik" TargetMode="External"/><Relationship Id="rId269" Type="http://schemas.openxmlformats.org/officeDocument/2006/relationships/hyperlink" Target="https://docs.google.com/forms/d/e/1FAIpQLSeDNiK7kWWFPaW9YrjGgk5pdsGSHVW1d8hPHx1kkS-L_ILI9A/viewform?edit2=2_ABaOnucbe4h6v57Ws0wcVNWGxx0EjGSNdKC25IGvC9GmvtCU" TargetMode="External"/><Relationship Id="rId264" Type="http://schemas.openxmlformats.org/officeDocument/2006/relationships/hyperlink" Target="https://docs.google.com/forms/d/e/1FAIpQLSeDNiK7kWWFPaW9YrjGgk5pdsGSHVW1d8hPHx1kkS-L_ILI9A/viewform?edit2=2_ABaOnueTVrXJKo0zi4OfgJu9qgc7UdD6QHRPcWh3ns0c8YHR" TargetMode="External"/><Relationship Id="rId263" Type="http://schemas.openxmlformats.org/officeDocument/2006/relationships/hyperlink" Target="https://docs.google.com/forms/d/e/1FAIpQLSeDNiK7kWWFPaW9YrjGgk5pdsGSHVW1d8hPHx1kkS-L_ILI9A/viewform?edit2=2_ABaOnud-QN1IFR7qL0a6XdD6Rs4NkRtYXIljh4fNc8Scec19" TargetMode="External"/><Relationship Id="rId262" Type="http://schemas.openxmlformats.org/officeDocument/2006/relationships/hyperlink" Target="https://docs.google.com/forms/d/e/1FAIpQLSeDNiK7kWWFPaW9YrjGgk5pdsGSHVW1d8hPHx1kkS-L_ILI9A/viewform?edit2=2_ABaOnuf9RW9ba4j2Uzp1cCOM14an_pm0gpO24ACxl-Oglpe9" TargetMode="External"/><Relationship Id="rId261" Type="http://schemas.openxmlformats.org/officeDocument/2006/relationships/hyperlink" Target="https://docs.google.com/forms/d/e/1FAIpQLSeDNiK7kWWFPaW9YrjGgk5pdsGSHVW1d8hPHx1kkS-L_ILI9A/viewform?edit2=2_ABaOnufWuKhrUxbx_HBbjyHGtXm0q8OGCXRKIPjnzuVMuCOl" TargetMode="External"/><Relationship Id="rId268" Type="http://schemas.openxmlformats.org/officeDocument/2006/relationships/hyperlink" Target="https://docs.google.com/forms/d/e/1FAIpQLSeDNiK7kWWFPaW9YrjGgk5pdsGSHVW1d8hPHx1kkS-L_ILI9A/viewform?edit2=2_ABaOnucF2eMCT9PgONYgoUINFvTBHL3mG1KLT4iku2ZhXJSQ" TargetMode="External"/><Relationship Id="rId267" Type="http://schemas.openxmlformats.org/officeDocument/2006/relationships/hyperlink" Target="https://docs.google.com/forms/d/e/1FAIpQLSeDNiK7kWWFPaW9YrjGgk5pdsGSHVW1d8hPHx1kkS-L_ILI9A/viewform?edit2=2_ABaOnudA_ynaF23LWGW73jhxb76JkXxn45oY2DdYBIGXjncS" TargetMode="External"/><Relationship Id="rId266" Type="http://schemas.openxmlformats.org/officeDocument/2006/relationships/hyperlink" Target="https://docs.google.com/forms/d/e/1FAIpQLSeDNiK7kWWFPaW9YrjGgk5pdsGSHVW1d8hPHx1kkS-L_ILI9A/viewform?edit2=2_ABaOnuexplXcTLZEuniu5SfTt_Z-kwy5ZOOwzytLbl4DLWpL" TargetMode="External"/><Relationship Id="rId265" Type="http://schemas.openxmlformats.org/officeDocument/2006/relationships/hyperlink" Target="https://docs.google.com/forms/d/e/1FAIpQLSeDNiK7kWWFPaW9YrjGgk5pdsGSHVW1d8hPHx1kkS-L_ILI9A/viewform?edit2=2_ABaOnucwT9Bi674p-NbxfRTOa7F12vCUw04s1eU3WuJtTRi3" TargetMode="External"/><Relationship Id="rId260" Type="http://schemas.openxmlformats.org/officeDocument/2006/relationships/hyperlink" Target="https://docs.google.com/forms/d/e/1FAIpQLSeDNiK7kWWFPaW9YrjGgk5pdsGSHVW1d8hPHx1kkS-L_ILI9A/viewform?edit2=2_ABaOnufhJpSSY_6u4EmLfP6Q0Hz8ePU1EhXIWLexpT7LHEoi" TargetMode="External"/><Relationship Id="rId259" Type="http://schemas.openxmlformats.org/officeDocument/2006/relationships/hyperlink" Target="https://docs.google.com/forms/d/e/1FAIpQLSeDNiK7kWWFPaW9YrjGgk5pdsGSHVW1d8hPHx1kkS-L_ILI9A/viewform?edit2=2_ABaOnueGmcMxKokQIWDAD-BSE6YeDXwXdRHgv76ozd0Pd1BD" TargetMode="External"/><Relationship Id="rId258" Type="http://schemas.openxmlformats.org/officeDocument/2006/relationships/hyperlink" Target="https://docs.google.com/forms/d/e/1FAIpQLSeDNiK7kWWFPaW9YrjGgk5pdsGSHVW1d8hPHx1kkS-L_ILI9A/viewform?edit2=2_ABaOnucp4QuLxpijXhk_vksH4fHiBYzgCDECf7bWXtADNeKa" TargetMode="External"/><Relationship Id="rId253" Type="http://schemas.openxmlformats.org/officeDocument/2006/relationships/hyperlink" Target="https://docs.google.com/forms/d/e/1FAIpQLSeDNiK7kWWFPaW9YrjGgk5pdsGSHVW1d8hPHx1kkS-L_ILI9A/viewform?edit2=2_ABaOnufY5rtcyNdVajLWy7OWizhCSdGA6ymQwKOZdpp1hclc" TargetMode="External"/><Relationship Id="rId495" Type="http://schemas.openxmlformats.org/officeDocument/2006/relationships/hyperlink" Target="https://docs.google.com/forms/d/e/1FAIpQLSeDNiK7kWWFPaW9YrjGgk5pdsGSHVW1d8hPHx1kkS-L_ILI9A/viewform?edit2=2_ABaOnufYKLH0bmo01HkzC-FZM-7kXWmeFfSrpThST-YSajcK" TargetMode="External"/><Relationship Id="rId252" Type="http://schemas.openxmlformats.org/officeDocument/2006/relationships/hyperlink" Target="https://docs.google.com/forms/d/e/1FAIpQLSeDNiK7kWWFPaW9YrjGgk5pdsGSHVW1d8hPHx1kkS-L_ILI9A/viewform?edit2=2_ABaOnuety3yGm3mycsVojTydd0vIcGej1itAy1Rp2sk8fXON" TargetMode="External"/><Relationship Id="rId494" Type="http://schemas.openxmlformats.org/officeDocument/2006/relationships/hyperlink" Target="https://docs.google.com/forms/d/e/1FAIpQLSeDNiK7kWWFPaW9YrjGgk5pdsGSHVW1d8hPHx1kkS-L_ILI9A/viewform?edit2=2_ABaOnufHKE5ElK5vCUhZ9YkNDoGCmvCn6ja4yqFXnn3ADXzO" TargetMode="External"/><Relationship Id="rId251" Type="http://schemas.openxmlformats.org/officeDocument/2006/relationships/hyperlink" Target="https://docs.google.com/forms/d/e/1FAIpQLSeDNiK7kWWFPaW9YrjGgk5pdsGSHVW1d8hPHx1kkS-L_ILI9A/viewform?edit2=2_ABaOnuejPj80MFnv4AYRR3rqKAzmpqcEQ2on9o7xIGKfBWDO" TargetMode="External"/><Relationship Id="rId493" Type="http://schemas.openxmlformats.org/officeDocument/2006/relationships/hyperlink" Target="https://docs.google.com/forms/d/e/1FAIpQLSeDNiK7kWWFPaW9YrjGgk5pdsGSHVW1d8hPHx1kkS-L_ILI9A/viewform?edit2=2_ABaOnud252NHYqaCe8yxyU_RGXpwanxqPrw0ojB1mwXbxg9k" TargetMode="External"/><Relationship Id="rId250" Type="http://schemas.openxmlformats.org/officeDocument/2006/relationships/hyperlink" Target="https://docs.google.com/forms/d/e/1FAIpQLSeDNiK7kWWFPaW9YrjGgk5pdsGSHVW1d8hPHx1kkS-L_ILI9A/viewform?edit2=2_ABaOnuchEJb7DKGBzqSddA_ndzdEi3-ZOcDXgQ40uapORmMh" TargetMode="External"/><Relationship Id="rId492" Type="http://schemas.openxmlformats.org/officeDocument/2006/relationships/hyperlink" Target="https://docs.google.com/forms/d/e/1FAIpQLSeDNiK7kWWFPaW9YrjGgk5pdsGSHVW1d8hPHx1kkS-L_ILI9A/viewform?edit2=2_ABaOnuf__8_tJ5HuB781_YbFblRuW8ocNUQeW9BV9LOO4R9r" TargetMode="External"/><Relationship Id="rId257" Type="http://schemas.openxmlformats.org/officeDocument/2006/relationships/hyperlink" Target="https://docs.google.com/forms/d/e/1FAIpQLSeDNiK7kWWFPaW9YrjGgk5pdsGSHVW1d8hPHx1kkS-L_ILI9A/viewform?edit2=2_ABaOnucbrDU5Y1NC5ZaZlIQ4Br1X_wvZ2AwT_uaAe6s5Vma3" TargetMode="External"/><Relationship Id="rId499" Type="http://schemas.openxmlformats.org/officeDocument/2006/relationships/hyperlink" Target="https://docs.google.com/forms/d/e/1FAIpQLSeDNiK7kWWFPaW9YrjGgk5pdsGSHVW1d8hPHx1kkS-L_ILI9A/viewform?edit2=2_ABaOnufBCruuzBLWBRvauC-wNpGVrC5VeUhennQ0lrdTFTyA" TargetMode="External"/><Relationship Id="rId256" Type="http://schemas.openxmlformats.org/officeDocument/2006/relationships/hyperlink" Target="https://docs.google.com/forms/d/e/1FAIpQLSeDNiK7kWWFPaW9YrjGgk5pdsGSHVW1d8hPHx1kkS-L_ILI9A/viewform?edit2=2_ABaOnue-0Zt0ir_X0Su3sm2DqFSJkKfV2q8-myumRu7KuKtd" TargetMode="External"/><Relationship Id="rId498" Type="http://schemas.openxmlformats.org/officeDocument/2006/relationships/hyperlink" Target="https://docs.google.com/forms/d/e/1FAIpQLSeDNiK7kWWFPaW9YrjGgk5pdsGSHVW1d8hPHx1kkS-L_ILI9A/viewform?edit2=2_ABaOnuee5YAvux8mGM2ckg6gjS7hokr7C6ILsn444-lpJO3r" TargetMode="External"/><Relationship Id="rId255" Type="http://schemas.openxmlformats.org/officeDocument/2006/relationships/hyperlink" Target="https://docs.google.com/forms/d/e/1FAIpQLSeDNiK7kWWFPaW9YrjGgk5pdsGSHVW1d8hPHx1kkS-L_ILI9A/viewform?edit2=2_ABaOnue2pUtfki4RvFyzt-V-72NCWZzFYfnJJgE4WxQwvxI" TargetMode="External"/><Relationship Id="rId497" Type="http://schemas.openxmlformats.org/officeDocument/2006/relationships/hyperlink" Target="https://docs.google.com/forms/d/e/1FAIpQLSeDNiK7kWWFPaW9YrjGgk5pdsGSHVW1d8hPHx1kkS-L_ILI9A/viewform?edit2=2_ABaOnuepsWinWvGuVqKkT1wmOhES11l31chVGGG9Tn0Alag" TargetMode="External"/><Relationship Id="rId254" Type="http://schemas.openxmlformats.org/officeDocument/2006/relationships/hyperlink" Target="https://docs.google.com/forms/d/e/1FAIpQLSeDNiK7kWWFPaW9YrjGgk5pdsGSHVW1d8hPHx1kkS-L_ILI9A/viewform?edit2=2_ABaOnufYYiRK5XEQKmgcfhhpX8CfHyvaldEm-9J1FzPLGgVN" TargetMode="External"/><Relationship Id="rId496" Type="http://schemas.openxmlformats.org/officeDocument/2006/relationships/hyperlink" Target="https://docs.google.com/forms/d/e/1FAIpQLSeDNiK7kWWFPaW9YrjGgk5pdsGSHVW1d8hPHx1kkS-L_ILI9A/viewform?edit2=2_ABaOnudUuGjQGPVkcrYMoLhOycZlJpbaCZdkWJbyMk4LWUFI" TargetMode="External"/><Relationship Id="rId293" Type="http://schemas.openxmlformats.org/officeDocument/2006/relationships/hyperlink" Target="https://docs.google.com/forms/d/e/1FAIpQLSeDNiK7kWWFPaW9YrjGgk5pdsGSHVW1d8hPHx1kkS-L_ILI9A/viewform?edit2=2_ABaOnueIGoqFSRFZpIrfFO1CUz016i6AI1BSlfdwvXAdWlO1" TargetMode="External"/><Relationship Id="rId292" Type="http://schemas.openxmlformats.org/officeDocument/2006/relationships/hyperlink" Target="https://docs.google.com/forms/d/e/1FAIpQLSeDNiK7kWWFPaW9YrjGgk5pdsGSHVW1d8hPHx1kkS-L_ILI9A/viewform?edit2=2_ABaOnufeTFHIHvejCHk_zIpRK8pZzJcJKEOm1fDXSkmhyn0" TargetMode="External"/><Relationship Id="rId291" Type="http://schemas.openxmlformats.org/officeDocument/2006/relationships/hyperlink" Target="https://docs.google.com/forms/d/e/1FAIpQLSeDNiK7kWWFPaW9YrjGgk5pdsGSHVW1d8hPHx1kkS-L_ILI9A/viewform?edit2=2_ABaOnucAPn6HOFYEENt2F3C3jrScCCrX89Cgt16xjza1BTY" TargetMode="External"/><Relationship Id="rId290" Type="http://schemas.openxmlformats.org/officeDocument/2006/relationships/hyperlink" Target="https://docs.google.com/forms/d/e/1FAIpQLSeDNiK7kWWFPaW9YrjGgk5pdsGSHVW1d8hPHx1kkS-L_ILI9A/viewform?edit2=2_ABaOnudQGS9ON3JCwQt9Q-CY4hdo0v5yG1cIPokPZanOIjcY" TargetMode="External"/><Relationship Id="rId286" Type="http://schemas.openxmlformats.org/officeDocument/2006/relationships/hyperlink" Target="https://docs.google.com/forms/d/e/1FAIpQLSeDNiK7kWWFPaW9YrjGgk5pdsGSHVW1d8hPHx1kkS-L_ILI9A/viewform?edit2=2_ABaOnueHrq9N5epHRK5OEFZidv9PNiA0J9noxjzNu5Mv0kMF" TargetMode="External"/><Relationship Id="rId285" Type="http://schemas.openxmlformats.org/officeDocument/2006/relationships/hyperlink" Target="https://docs.google.com/forms/d/e/1FAIpQLSeDNiK7kWWFPaW9YrjGgk5pdsGSHVW1d8hPHx1kkS-L_ILI9A/viewform?edit2=2_ABaOnue3iclnI3msU_bubVBnttI84oWDo4qlJuqGQIwjU2yd" TargetMode="External"/><Relationship Id="rId284" Type="http://schemas.openxmlformats.org/officeDocument/2006/relationships/hyperlink" Target="https://docs.google.com/forms/d/e/1FAIpQLSeDNiK7kWWFPaW9YrjGgk5pdsGSHVW1d8hPHx1kkS-L_ILI9A/viewform?edit2=2_ABaOnufcjNcRMtW3NNaCIvHrDO7tKnQxv7c8rRstqDWg4OsL" TargetMode="External"/><Relationship Id="rId283" Type="http://schemas.openxmlformats.org/officeDocument/2006/relationships/hyperlink" Target="https://docs.google.com/forms/d/e/1FAIpQLSeDNiK7kWWFPaW9YrjGgk5pdsGSHVW1d8hPHx1kkS-L_ILI9A/viewform?edit2=2_ABaOnudD2pWDRziovLvYmsIscNeeeVCBfcpfMj7XXutLydkj" TargetMode="External"/><Relationship Id="rId289" Type="http://schemas.openxmlformats.org/officeDocument/2006/relationships/hyperlink" Target="https://docs.google.com/forms/d/e/1FAIpQLSeDNiK7kWWFPaW9YrjGgk5pdsGSHVW1d8hPHx1kkS-L_ILI9A/viewform?edit2=2_ABaOnucvOq0WhN44ugzsn65NvXnkiQL-v4WOxF67C_md4is" TargetMode="External"/><Relationship Id="rId288" Type="http://schemas.openxmlformats.org/officeDocument/2006/relationships/hyperlink" Target="https://docs.google.com/forms/d/e/1FAIpQLSeDNiK7kWWFPaW9YrjGgk5pdsGSHVW1d8hPHx1kkS-L_ILI9A/viewform?edit2=2_ABaOnuec0XIK18EfkpyZSE0ILp5PeNxDHK1VvSiWn6NBX_k" TargetMode="External"/><Relationship Id="rId287" Type="http://schemas.openxmlformats.org/officeDocument/2006/relationships/hyperlink" Target="https://docs.google.com/forms/d/e/1FAIpQLSeDNiK7kWWFPaW9YrjGgk5pdsGSHVW1d8hPHx1kkS-L_ILI9A/viewform?edit2=2_ABaOnudQqQbdPtwTC0Oj5234PrM0xS-NAEm_Finuz7rTbdgC" TargetMode="External"/><Relationship Id="rId282" Type="http://schemas.openxmlformats.org/officeDocument/2006/relationships/hyperlink" Target="https://docs.google.com/forms/d/e/1FAIpQLSeDNiK7kWWFPaW9YrjGgk5pdsGSHVW1d8hPHx1kkS-L_ILI9A/viewform?edit2=2_ABaOnudgCCkAA5v81OmMFFsDy7ZlLU7qYBuMbBZZtONVNx8k" TargetMode="External"/><Relationship Id="rId281" Type="http://schemas.openxmlformats.org/officeDocument/2006/relationships/hyperlink" Target="https://docs.google.com/forms/d/e/1FAIpQLSeDNiK7kWWFPaW9YrjGgk5pdsGSHVW1d8hPHx1kkS-L_ILI9A/viewform?edit2=2_ABaOnucmjaRiEU3oQtqtKH1-pKQzOh9adKq-X5xspnq7tLkV" TargetMode="External"/><Relationship Id="rId280" Type="http://schemas.openxmlformats.org/officeDocument/2006/relationships/hyperlink" Target="https://docs.google.com/forms/d/e/1FAIpQLSeDNiK7kWWFPaW9YrjGgk5pdsGSHVW1d8hPHx1kkS-L_ILI9A/viewform?edit2=2_ABaOnucsRZlmG5ypvlZkfxHJU1kA-Ap58t3EcvcOklxhFHOv" TargetMode="External"/><Relationship Id="rId275" Type="http://schemas.openxmlformats.org/officeDocument/2006/relationships/hyperlink" Target="https://docs.google.com/forms/d/e/1FAIpQLSeDNiK7kWWFPaW9YrjGgk5pdsGSHVW1d8hPHx1kkS-L_ILI9A/viewform?edit2=2_ABaOnudtiyP8kFVfQtbjiiWGwOZC_XAg9GW6UVciLWFset4" TargetMode="External"/><Relationship Id="rId274" Type="http://schemas.openxmlformats.org/officeDocument/2006/relationships/hyperlink" Target="https://docs.google.com/forms/d/e/1FAIpQLSeDNiK7kWWFPaW9YrjGgk5pdsGSHVW1d8hPHx1kkS-L_ILI9A/viewform?edit2=2_ABaOnufYgjkmMH1QaIJODzaK27stRxeo4uw4azGi0cxMlpg" TargetMode="External"/><Relationship Id="rId273" Type="http://schemas.openxmlformats.org/officeDocument/2006/relationships/hyperlink" Target="https://docs.google.com/forms/d/e/1FAIpQLSeDNiK7kWWFPaW9YrjGgk5pdsGSHVW1d8hPHx1kkS-L_ILI9A/viewform?edit2=2_ABaOnudu4ZfokduNFfqpmyyTSVk7P9PK2hA4NI9REHUScbQ" TargetMode="External"/><Relationship Id="rId272" Type="http://schemas.openxmlformats.org/officeDocument/2006/relationships/hyperlink" Target="https://docs.google.com/forms/d/e/1FAIpQLSeDNiK7kWWFPaW9YrjGgk5pdsGSHVW1d8hPHx1kkS-L_ILI9A/viewform?edit2=2_ABaOnud3s17LQ8y5KiIGa7kmWDWWA6vCH4dt_Mtj2-4_P70" TargetMode="External"/><Relationship Id="rId279" Type="http://schemas.openxmlformats.org/officeDocument/2006/relationships/hyperlink" Target="https://docs.google.com/forms/d/e/1FAIpQLSeDNiK7kWWFPaW9YrjGgk5pdsGSHVW1d8hPHx1kkS-L_ILI9A/viewform?edit2=2_ABaOnucep3XYyUgUG34LBozjBhmvLt6G6XkP6_8vslL56EXE" TargetMode="External"/><Relationship Id="rId278" Type="http://schemas.openxmlformats.org/officeDocument/2006/relationships/hyperlink" Target="https://docs.google.com/forms/d/e/1FAIpQLSeDNiK7kWWFPaW9YrjGgk5pdsGSHVW1d8hPHx1kkS-L_ILI9A/viewform?edit2=2_ABaOnucfCLy3bKUbtnxdGn0hZ2hcHTy5rT4yI07PKXmkYGwb" TargetMode="External"/><Relationship Id="rId277" Type="http://schemas.openxmlformats.org/officeDocument/2006/relationships/hyperlink" Target="https://docs.google.com/forms/d/e/1FAIpQLSeDNiK7kWWFPaW9YrjGgk5pdsGSHVW1d8hPHx1kkS-L_ILI9A/viewform?edit2=2_ABaOnucddiKfqirx3-4W6bpT7o7HXTrOCrNxxnbq5b7UwdVq" TargetMode="External"/><Relationship Id="rId276" Type="http://schemas.openxmlformats.org/officeDocument/2006/relationships/hyperlink" Target="https://docs.google.com/forms/d/e/1FAIpQLSeDNiK7kWWFPaW9YrjGgk5pdsGSHVW1d8hPHx1kkS-L_ILI9A/viewform?edit2=2_ABaOnud5dQT9_HWn0xB1Z8DY11fYWGnADirpz4MS6mHMNHxA" TargetMode="External"/><Relationship Id="rId901" Type="http://schemas.openxmlformats.org/officeDocument/2006/relationships/drawing" Target="../drawings/drawing1.xml"/><Relationship Id="rId900" Type="http://schemas.openxmlformats.org/officeDocument/2006/relationships/hyperlink" Target="https://docs.google.com/forms/d/e/1FAIpQLSeDNiK7kWWFPaW9YrjGgk5pdsGSHVW1d8hPHx1kkS-L_ILI9A/viewform?edit2=2_ABaOnuf7SYAcuk5UOLa0S6Nq8TfLJMyqefaHUlYQrA-e9O8Y6Lg5LEGnl3KQ_NVzFKTkkzc" TargetMode="External"/><Relationship Id="rId629" Type="http://schemas.openxmlformats.org/officeDocument/2006/relationships/hyperlink" Target="https://docs.google.com/forms/d/e/1FAIpQLSeDNiK7kWWFPaW9YrjGgk5pdsGSHVW1d8hPHx1kkS-L_ILI9A/viewform?edit2=2_ABaOnud60CV2xTbQQNz5vabLtw7w1krFbPt8m_Jy7B-YXg" TargetMode="External"/><Relationship Id="rId624" Type="http://schemas.openxmlformats.org/officeDocument/2006/relationships/hyperlink" Target="https://docs.google.com/forms/d/e/1FAIpQLSeDNiK7kWWFPaW9YrjGgk5pdsGSHVW1d8hPHx1kkS-L_ILI9A/viewform?edit2=2_ABaOnufIGF5_1OkOVaNKZnR5U4C1KRcz7cpxSfGE1UQcVF2D" TargetMode="External"/><Relationship Id="rId866" Type="http://schemas.openxmlformats.org/officeDocument/2006/relationships/hyperlink" Target="https://docs.google.com/forms/d/e/1FAIpQLSeDNiK7kWWFPaW9YrjGgk5pdsGSHVW1d8hPHx1kkS-L_ILI9A/viewform?edit2=2_ABaOnudrqqnmH9aCB5vPwfHC31w6t6hELtnYGSEcERFPKna3elN60lV3uOqCqwhr9BnO-Zs" TargetMode="External"/><Relationship Id="rId623" Type="http://schemas.openxmlformats.org/officeDocument/2006/relationships/hyperlink" Target="https://docs.google.com/forms/d/e/1FAIpQLSeDNiK7kWWFPaW9YrjGgk5pdsGSHVW1d8hPHx1kkS-L_ILI9A/viewform?edit2=2_ABaOnue4lbNr49IfDjSgjSgKueMIpgRXoW0quEvRW39pqA1R" TargetMode="External"/><Relationship Id="rId865" Type="http://schemas.openxmlformats.org/officeDocument/2006/relationships/hyperlink" Target="https://docs.google.com/forms/d/e/1FAIpQLSeDNiK7kWWFPaW9YrjGgk5pdsGSHVW1d8hPHx1kkS-L_ILI9A/viewform?edit2=2_ABaOnudyvRqFlkImads7Vl76t2aBZ6IIX9OJQeUDazeI932aSyUgoZtrTPyBf-QftNYaJL0" TargetMode="External"/><Relationship Id="rId622" Type="http://schemas.openxmlformats.org/officeDocument/2006/relationships/hyperlink" Target="https://docs.google.com/forms/d/e/1FAIpQLSeDNiK7kWWFPaW9YrjGgk5pdsGSHVW1d8hPHx1kkS-L_ILI9A/viewform?edit2=2_ABaOnudkHmHDoVQcwyRlUFrcWEn9vcG_zNxvoC3Yb9qXjBwo" TargetMode="External"/><Relationship Id="rId864" Type="http://schemas.openxmlformats.org/officeDocument/2006/relationships/hyperlink" Target="https://docs.google.com/forms/d/e/1FAIpQLSeDNiK7kWWFPaW9YrjGgk5pdsGSHVW1d8hPHx1kkS-L_ILI9A/viewform?edit2=2_ABaOnuc0bPAaO41fQMs5nv42cbLK0EJOa4f3j7hwrW43l2Yf3a6RYipGRcZluO-WnH5PMU8" TargetMode="External"/><Relationship Id="rId621" Type="http://schemas.openxmlformats.org/officeDocument/2006/relationships/hyperlink" Target="https://docs.google.com/forms/d/e/1FAIpQLSeDNiK7kWWFPaW9YrjGgk5pdsGSHVW1d8hPHx1kkS-L_ILI9A/viewform?edit2=2_ABaOnucjItHYg0QX_H1aY54xWeT6-B60GcJx2tmcqwg7sT6i" TargetMode="External"/><Relationship Id="rId863" Type="http://schemas.openxmlformats.org/officeDocument/2006/relationships/hyperlink" Target="https://docs.google.com/forms/d/e/1FAIpQLSeDNiK7kWWFPaW9YrjGgk5pdsGSHVW1d8hPHx1kkS-L_ILI9A/viewform?edit2=2_ABaOnueGkH1r6fFV3xFJbmkN_bwe9F1bZGLel1M6N8wDkPpBikULRlDQCbn5GVnCcBpMgyM" TargetMode="External"/><Relationship Id="rId628" Type="http://schemas.openxmlformats.org/officeDocument/2006/relationships/hyperlink" Target="https://docs.google.com/forms/d/e/1FAIpQLSeDNiK7kWWFPaW9YrjGgk5pdsGSHVW1d8hPHx1kkS-L_ILI9A/viewform?edit2=2_ABaOnuekDxpW9Y6CamQiJj8ofkIsu07BhapoaCMlOhH78NOZ" TargetMode="External"/><Relationship Id="rId627" Type="http://schemas.openxmlformats.org/officeDocument/2006/relationships/hyperlink" Target="https://docs.google.com/forms/d/e/1FAIpQLSeDNiK7kWWFPaW9YrjGgk5pdsGSHVW1d8hPHx1kkS-L_ILI9A/viewform?edit2=2_ABaOnueA3hn-Nd0iF_Gd89d3dICTiAGxFosBP9iBxyowqjfu" TargetMode="External"/><Relationship Id="rId869" Type="http://schemas.openxmlformats.org/officeDocument/2006/relationships/hyperlink" Target="https://docs.google.com/forms/d/e/1FAIpQLSeDNiK7kWWFPaW9YrjGgk5pdsGSHVW1d8hPHx1kkS-L_ILI9A/viewform?edit2=2_ABaOnuffRJeLnTFARb9DaEkcYYtksvUi3HDKDO3tAhfQ9erVSjZurqDllf8vcQBcRqSpznc" TargetMode="External"/><Relationship Id="rId626" Type="http://schemas.openxmlformats.org/officeDocument/2006/relationships/hyperlink" Target="https://docs.google.com/forms/d/e/1FAIpQLSeDNiK7kWWFPaW9YrjGgk5pdsGSHVW1d8hPHx1kkS-L_ILI9A/viewform?edit2=2_ABaOnucFLE9x_Y6eCeaQpwqqi24zeP1G6qiNmWlTrzDMYkFk" TargetMode="External"/><Relationship Id="rId868" Type="http://schemas.openxmlformats.org/officeDocument/2006/relationships/hyperlink" Target="https://docs.google.com/forms/d/e/1FAIpQLSeDNiK7kWWFPaW9YrjGgk5pdsGSHVW1d8hPHx1kkS-L_ILI9A/viewform?edit2=2_ABaOnuevm5enxCvwhGL70WalA814UVGwv8-_458wkHpe6Ea6qrMJSg-eULbyIeYY_Nu8n0I" TargetMode="External"/><Relationship Id="rId625" Type="http://schemas.openxmlformats.org/officeDocument/2006/relationships/hyperlink" Target="https://docs.google.com/forms/d/e/1FAIpQLSeDNiK7kWWFPaW9YrjGgk5pdsGSHVW1d8hPHx1kkS-L_ILI9A/viewform?edit2=2_ABaOnucFK5BGMOf2hAV6LlU_kXaaWwAHvYX8PiDsdWU9mn_d" TargetMode="External"/><Relationship Id="rId867" Type="http://schemas.openxmlformats.org/officeDocument/2006/relationships/hyperlink" Target="https://docs.google.com/forms/d/e/1FAIpQLSeDNiK7kWWFPaW9YrjGgk5pdsGSHVW1d8hPHx1kkS-L_ILI9A/viewform?edit2=2_ABaOnudAAL8ks6rfieE-4heYHzdGxEt7TF39ARQcsV53ckQkmDwRyA7TvP4QZQPSbyyU22U" TargetMode="External"/><Relationship Id="rId620" Type="http://schemas.openxmlformats.org/officeDocument/2006/relationships/hyperlink" Target="https://docs.google.com/forms/d/e/1FAIpQLSeDNiK7kWWFPaW9YrjGgk5pdsGSHVW1d8hPHx1kkS-L_ILI9A/viewform?edit2=2_ABaOnuda_s6MLhoHLti70o8adkhmJBgg_yExfmtKhnl10Rf1" TargetMode="External"/><Relationship Id="rId862" Type="http://schemas.openxmlformats.org/officeDocument/2006/relationships/hyperlink" Target="https://docs.google.com/forms/d/e/1FAIpQLSeDNiK7kWWFPaW9YrjGgk5pdsGSHVW1d8hPHx1kkS-L_ILI9A/viewform?edit2=2_ABaOnue2uC7gkFOUgx9lPVXTyB48Ixj1d_B3kTvzK4jv2K6fmlPMaGDCf5Hv5Kyp4HIHmwM" TargetMode="External"/><Relationship Id="rId861" Type="http://schemas.openxmlformats.org/officeDocument/2006/relationships/hyperlink" Target="https://docs.google.com/forms/d/e/1FAIpQLSeDNiK7kWWFPaW9YrjGgk5pdsGSHVW1d8hPHx1kkS-L_ILI9A/viewform?edit2=2_ABaOnueGkBN878wWmeiwSvUfaoLhGvb9_18fQMcWY_Tt-x5NPVNdr5wZdMGmZRuVWR5uLl0" TargetMode="External"/><Relationship Id="rId860" Type="http://schemas.openxmlformats.org/officeDocument/2006/relationships/hyperlink" Target="https://docs.google.com/forms/d/e/1FAIpQLSeDNiK7kWWFPaW9YrjGgk5pdsGSHVW1d8hPHx1kkS-L_ILI9A/viewform?edit2=2_ABaOnuebHfsRFrE21uouwtqShmRliQ_WVDg08_oasM1UEd8H9cMloEfDDN3x_3UasJpGX8o" TargetMode="External"/><Relationship Id="rId619" Type="http://schemas.openxmlformats.org/officeDocument/2006/relationships/hyperlink" Target="https://docs.google.com/forms/d/e/1FAIpQLSeDNiK7kWWFPaW9YrjGgk5pdsGSHVW1d8hPHx1kkS-L_ILI9A/viewform?edit2=2_ABaOnudDOPrIyLluosoXGQ-n2MMibMwWqStj_Pas-vIHhHRH" TargetMode="External"/><Relationship Id="rId618" Type="http://schemas.openxmlformats.org/officeDocument/2006/relationships/hyperlink" Target="https://docs.google.com/forms/d/e/1FAIpQLSeDNiK7kWWFPaW9YrjGgk5pdsGSHVW1d8hPHx1kkS-L_ILI9A/viewform?edit2=2_ABaOnuf-dq8kICYr_ab42lo25IqQcTcmZjJ5gP7IzpXdbKs" TargetMode="External"/><Relationship Id="rId613" Type="http://schemas.openxmlformats.org/officeDocument/2006/relationships/hyperlink" Target="https://docs.google.com/forms/d/e/1FAIpQLSeDNiK7kWWFPaW9YrjGgk5pdsGSHVW1d8hPHx1kkS-L_ILI9A/viewform?edit2=2_ABaOnue_mTEPglu9sF0W6u8gPXwTdagrClt5Lskz0gVNKU8" TargetMode="External"/><Relationship Id="rId855" Type="http://schemas.openxmlformats.org/officeDocument/2006/relationships/hyperlink" Target="https://docs.google.com/forms/d/e/1FAIpQLSeDNiK7kWWFPaW9YrjGgk5pdsGSHVW1d8hPHx1kkS-L_ILI9A/viewform?edit2=2_ABaOnuf9ZPvPhlwV5EL2e87GwCUe4wpSGEkOC2xp3K9kzkvPNCLRe6DwgwR_optzWGYJc8g" TargetMode="External"/><Relationship Id="rId612" Type="http://schemas.openxmlformats.org/officeDocument/2006/relationships/hyperlink" Target="https://docs.google.com/forms/d/e/1FAIpQLSeDNiK7kWWFPaW9YrjGgk5pdsGSHVW1d8hPHx1kkS-L_ILI9A/viewform?edit2=2_ABaOnudes12oeeTFwVEebCXMDqUFgD6vxNTyIIaPz6e_3N5W" TargetMode="External"/><Relationship Id="rId854" Type="http://schemas.openxmlformats.org/officeDocument/2006/relationships/hyperlink" Target="https://docs.google.com/forms/d/e/1FAIpQLSeDNiK7kWWFPaW9YrjGgk5pdsGSHVW1d8hPHx1kkS-L_ILI9A/viewform?edit2=2_ABaOnufivv9CkRvFCnBnaKXNyxmwrtY11mCIsEt7KqNCfsaOU7XJyNcQYo4wFV_rmP1YseU" TargetMode="External"/><Relationship Id="rId611" Type="http://schemas.openxmlformats.org/officeDocument/2006/relationships/hyperlink" Target="https://docs.google.com/forms/d/e/1FAIpQLSeDNiK7kWWFPaW9YrjGgk5pdsGSHVW1d8hPHx1kkS-L_ILI9A/viewform?edit2=2_ABaOnudqUD51GHbDRpE2bN1q72o79Oj67zDsNYTmqXtTAcJ8" TargetMode="External"/><Relationship Id="rId853" Type="http://schemas.openxmlformats.org/officeDocument/2006/relationships/hyperlink" Target="https://docs.google.com/forms/d/e/1FAIpQLSeDNiK7kWWFPaW9YrjGgk5pdsGSHVW1d8hPHx1kkS-L_ILI9A/viewform?edit2=2_ABaOnucY6LYMXCiPqSdNHZnupwOSslMmfO07OMuoUZH-NagugIyR8Q4ReROyzZeeFwm4j1w" TargetMode="External"/><Relationship Id="rId610" Type="http://schemas.openxmlformats.org/officeDocument/2006/relationships/hyperlink" Target="https://docs.google.com/forms/d/e/1FAIpQLSeDNiK7kWWFPaW9YrjGgk5pdsGSHVW1d8hPHx1kkS-L_ILI9A/viewform?edit2=2_ABaOnudEidkAl_Hrt006WAhWnou3GK8N7EWZIOcwgEoIWqFC" TargetMode="External"/><Relationship Id="rId852" Type="http://schemas.openxmlformats.org/officeDocument/2006/relationships/hyperlink" Target="https://docs.google.com/forms/d/e/1FAIpQLSeDNiK7kWWFPaW9YrjGgk5pdsGSHVW1d8hPHx1kkS-L_ILI9A/viewform?edit2=2_ABaOnucv6slKZOTlqhPNYRaZYs7V5uu2v_WGLUA-89OfVHC5w0LBCCYEpFhlQKPBAusS93w" TargetMode="External"/><Relationship Id="rId617" Type="http://schemas.openxmlformats.org/officeDocument/2006/relationships/hyperlink" Target="https://docs.google.com/forms/d/e/1FAIpQLSeDNiK7kWWFPaW9YrjGgk5pdsGSHVW1d8hPHx1kkS-L_ILI9A/viewform?edit2=2_ABaOnudz5_a2pG6qDgwJNhfDvYwv-XjX2Jkj1tA3L7ipWZmk" TargetMode="External"/><Relationship Id="rId859" Type="http://schemas.openxmlformats.org/officeDocument/2006/relationships/hyperlink" Target="https://docs.google.com/forms/d/e/1FAIpQLSeDNiK7kWWFPaW9YrjGgk5pdsGSHVW1d8hPHx1kkS-L_ILI9A/viewform?edit2=2_ABaOnudQj17Bg8HnBe5r-k3I2UW_WtEytonVFJJdHvCzfNXjA7Nvl-40N2M8WFoLdswrClw" TargetMode="External"/><Relationship Id="rId616" Type="http://schemas.openxmlformats.org/officeDocument/2006/relationships/hyperlink" Target="https://docs.google.com/forms/d/e/1FAIpQLSeDNiK7kWWFPaW9YrjGgk5pdsGSHVW1d8hPHx1kkS-L_ILI9A/viewform?edit2=2_ABaOnudllajMoOhdvrqdQ1om8m4iXEi_Rf5TTHyXWLgXf_yU" TargetMode="External"/><Relationship Id="rId858" Type="http://schemas.openxmlformats.org/officeDocument/2006/relationships/hyperlink" Target="https://docs.google.com/forms/d/e/1FAIpQLSeDNiK7kWWFPaW9YrjGgk5pdsGSHVW1d8hPHx1kkS-L_ILI9A/viewform?edit2=2_ABaOnufWsp8yVGEMi1mhVNIFoQYng3frJj9Q13igeBqQyq9Z4PQtPEwYpgm5mKzJhLKOj8A" TargetMode="External"/><Relationship Id="rId615" Type="http://schemas.openxmlformats.org/officeDocument/2006/relationships/hyperlink" Target="https://docs.google.com/forms/d/e/1FAIpQLSeDNiK7kWWFPaW9YrjGgk5pdsGSHVW1d8hPHx1kkS-L_ILI9A/viewform?edit2=2_ABaOnue7okuqUvDCGHQkaEAjvhmErVh6xE7p65-hZ7ri0pW1" TargetMode="External"/><Relationship Id="rId857" Type="http://schemas.openxmlformats.org/officeDocument/2006/relationships/hyperlink" Target="https://docs.google.com/forms/d/e/1FAIpQLSeDNiK7kWWFPaW9YrjGgk5pdsGSHVW1d8hPHx1kkS-L_ILI9A/viewform?edit2=2_ABaOnuf5h-NhNBFhWZzonxo5-ZbEoa1xq2z1p6ntUdUFf2vZGAhW7xL-Iy4rhd4xgrdc3hA" TargetMode="External"/><Relationship Id="rId614" Type="http://schemas.openxmlformats.org/officeDocument/2006/relationships/hyperlink" Target="https://docs.google.com/forms/d/e/1FAIpQLSeDNiK7kWWFPaW9YrjGgk5pdsGSHVW1d8hPHx1kkS-L_ILI9A/viewform?edit2=2_ABaOnucbT5Ht6hLM9Fcie2AB_cXVm96VYfCQsBHQw4TL9WUP" TargetMode="External"/><Relationship Id="rId856" Type="http://schemas.openxmlformats.org/officeDocument/2006/relationships/hyperlink" Target="https://docs.google.com/forms/d/e/1FAIpQLSeDNiK7kWWFPaW9YrjGgk5pdsGSHVW1d8hPHx1kkS-L_ILI9A/viewform?edit2=2_ABaOnue9F8u4k0RBxAOyuu2VwxAbCtO7ZUaNGBsBvZxZ85drCXHu-hQKSOvFk_OmNtb-vhE" TargetMode="External"/><Relationship Id="rId851" Type="http://schemas.openxmlformats.org/officeDocument/2006/relationships/hyperlink" Target="https://docs.google.com/forms/d/e/1FAIpQLSeDNiK7kWWFPaW9YrjGgk5pdsGSHVW1d8hPHx1kkS-L_ILI9A/viewform?edit2=2_ABaOnuc4b9qeKKaZ1U2BvgaqqshLUXnrfbEGI9blaFldvtVvG55sCHgMQ0ZmT1MXD09Pag0" TargetMode="External"/><Relationship Id="rId850" Type="http://schemas.openxmlformats.org/officeDocument/2006/relationships/hyperlink" Target="https://docs.google.com/forms/d/e/1FAIpQLSeDNiK7kWWFPaW9YrjGgk5pdsGSHVW1d8hPHx1kkS-L_ILI9A/viewform?edit2=2_ABaOnucoj7B-5CiJmebHr7eMSVO-4s8XQvARhVYJWOM0UsFLwfv5QqjsGb-Z7Gevri5xznE" TargetMode="External"/><Relationship Id="rId409" Type="http://schemas.openxmlformats.org/officeDocument/2006/relationships/hyperlink" Target="https://docs.google.com/forms/d/e/1FAIpQLSeDNiK7kWWFPaW9YrjGgk5pdsGSHVW1d8hPHx1kkS-L_ILI9A/viewform?edit2=2_ABaOnucuI3bn83oNRNBtwmKdEMjx62ob_ma55-MnZHece89b" TargetMode="External"/><Relationship Id="rId404" Type="http://schemas.openxmlformats.org/officeDocument/2006/relationships/hyperlink" Target="https://docs.google.com/forms/d/e/1FAIpQLSeDNiK7kWWFPaW9YrjGgk5pdsGSHVW1d8hPHx1kkS-L_ILI9A/viewform?edit2=2_ABaOnuc-3_cVGw2iaGHytMzZ_gMraIBmIv71r5WakL7lta_n" TargetMode="External"/><Relationship Id="rId646" Type="http://schemas.openxmlformats.org/officeDocument/2006/relationships/hyperlink" Target="https://docs.google.com/forms/d/e/1FAIpQLSeDNiK7kWWFPaW9YrjGgk5pdsGSHVW1d8hPHx1kkS-L_ILI9A/viewform?edit2=2_ABaOnueVGC4ldOYN5CplVJBck6kC8v85DhnlBwG02pFNneGN" TargetMode="External"/><Relationship Id="rId888" Type="http://schemas.openxmlformats.org/officeDocument/2006/relationships/hyperlink" Target="https://docs.google.com/forms/d/e/1FAIpQLSeDNiK7kWWFPaW9YrjGgk5pdsGSHVW1d8hPHx1kkS-L_ILI9A/viewform?edit2=2_ABaOnucbLb1oCQsCo76KGXoWqmKq7hsnnOX7kErItvdbqOeEBVx99PY3MizxuUoaZGKTvac" TargetMode="External"/><Relationship Id="rId403" Type="http://schemas.openxmlformats.org/officeDocument/2006/relationships/hyperlink" Target="https://docs.google.com/forms/d/e/1FAIpQLSeDNiK7kWWFPaW9YrjGgk5pdsGSHVW1d8hPHx1kkS-L_ILI9A/viewform?edit2=2_ABaOnudzZVNMeCjmJ_OKRuY-lYeuAd9AGKqZiF-ktDHJQ53Y" TargetMode="External"/><Relationship Id="rId645" Type="http://schemas.openxmlformats.org/officeDocument/2006/relationships/hyperlink" Target="https://docs.google.com/forms/d/e/1FAIpQLSeDNiK7kWWFPaW9YrjGgk5pdsGSHVW1d8hPHx1kkS-L_ILI9A/viewform?edit2=2_ABaOnuc48sS_KHPOtjVF3lgrCt1UsLv3OPeU90ri5gddIKDh" TargetMode="External"/><Relationship Id="rId887" Type="http://schemas.openxmlformats.org/officeDocument/2006/relationships/hyperlink" Target="https://docs.google.com/forms/d/e/1FAIpQLSeDNiK7kWWFPaW9YrjGgk5pdsGSHVW1d8hPHx1kkS-L_ILI9A/viewform?edit2=2_ABaOnudfQdeWTwrtAp4rVM_ytx3zntMfmIKU3pZtmMVsWuh0l0TKeOEEMh8ndDJWo0taQS8" TargetMode="External"/><Relationship Id="rId402" Type="http://schemas.openxmlformats.org/officeDocument/2006/relationships/hyperlink" Target="https://docs.google.com/forms/d/e/1FAIpQLSeDNiK7kWWFPaW9YrjGgk5pdsGSHVW1d8hPHx1kkS-L_ILI9A/viewform?edit2=2_ABaOnudr3ON8qQuBEmPDHm8XZ4owXAMFtAzJ6r84MdXonH1R" TargetMode="External"/><Relationship Id="rId644" Type="http://schemas.openxmlformats.org/officeDocument/2006/relationships/hyperlink" Target="https://docs.google.com/forms/d/e/1FAIpQLSeDNiK7kWWFPaW9YrjGgk5pdsGSHVW1d8hPHx1kkS-L_ILI9A/viewform?edit2=2_ABaOnufqsj9LrXaE30Pm4aaDiEuC55-C-Q2SjWEOfnLCdQO8" TargetMode="External"/><Relationship Id="rId886" Type="http://schemas.openxmlformats.org/officeDocument/2006/relationships/hyperlink" Target="https://docs.google.com/forms/d/e/1FAIpQLSeDNiK7kWWFPaW9YrjGgk5pdsGSHVW1d8hPHx1kkS-L_ILI9A/viewform?edit2=2_ABaOnuc7ltjCe7HQsG0fDEMeDnRNhE7TQU-vtPe7xOZ1JwCAauKmmUFwRIOD_4rZWV-XR6Q" TargetMode="External"/><Relationship Id="rId401" Type="http://schemas.openxmlformats.org/officeDocument/2006/relationships/hyperlink" Target="https://docs.google.com/forms/d/e/1FAIpQLSeDNiK7kWWFPaW9YrjGgk5pdsGSHVW1d8hPHx1kkS-L_ILI9A/viewform?edit2=2_ABaOnuc8yi2paswhP7e6JAcpLpRrY5qxE6fUgnnL0bUfW2Zg" TargetMode="External"/><Relationship Id="rId643" Type="http://schemas.openxmlformats.org/officeDocument/2006/relationships/hyperlink" Target="https://docs.google.com/forms/d/e/1FAIpQLSeDNiK7kWWFPaW9YrjGgk5pdsGSHVW1d8hPHx1kkS-L_ILI9A/viewform?edit2=2_ABaOnucKyKDqt9ORiAQfiswumgOsP5S9oucWLCFu62HUkyEe" TargetMode="External"/><Relationship Id="rId885" Type="http://schemas.openxmlformats.org/officeDocument/2006/relationships/hyperlink" Target="https://docs.google.com/forms/d/e/1FAIpQLSeDNiK7kWWFPaW9YrjGgk5pdsGSHVW1d8hPHx1kkS-L_ILI9A/viewform?edit2=2_ABaOnuevCXvkP_rj3BGu1z8GLZRctYqG2ZandRnmjiTdK_1BZM6sYZQLIy1kvJ95NZIJF0M" TargetMode="External"/><Relationship Id="rId408" Type="http://schemas.openxmlformats.org/officeDocument/2006/relationships/hyperlink" Target="https://docs.google.com/forms/d/e/1FAIpQLSeDNiK7kWWFPaW9YrjGgk5pdsGSHVW1d8hPHx1kkS-L_ILI9A/viewform?edit2=2_ABaOnuc4SQ7QamToAegblAOiUuAlcpnmhcw0ASUp7cpe21c" TargetMode="External"/><Relationship Id="rId407" Type="http://schemas.openxmlformats.org/officeDocument/2006/relationships/hyperlink" Target="https://docs.google.com/forms/d/e/1FAIpQLSeDNiK7kWWFPaW9YrjGgk5pdsGSHVW1d8hPHx1kkS-L_ILI9A/viewform?edit2=2_ABaOnucB_X6FT2wwKXg24sqdf5-V6VtRIiYN2U1yfYHe3YIw" TargetMode="External"/><Relationship Id="rId649" Type="http://schemas.openxmlformats.org/officeDocument/2006/relationships/hyperlink" Target="https://docs.google.com/forms/d/e/1FAIpQLSeDNiK7kWWFPaW9YrjGgk5pdsGSHVW1d8hPHx1kkS-L_ILI9A/viewform?edit2=2_ABaOnufFFRaxJaCTU_jwXv9ZX8_yJVMjOQM136MRvmS7S0iH" TargetMode="External"/><Relationship Id="rId406" Type="http://schemas.openxmlformats.org/officeDocument/2006/relationships/hyperlink" Target="https://docs.google.com/forms/d/e/1FAIpQLSeDNiK7kWWFPaW9YrjGgk5pdsGSHVW1d8hPHx1kkS-L_ILI9A/viewform?edit2=2_ABaOnufAFUcSHmCGw08gbn6MUEdTqWgySZV_-G9a-AwOKpxz" TargetMode="External"/><Relationship Id="rId648" Type="http://schemas.openxmlformats.org/officeDocument/2006/relationships/hyperlink" Target="https://docs.google.com/forms/d/e/1FAIpQLSeDNiK7kWWFPaW9YrjGgk5pdsGSHVW1d8hPHx1kkS-L_ILI9A/viewform?edit2=2_ABaOnufUABd1MwdPCM2_9SjYFnjEkeDgtEwGMS7HznOtztkr" TargetMode="External"/><Relationship Id="rId405" Type="http://schemas.openxmlformats.org/officeDocument/2006/relationships/hyperlink" Target="https://docs.google.com/forms/d/e/1FAIpQLSeDNiK7kWWFPaW9YrjGgk5pdsGSHVW1d8hPHx1kkS-L_ILI9A/viewform?edit2=2_ABaOnufpja6v5LTbDJtPxk_7876rBWI6cRCP5ndduaKjQAc" TargetMode="External"/><Relationship Id="rId647" Type="http://schemas.openxmlformats.org/officeDocument/2006/relationships/hyperlink" Target="https://docs.google.com/forms/d/e/1FAIpQLSeDNiK7kWWFPaW9YrjGgk5pdsGSHVW1d8hPHx1kkS-L_ILI9A/viewform?edit2=2_ABaOnuchF2iX60WDUmzqPgCnK5rRvjOf7CzxaFnuPahsmwtM" TargetMode="External"/><Relationship Id="rId889" Type="http://schemas.openxmlformats.org/officeDocument/2006/relationships/hyperlink" Target="https://docs.google.com/forms/d/e/1FAIpQLSeDNiK7kWWFPaW9YrjGgk5pdsGSHVW1d8hPHx1kkS-L_ILI9A/viewform?edit2=2_ABaOnuf0bxMMx5DrTMfPMCNeHDGDk9lUC17cRxTUzkPmiHYBXA9dxJ9WNbYUFy4d4v3vbg8" TargetMode="External"/><Relationship Id="rId880" Type="http://schemas.openxmlformats.org/officeDocument/2006/relationships/hyperlink" Target="https://docs.google.com/forms/d/e/1FAIpQLSeDNiK7kWWFPaW9YrjGgk5pdsGSHVW1d8hPHx1kkS-L_ILI9A/viewform?edit2=2_ABaOnuf_hUVNayF9i3wp_3hMmLEpo-0YcX7nw4xT4n8Bjt_cVtkVVZCBvQlbLhj6p9WSYwY" TargetMode="External"/><Relationship Id="rId400" Type="http://schemas.openxmlformats.org/officeDocument/2006/relationships/hyperlink" Target="https://docs.google.com/forms/d/e/1FAIpQLSeDNiK7kWWFPaW9YrjGgk5pdsGSHVW1d8hPHx1kkS-L_ILI9A/viewform?edit2=2_ABaOnufaL59mbXDGo8zM-WuabTd8QACxtwAfGOpwZNhOLVcj" TargetMode="External"/><Relationship Id="rId642" Type="http://schemas.openxmlformats.org/officeDocument/2006/relationships/hyperlink" Target="https://docs.google.com/forms/d/e/1FAIpQLSeDNiK7kWWFPaW9YrjGgk5pdsGSHVW1d8hPHx1kkS-L_ILI9A/viewform?edit2=2_ABaOnuc80PbOSrynzJap5hFM6W_kJGhEXu8QLoyd9IZljNs" TargetMode="External"/><Relationship Id="rId884" Type="http://schemas.openxmlformats.org/officeDocument/2006/relationships/hyperlink" Target="https://docs.google.com/forms/d/e/1FAIpQLSeDNiK7kWWFPaW9YrjGgk5pdsGSHVW1d8hPHx1kkS-L_ILI9A/viewform?edit2=2_ABaOnufo4pBKnAY--0s9ZIW3U7LKIzKh9Nk9luwJpK2rDyN8DTttL-UDMik_E5xwWSDQFV4" TargetMode="External"/><Relationship Id="rId641" Type="http://schemas.openxmlformats.org/officeDocument/2006/relationships/hyperlink" Target="https://docs.google.com/forms/d/e/1FAIpQLSeDNiK7kWWFPaW9YrjGgk5pdsGSHVW1d8hPHx1kkS-L_ILI9A/viewform?edit2=2_ABaOnueEE9sDj0AiqPvoebOML7vKXpuXx6d7YBRk26x1FoH5" TargetMode="External"/><Relationship Id="rId883" Type="http://schemas.openxmlformats.org/officeDocument/2006/relationships/hyperlink" Target="https://docs.google.com/forms/d/e/1FAIpQLSeDNiK7kWWFPaW9YrjGgk5pdsGSHVW1d8hPHx1kkS-L_ILI9A/viewform?edit2=2_ABaOnucnD-WwzhoysHqBCXi7g9QIkqoTfu9izXzbgo5UbyM3TOrPU2KD_ssR9ts04jr1n68" TargetMode="External"/><Relationship Id="rId640" Type="http://schemas.openxmlformats.org/officeDocument/2006/relationships/hyperlink" Target="https://docs.google.com/forms/d/e/1FAIpQLSeDNiK7kWWFPaW9YrjGgk5pdsGSHVW1d8hPHx1kkS-L_ILI9A/viewform?edit2=2_ABaOnucn07_cjVUdJqzob8lSicH_ssWrUvtBPNDDnk3twhk" TargetMode="External"/><Relationship Id="rId882" Type="http://schemas.openxmlformats.org/officeDocument/2006/relationships/hyperlink" Target="https://docs.google.com/forms/d/e/1FAIpQLSeDNiK7kWWFPaW9YrjGgk5pdsGSHVW1d8hPHx1kkS-L_ILI9A/viewform?edit2=2_ABaOnucuAUdoBcWuLa-7z_WTnExpb-OEmMqpSupawGbYxUTNShnE1DIx9f43cF9waj3QfFc" TargetMode="External"/><Relationship Id="rId881" Type="http://schemas.openxmlformats.org/officeDocument/2006/relationships/hyperlink" Target="https://docs.google.com/forms/d/e/1FAIpQLSeDNiK7kWWFPaW9YrjGgk5pdsGSHVW1d8hPHx1kkS-L_ILI9A/viewform?edit2=2_ABaOnucQOIjseBEXnoYRsuI6Ht56ujUAWHu_BX7N1jgHDAut_h3y5oeWnz9xcZqK8acl7mo" TargetMode="External"/><Relationship Id="rId635" Type="http://schemas.openxmlformats.org/officeDocument/2006/relationships/hyperlink" Target="https://docs.google.com/forms/d/e/1FAIpQLSeDNiK7kWWFPaW9YrjGgk5pdsGSHVW1d8hPHx1kkS-L_ILI9A/viewform?edit2=2_ABaOnudFvY0ZoSvheewvlw_4wc2uRnIZBTRi0_VVC32YWUnN" TargetMode="External"/><Relationship Id="rId877" Type="http://schemas.openxmlformats.org/officeDocument/2006/relationships/hyperlink" Target="https://docs.google.com/forms/d/e/1FAIpQLSeDNiK7kWWFPaW9YrjGgk5pdsGSHVW1d8hPHx1kkS-L_ILI9A/viewform?edit2=2_ABaOnueZ6MKypybxOGBUOGJtpshrudvM33WmTfNpq6w5tbdiiyExEWvKgl9nZ7FF3lYKY1o" TargetMode="External"/><Relationship Id="rId634" Type="http://schemas.openxmlformats.org/officeDocument/2006/relationships/hyperlink" Target="https://docs.google.com/forms/d/e/1FAIpQLSeDNiK7kWWFPaW9YrjGgk5pdsGSHVW1d8hPHx1kkS-L_ILI9A/viewform?edit2=2_ABaOnueDo8VNS3KGzAS9i25zbhUBZKcrtZ8l7W2jNT2U-oVZ" TargetMode="External"/><Relationship Id="rId876" Type="http://schemas.openxmlformats.org/officeDocument/2006/relationships/hyperlink" Target="https://docs.google.com/forms/d/e/1FAIpQLSeDNiK7kWWFPaW9YrjGgk5pdsGSHVW1d8hPHx1kkS-L_ILI9A/viewform?edit2=2_ABaOnudFF8Mtkzkmc4oKOxDLDpMWpHkPR8VqSVpEyzLNJMJhJS9mxM5ObRsmAAm9EWeO1uY" TargetMode="External"/><Relationship Id="rId633" Type="http://schemas.openxmlformats.org/officeDocument/2006/relationships/hyperlink" Target="https://docs.google.com/forms/d/e/1FAIpQLSeDNiK7kWWFPaW9YrjGgk5pdsGSHVW1d8hPHx1kkS-L_ILI9A/viewform?edit2=2_ABaOnue7BekAgVfvZtLenN6QPdU9h5dpfxxpMzlz6NkTv-g" TargetMode="External"/><Relationship Id="rId875" Type="http://schemas.openxmlformats.org/officeDocument/2006/relationships/hyperlink" Target="https://docs.google.com/forms/d/e/1FAIpQLSeDNiK7kWWFPaW9YrjGgk5pdsGSHVW1d8hPHx1kkS-L_ILI9A/viewform?edit2=2_ABaOnudHJvVRtY1wOQIHC_AV6dNthOfCyGNrz6F8CnfV4kyc0aiqLDaf8JxXj7s1MZMaIZM" TargetMode="External"/><Relationship Id="rId632" Type="http://schemas.openxmlformats.org/officeDocument/2006/relationships/hyperlink" Target="https://docs.google.com/forms/d/e/1FAIpQLSeDNiK7kWWFPaW9YrjGgk5pdsGSHVW1d8hPHx1kkS-L_ILI9A/viewform?edit2=2_ABaOnucVNPJB9dQyccAmqPfKlJgY7kpDetJ_lF-a3M4sKyKP" TargetMode="External"/><Relationship Id="rId874" Type="http://schemas.openxmlformats.org/officeDocument/2006/relationships/hyperlink" Target="https://docs.google.com/forms/d/e/1FAIpQLSeDNiK7kWWFPaW9YrjGgk5pdsGSHVW1d8hPHx1kkS-L_ILI9A/viewform?edit2=2_ABaOnufTxTO4LQiYqaLDkcRwywikzx3YRZUiS7M1z9r60XtwRuQrAXZ-gAIUBnhF11leWF8" TargetMode="External"/><Relationship Id="rId639" Type="http://schemas.openxmlformats.org/officeDocument/2006/relationships/hyperlink" Target="https://docs.google.com/forms/d/e/1FAIpQLSeDNiK7kWWFPaW9YrjGgk5pdsGSHVW1d8hPHx1kkS-L_ILI9A/viewform?edit2=2_ABaOnudL0edsXUiRV2p1tVUrE4wcrvFY1LXnsWoHnHtNE_RZ" TargetMode="External"/><Relationship Id="rId638" Type="http://schemas.openxmlformats.org/officeDocument/2006/relationships/hyperlink" Target="https://docs.google.com/forms/d/e/1FAIpQLSeDNiK7kWWFPaW9YrjGgk5pdsGSHVW1d8hPHx1kkS-L_ILI9A/viewform?edit2=2_ABaOnuewwCc2Zgk-XJVlEboRl-GdQLJIFlS8p_t9qbiCqZef" TargetMode="External"/><Relationship Id="rId637" Type="http://schemas.openxmlformats.org/officeDocument/2006/relationships/hyperlink" Target="https://docs.google.com/forms/d/e/1FAIpQLSeDNiK7kWWFPaW9YrjGgk5pdsGSHVW1d8hPHx1kkS-L_ILI9A/viewform?edit2=2_ABaOnudEKCqXipSR7KbtD8UR79mexNoT9Thaix5Cr2O9kE0U" TargetMode="External"/><Relationship Id="rId879" Type="http://schemas.openxmlformats.org/officeDocument/2006/relationships/hyperlink" Target="https://docs.google.com/forms/d/e/1FAIpQLSeDNiK7kWWFPaW9YrjGgk5pdsGSHVW1d8hPHx1kkS-L_ILI9A/viewform?edit2=2_ABaOnudBHP32P2x0jUNZFY636N-KqZdduyrGcTyvTr-v9Zpnib4OaMapXx4QnZA9lpXJWGQ" TargetMode="External"/><Relationship Id="rId636" Type="http://schemas.openxmlformats.org/officeDocument/2006/relationships/hyperlink" Target="https://docs.google.com/forms/d/e/1FAIpQLSeDNiK7kWWFPaW9YrjGgk5pdsGSHVW1d8hPHx1kkS-L_ILI9A/viewform?edit2=2_ABaOnufyqB8MuWO76F6JMZ0EFjE-oXCJq8Iz9DicrGUYbE8H" TargetMode="External"/><Relationship Id="rId878" Type="http://schemas.openxmlformats.org/officeDocument/2006/relationships/hyperlink" Target="https://docs.google.com/forms/d/e/1FAIpQLSeDNiK7kWWFPaW9YrjGgk5pdsGSHVW1d8hPHx1kkS-L_ILI9A/viewform?edit2=2_ABaOnufW-SdY9Q4ZIaY7coN-3a9qx-Qqa232LwWrCDHxYxNrraMmdyLpGs2-nRz3sCJYMs4" TargetMode="External"/><Relationship Id="rId631" Type="http://schemas.openxmlformats.org/officeDocument/2006/relationships/hyperlink" Target="https://docs.google.com/forms/d/e/1FAIpQLSeDNiK7kWWFPaW9YrjGgk5pdsGSHVW1d8hPHx1kkS-L_ILI9A/viewform?edit2=2_ABaOnuczqqo-Am7LT0bgxBrY5la93ejz7haJGOU4cv833nKn" TargetMode="External"/><Relationship Id="rId873" Type="http://schemas.openxmlformats.org/officeDocument/2006/relationships/hyperlink" Target="https://docs.google.com/forms/d/e/1FAIpQLSeDNiK7kWWFPaW9YrjGgk5pdsGSHVW1d8hPHx1kkS-L_ILI9A/viewform?edit2=2_ABaOnuebc2DDDnswmr-fogX8zZAI0TvaMC_vdNZZ1wNfmy0dzE9D_Q0-1DNDczMhv15z_7U" TargetMode="External"/><Relationship Id="rId630" Type="http://schemas.openxmlformats.org/officeDocument/2006/relationships/hyperlink" Target="https://docs.google.com/forms/d/e/1FAIpQLSeDNiK7kWWFPaW9YrjGgk5pdsGSHVW1d8hPHx1kkS-L_ILI9A/viewform?edit2=2_ABaOnuefKNUnEz1kSpu34PIP7hT_wOL_o06qLti6rfMywEw" TargetMode="External"/><Relationship Id="rId872" Type="http://schemas.openxmlformats.org/officeDocument/2006/relationships/hyperlink" Target="https://docs.google.com/forms/d/e/1FAIpQLSeDNiK7kWWFPaW9YrjGgk5pdsGSHVW1d8hPHx1kkS-L_ILI9A/viewform?edit2=2_ABaOnucQ5LY00Z9UkS8YNB9g0RQUPrdDQFfPVxubWH4UBFIxNjToaQzTnCNQjzdPq-O0VZM" TargetMode="External"/><Relationship Id="rId871" Type="http://schemas.openxmlformats.org/officeDocument/2006/relationships/hyperlink" Target="https://docs.google.com/forms/d/e/1FAIpQLSeDNiK7kWWFPaW9YrjGgk5pdsGSHVW1d8hPHx1kkS-L_ILI9A/viewform?edit2=2_ABaOnudAldYDdxBRkhATxjM2Sdz5zC4ALZF139lMISJ5ahMOQZdAvCDyKhysYa_BKHewONE" TargetMode="External"/><Relationship Id="rId870" Type="http://schemas.openxmlformats.org/officeDocument/2006/relationships/hyperlink" Target="https://docs.google.com/forms/d/e/1FAIpQLSeDNiK7kWWFPaW9YrjGgk5pdsGSHVW1d8hPHx1kkS-L_ILI9A/viewform?edit2=2_ABaOnufHOlY67OwrMiNi6PZHaH9vLJJE-WKmgn6peCxgbnzW6iPQGFbB-jFUscGftO6Lv5s" TargetMode="External"/><Relationship Id="rId829" Type="http://schemas.openxmlformats.org/officeDocument/2006/relationships/hyperlink" Target="https://docs.google.com/forms/d/e/1FAIpQLSeDNiK7kWWFPaW9YrjGgk5pdsGSHVW1d8hPHx1kkS-L_ILI9A/viewform?edit2=2_ABaOnudwzvmMu_UH72s53FbDA8FA_i4vXmevvh2GXXediP5yibXgRZZ6HN0totEnU63k2Dg" TargetMode="External"/><Relationship Id="rId828" Type="http://schemas.openxmlformats.org/officeDocument/2006/relationships/hyperlink" Target="https://docs.google.com/forms/d/e/1FAIpQLSeDNiK7kWWFPaW9YrjGgk5pdsGSHVW1d8hPHx1kkS-L_ILI9A/viewform?edit2=2_ABaOnudo8MayrE3yrvQa-X3fMSKhLITE87szmfsSeXOiuEq_yg_2DD87XlWB0bxtMcsUCSk" TargetMode="External"/><Relationship Id="rId827" Type="http://schemas.openxmlformats.org/officeDocument/2006/relationships/hyperlink" Target="https://docs.google.com/forms/d/e/1FAIpQLSeDNiK7kWWFPaW9YrjGgk5pdsGSHVW1d8hPHx1kkS-L_ILI9A/viewform?edit2=2_ABaOnucW127IKWxFN1YKX4JTcwmsryyeAWv8T78ocAv1cIyVNO4f2Fv75_SRK2xcUhoilM0" TargetMode="External"/><Relationship Id="rId822" Type="http://schemas.openxmlformats.org/officeDocument/2006/relationships/hyperlink" Target="https://docs.google.com/forms/d/e/1FAIpQLSeDNiK7kWWFPaW9YrjGgk5pdsGSHVW1d8hPHx1kkS-L_ILI9A/viewform?edit2=2_ABaOnudyw8zc99ikFnDJtAGXSAtnTlgKqGN9Wgn-npJI0rFIkKKdNdGUi-qGSrC_4oG8xfY" TargetMode="External"/><Relationship Id="rId821" Type="http://schemas.openxmlformats.org/officeDocument/2006/relationships/hyperlink" Target="https://docs.google.com/forms/d/e/1FAIpQLSeDNiK7kWWFPaW9YrjGgk5pdsGSHVW1d8hPHx1kkS-L_ILI9A/viewform?edit2=2_ABaOnud5YEjPSN6duXAWkSxumXeIsZUbkFYzrmgw8inerjhR5-VDyfOKUQ58WJiqeK-s8O8" TargetMode="External"/><Relationship Id="rId820" Type="http://schemas.openxmlformats.org/officeDocument/2006/relationships/hyperlink" Target="https://docs.google.com/forms/d/e/1FAIpQLSeDNiK7kWWFPaW9YrjGgk5pdsGSHVW1d8hPHx1kkS-L_ILI9A/viewform?edit2=2_ABaOnufpeQECpF9hyNCxnc0SL5pDkSTABAYAeWOur-8WsPYi002BzhBCWsH6mmVhcH-Jvug" TargetMode="External"/><Relationship Id="rId826" Type="http://schemas.openxmlformats.org/officeDocument/2006/relationships/hyperlink" Target="https://docs.google.com/forms/d/e/1FAIpQLSeDNiK7kWWFPaW9YrjGgk5pdsGSHVW1d8hPHx1kkS-L_ILI9A/viewform?edit2=2_ABaOnudH4720XhWk-1aqQFLjoPNZOrSJ-4jjcbsmKh9SfEC3lTCuSlvCbvu-NgMSaCSBOQc" TargetMode="External"/><Relationship Id="rId825" Type="http://schemas.openxmlformats.org/officeDocument/2006/relationships/hyperlink" Target="https://docs.google.com/forms/d/e/1FAIpQLSeDNiK7kWWFPaW9YrjGgk5pdsGSHVW1d8hPHx1kkS-L_ILI9A/viewform?edit2=2_ABaOnufN8KOUUzLOaU8XNYhL7UK4XvPtm3_vvsvwW3XHqzsIsJXUNYHcVNRkEyckCrhpPMY" TargetMode="External"/><Relationship Id="rId824" Type="http://schemas.openxmlformats.org/officeDocument/2006/relationships/hyperlink" Target="https://docs.google.com/forms/d/e/1FAIpQLSeDNiK7kWWFPaW9YrjGgk5pdsGSHVW1d8hPHx1kkS-L_ILI9A/viewform?edit2=2_ABaOnuftmJigiKIqRidfHEe6HPzLjQ3BO9LrpmjUmWGpiU-TXUwE1kj6W_f56x-4qs4nvx4" TargetMode="External"/><Relationship Id="rId823" Type="http://schemas.openxmlformats.org/officeDocument/2006/relationships/hyperlink" Target="https://docs.google.com/forms/d/e/1FAIpQLSeDNiK7kWWFPaW9YrjGgk5pdsGSHVW1d8hPHx1kkS-L_ILI9A/viewform?edit2=2_ABaOnucYQgOKPFJsUucH8jCboHiBL_rIvsIYbLkMps_ZBSOPOCJq7sYKecQFGSzxkSY4oqE" TargetMode="External"/><Relationship Id="rId819" Type="http://schemas.openxmlformats.org/officeDocument/2006/relationships/hyperlink" Target="https://docs.google.com/forms/d/e/1FAIpQLSeDNiK7kWWFPaW9YrjGgk5pdsGSHVW1d8hPHx1kkS-L_ILI9A/viewform?edit2=2_ABaOnud29dC5y5VCzis-erQi-KMvKJXcluPT2psMoRt5SEDUbJoCisWWtlKBOC__Ps_HMpc" TargetMode="External"/><Relationship Id="rId818" Type="http://schemas.openxmlformats.org/officeDocument/2006/relationships/hyperlink" Target="https://docs.google.com/forms/d/e/1FAIpQLSeDNiK7kWWFPaW9YrjGgk5pdsGSHVW1d8hPHx1kkS-L_ILI9A/viewform?edit2=2_ABaOnue4fvzMAtBwrUQDvPTjmTO3cq9pcBHp_oC416JGSRMiQPmMrdl3f7wYnXh40iTwsiU" TargetMode="External"/><Relationship Id="rId817" Type="http://schemas.openxmlformats.org/officeDocument/2006/relationships/hyperlink" Target="https://docs.google.com/forms/d/e/1FAIpQLSeDNiK7kWWFPaW9YrjGgk5pdsGSHVW1d8hPHx1kkS-L_ILI9A/viewform?edit2=2_ABaOnueuzeOcC-I898BCYSyDENyxQDXWVObLsmDlpjzkPdBUSugIP8K6penaz7AwPPJ7VlI" TargetMode="External"/><Relationship Id="rId816" Type="http://schemas.openxmlformats.org/officeDocument/2006/relationships/hyperlink" Target="https://docs.google.com/forms/d/e/1FAIpQLSeDNiK7kWWFPaW9YrjGgk5pdsGSHVW1d8hPHx1kkS-L_ILI9A/viewform?edit2=2_ABaOnucl5yJmLMZjLIWPP0V_jP-zXqQ73i3nT8X36zJCCAGFp4XWmmoGn3bf485vG1TZGuo" TargetMode="External"/><Relationship Id="rId811" Type="http://schemas.openxmlformats.org/officeDocument/2006/relationships/hyperlink" Target="https://docs.google.com/forms/d/e/1FAIpQLSeDNiK7kWWFPaW9YrjGgk5pdsGSHVW1d8hPHx1kkS-L_ILI9A/viewform?edit2=2_ABaOnud3C7UOUp9zAxBPHYLqrwV9sCh5IbUogrJzialZu3UNe6InifqMmYa_E69Gw_xszLs" TargetMode="External"/><Relationship Id="rId810" Type="http://schemas.openxmlformats.org/officeDocument/2006/relationships/hyperlink" Target="https://docs.google.com/forms/d/e/1FAIpQLSeDNiK7kWWFPaW9YrjGgk5pdsGSHVW1d8hPHx1kkS-L_ILI9A/viewform?edit2=2_ABaOnud_oI2XvPMl3mCbNsKBcAZuPN7xRU0WdZMuKD-2gvLpNQ2_z_Oil8k3Vu0SVSQHKFY" TargetMode="External"/><Relationship Id="rId815" Type="http://schemas.openxmlformats.org/officeDocument/2006/relationships/hyperlink" Target="https://docs.google.com/forms/d/e/1FAIpQLSeDNiK7kWWFPaW9YrjGgk5pdsGSHVW1d8hPHx1kkS-L_ILI9A/viewform?edit2=2_ABaOnudYRK6AWXfCLjeqX7vRYcQBOI1UTMrywsWP9HMI6jUheECeIjp00B5rGcQRY48ix48" TargetMode="External"/><Relationship Id="rId814" Type="http://schemas.openxmlformats.org/officeDocument/2006/relationships/hyperlink" Target="https://docs.google.com/forms/d/e/1FAIpQLSeDNiK7kWWFPaW9YrjGgk5pdsGSHVW1d8hPHx1kkS-L_ILI9A/viewform?edit2=2_ABaOnucwRuGC7OH_t_EDWLRpJMDObxmEyVFVsUAxzhzMA5wjCwnQi0yVV9SlLDcWtXSmHv4" TargetMode="External"/><Relationship Id="rId813" Type="http://schemas.openxmlformats.org/officeDocument/2006/relationships/hyperlink" Target="https://docs.google.com/forms/d/e/1FAIpQLSeDNiK7kWWFPaW9YrjGgk5pdsGSHVW1d8hPHx1kkS-L_ILI9A/viewform?edit2=2_ABaOnudTvpV03Y3QMCvtTxZkZvL2lhjlROZQknwsmyBfzf9hLyHNqF7ZPIavTfOF1HeNRqU" TargetMode="External"/><Relationship Id="rId812" Type="http://schemas.openxmlformats.org/officeDocument/2006/relationships/hyperlink" Target="https://docs.google.com/forms/d/e/1FAIpQLSeDNiK7kWWFPaW9YrjGgk5pdsGSHVW1d8hPHx1kkS-L_ILI9A/viewform?edit2=2_ABaOnudH3J5iHtdmx9mbAndPyibm5EO-kTvjpWS4fkv3gaG3WA_r2siJ0ntHgMwzA6TjArU" TargetMode="External"/><Relationship Id="rId609" Type="http://schemas.openxmlformats.org/officeDocument/2006/relationships/hyperlink" Target="https://docs.google.com/forms/d/e/1FAIpQLSeDNiK7kWWFPaW9YrjGgk5pdsGSHVW1d8hPHx1kkS-L_ILI9A/viewform?edit2=2_ABaOnuf6-66PBiCZjJGKeTPebWXLucduHO1Rb4ly4TrKhBEO" TargetMode="External"/><Relationship Id="rId608" Type="http://schemas.openxmlformats.org/officeDocument/2006/relationships/hyperlink" Target="https://docs.google.com/forms/d/e/1FAIpQLSeDNiK7kWWFPaW9YrjGgk5pdsGSHVW1d8hPHx1kkS-L_ILI9A/viewform?edit2=2_ABaOnucQPe-VhZ0FkQGTlHZP1X1jy85tc2J-dN7j-I5Oiib1" TargetMode="External"/><Relationship Id="rId607" Type="http://schemas.openxmlformats.org/officeDocument/2006/relationships/hyperlink" Target="https://docs.google.com/forms/d/e/1FAIpQLSeDNiK7kWWFPaW9YrjGgk5pdsGSHVW1d8hPHx1kkS-L_ILI9A/viewform?edit2=2_ABaOnucJXGQNXdrjlckR7VdUklo4rL7z07pA3dw-tUJRu-g" TargetMode="External"/><Relationship Id="rId849" Type="http://schemas.openxmlformats.org/officeDocument/2006/relationships/hyperlink" Target="https://docs.google.com/forms/d/e/1FAIpQLSeDNiK7kWWFPaW9YrjGgk5pdsGSHVW1d8hPHx1kkS-L_ILI9A/viewform?edit2=2_ABaOnuckb-_rhENsOCxuoJtho8YQw194kpqin869qIxdljTI3AR_JmrTJ3-xZlZtuh8wr-I" TargetMode="External"/><Relationship Id="rId602" Type="http://schemas.openxmlformats.org/officeDocument/2006/relationships/hyperlink" Target="https://docs.google.com/forms/d/e/1FAIpQLSeDNiK7kWWFPaW9YrjGgk5pdsGSHVW1d8hPHx1kkS-L_ILI9A/viewform?edit2=2_ABaOnudJBdiHzFPPbsQf025e32fH_CHVxNJIaR8hwdKaWrWn" TargetMode="External"/><Relationship Id="rId844" Type="http://schemas.openxmlformats.org/officeDocument/2006/relationships/hyperlink" Target="https://docs.google.com/forms/d/e/1FAIpQLSeDNiK7kWWFPaW9YrjGgk5pdsGSHVW1d8hPHx1kkS-L_ILI9A/viewform?edit2=2_ABaOnudpP2S8UbDMTa_lphtTJHQyn833RxWPp9X2cMBSk1BxjWHsmFehpED375DC5KVA5b8" TargetMode="External"/><Relationship Id="rId601" Type="http://schemas.openxmlformats.org/officeDocument/2006/relationships/hyperlink" Target="https://docs.google.com/forms/d/e/1FAIpQLSeDNiK7kWWFPaW9YrjGgk5pdsGSHVW1d8hPHx1kkS-L_ILI9A/viewform?edit2=2_ABaOnufdkIHzb4-J-4hCDi5606WThYRpwiS0u550NFGvp-iC" TargetMode="External"/><Relationship Id="rId843" Type="http://schemas.openxmlformats.org/officeDocument/2006/relationships/hyperlink" Target="https://docs.google.com/forms/d/e/1FAIpQLSeDNiK7kWWFPaW9YrjGgk5pdsGSHVW1d8hPHx1kkS-L_ILI9A/viewform?edit2=2_ABaOnucdeyE8eUqAQiWkCmrLkwhEEHsRmaZqKCQ6fqsv4-okMDhaoZglrqP-trMLBbkDEuI" TargetMode="External"/><Relationship Id="rId600" Type="http://schemas.openxmlformats.org/officeDocument/2006/relationships/hyperlink" Target="https://docs.google.com/forms/d/e/1FAIpQLSeDNiK7kWWFPaW9YrjGgk5pdsGSHVW1d8hPHx1kkS-L_ILI9A/viewform?edit2=2_ABaOnufl-kRRC2AqftzCXp3UBeugve_m6ZkBbF4IJvQGolYd" TargetMode="External"/><Relationship Id="rId842" Type="http://schemas.openxmlformats.org/officeDocument/2006/relationships/hyperlink" Target="https://docs.google.com/forms/d/e/1FAIpQLSeDNiK7kWWFPaW9YrjGgk5pdsGSHVW1d8hPHx1kkS-L_ILI9A/viewform?edit2=2_ABaOnudzxKsN3KCtrpriJMiOfIy5FPqagqN1HWM06Z6iRDSqYoPqNKyfZi3D_I89PLyfeF0" TargetMode="External"/><Relationship Id="rId841" Type="http://schemas.openxmlformats.org/officeDocument/2006/relationships/hyperlink" Target="https://docs.google.com/forms/d/e/1FAIpQLSeDNiK7kWWFPaW9YrjGgk5pdsGSHVW1d8hPHx1kkS-L_ILI9A/viewform?edit2=2_ABaOnudhu_aNqxXoXH-_PKXOyvchmnvmF27Q68EjkCm547w-X2GRyqZxzvBuSKFrv8Dl43Q" TargetMode="External"/><Relationship Id="rId606" Type="http://schemas.openxmlformats.org/officeDocument/2006/relationships/hyperlink" Target="https://docs.google.com/forms/d/e/1FAIpQLSeDNiK7kWWFPaW9YrjGgk5pdsGSHVW1d8hPHx1kkS-L_ILI9A/viewform?edit2=2_ABaOnud3_HUcUdf6rVGGwIkVp4Up2POLT1qgvpiNgMMx0URy" TargetMode="External"/><Relationship Id="rId848" Type="http://schemas.openxmlformats.org/officeDocument/2006/relationships/hyperlink" Target="https://docs.google.com/forms/d/e/1FAIpQLSeDNiK7kWWFPaW9YrjGgk5pdsGSHVW1d8hPHx1kkS-L_ILI9A/viewform?edit2=2_ABaOnue6DoTVZL8FQXBJykhNSp_tRb9ys2KZTnaxNwvdoHqrbmRAgZS_btLMffYzs6PX3M8" TargetMode="External"/><Relationship Id="rId605" Type="http://schemas.openxmlformats.org/officeDocument/2006/relationships/hyperlink" Target="https://docs.google.com/forms/d/e/1FAIpQLSeDNiK7kWWFPaW9YrjGgk5pdsGSHVW1d8hPHx1kkS-L_ILI9A/viewform?edit2=2_ABaOnudNNjAc84Gs2yw1dt2ktV-drdyCvYvnMZXcKiVnZMVa" TargetMode="External"/><Relationship Id="rId847" Type="http://schemas.openxmlformats.org/officeDocument/2006/relationships/hyperlink" Target="https://docs.google.com/forms/d/e/1FAIpQLSeDNiK7kWWFPaW9YrjGgk5pdsGSHVW1d8hPHx1kkS-L_ILI9A/viewform?edit2=2_ABaOnueQx0gfiPuB5HVPQQIaZGr_GTfRayH1V2ZfdwkdYpLMmkCgazR3ysdcEXdn9aO7Di4" TargetMode="External"/><Relationship Id="rId604" Type="http://schemas.openxmlformats.org/officeDocument/2006/relationships/hyperlink" Target="https://docs.google.com/forms/d/e/1FAIpQLSeDNiK7kWWFPaW9YrjGgk5pdsGSHVW1d8hPHx1kkS-L_ILI9A/viewform?edit2=2_ABaOnudX5GpJ4wht4bjOn_E5BnajijDTjY88-6AggTKZQwF8" TargetMode="External"/><Relationship Id="rId846" Type="http://schemas.openxmlformats.org/officeDocument/2006/relationships/hyperlink" Target="https://docs.google.com/forms/d/e/1FAIpQLSeDNiK7kWWFPaW9YrjGgk5pdsGSHVW1d8hPHx1kkS-L_ILI9A/viewform?edit2=2_ABaOnufOTrLkoGYYeM13mCHXUIIVf6-PZdE8q-PuUG1-xQaPvAQN1zaVSve5onvDsANwt9A" TargetMode="External"/><Relationship Id="rId603" Type="http://schemas.openxmlformats.org/officeDocument/2006/relationships/hyperlink" Target="https://docs.google.com/forms/d/e/1FAIpQLSeDNiK7kWWFPaW9YrjGgk5pdsGSHVW1d8hPHx1kkS-L_ILI9A/viewform?edit2=2_ABaOnuemuufvm6klMIW07EYRcV7fhk1jJoUQohhUk-fleOq5" TargetMode="External"/><Relationship Id="rId845" Type="http://schemas.openxmlformats.org/officeDocument/2006/relationships/hyperlink" Target="https://docs.google.com/forms/d/e/1FAIpQLSeDNiK7kWWFPaW9YrjGgk5pdsGSHVW1d8hPHx1kkS-L_ILI9A/viewform?edit2=2_ABaOnucUMsY9gxlumNMb5NS7NrQAn10Q8RnAwgNDDDRl4PBKsdYMmxWRMvTRROg-pXiAZFI" TargetMode="External"/><Relationship Id="rId840" Type="http://schemas.openxmlformats.org/officeDocument/2006/relationships/hyperlink" Target="https://docs.google.com/forms/d/e/1FAIpQLSeDNiK7kWWFPaW9YrjGgk5pdsGSHVW1d8hPHx1kkS-L_ILI9A/viewform?edit2=2_ABaOnudxfCOLYz96nvMkbjpgKCmvCY5LThze8gmXtnanWd14NiTBz8XRB_9ewk6_kXVOGTg" TargetMode="External"/><Relationship Id="rId839" Type="http://schemas.openxmlformats.org/officeDocument/2006/relationships/hyperlink" Target="https://docs.google.com/forms/d/e/1FAIpQLSeDNiK7kWWFPaW9YrjGgk5pdsGSHVW1d8hPHx1kkS-L_ILI9A/viewform?edit2=2_ABaOnucb_XLdnJ0MJ1LISQ1cRVdIhy0Kt9-wIQt8YHRP9QEtaZjBK21HO6s4D9h1j9GnWXQ" TargetMode="External"/><Relationship Id="rId838" Type="http://schemas.openxmlformats.org/officeDocument/2006/relationships/hyperlink" Target="https://docs.google.com/forms/d/e/1FAIpQLSeDNiK7kWWFPaW9YrjGgk5pdsGSHVW1d8hPHx1kkS-L_ILI9A/viewform?edit2=2_ABaOnucXSml674KCeHtqSMzRGNvk-cfU3tTvyd0bS3RS9jfh66cXuUGDaT5JN9y3V4-BBro" TargetMode="External"/><Relationship Id="rId833" Type="http://schemas.openxmlformats.org/officeDocument/2006/relationships/hyperlink" Target="https://docs.google.com/forms/d/e/1FAIpQLSeDNiK7kWWFPaW9YrjGgk5pdsGSHVW1d8hPHx1kkS-L_ILI9A/viewform?edit2=2_ABaOnue9a-GLmj3yxP2dkjHR_LqSQ11jqy8wxpZuczqFxMUYGWJnaBtBronLJ_hg3uKMGfY" TargetMode="External"/><Relationship Id="rId832" Type="http://schemas.openxmlformats.org/officeDocument/2006/relationships/hyperlink" Target="https://docs.google.com/forms/d/e/1FAIpQLSeDNiK7kWWFPaW9YrjGgk5pdsGSHVW1d8hPHx1kkS-L_ILI9A/viewform?edit2=2_ABaOnucSCz59OemDwbZqdhK_LBfpKu93V-MUj_AahRPx7kYfytnKYEFmrgscNMrrBWeeMVU" TargetMode="External"/><Relationship Id="rId831" Type="http://schemas.openxmlformats.org/officeDocument/2006/relationships/hyperlink" Target="https://docs.google.com/forms/d/e/1FAIpQLSeDNiK7kWWFPaW9YrjGgk5pdsGSHVW1d8hPHx1kkS-L_ILI9A/viewform?edit2=2_ABaOnudOPpgTezBghnWUPW4Sb7RLhVQJeYEDKmqlg5KoMm1rZv2XtCs69YQPTnGwhCjObfY" TargetMode="External"/><Relationship Id="rId830" Type="http://schemas.openxmlformats.org/officeDocument/2006/relationships/hyperlink" Target="https://docs.google.com/forms/d/e/1FAIpQLSeDNiK7kWWFPaW9YrjGgk5pdsGSHVW1d8hPHx1kkS-L_ILI9A/viewform?edit2=2_ABaOnufTelOn5RkVKUauVIMULI58augUKwEdzJvjIzXUgY7C-qMzjr0py3cI0SFp_BlKVeY" TargetMode="External"/><Relationship Id="rId837" Type="http://schemas.openxmlformats.org/officeDocument/2006/relationships/hyperlink" Target="https://docs.google.com/forms/d/e/1FAIpQLSeDNiK7kWWFPaW9YrjGgk5pdsGSHVW1d8hPHx1kkS-L_ILI9A/viewform?edit2=2_ABaOnue_agr-JyaXGVOFbrgMNjt9dYY-7_dJKTEYGJyLBvsOgjeOVJciBJWSStyO3r914C8" TargetMode="External"/><Relationship Id="rId836" Type="http://schemas.openxmlformats.org/officeDocument/2006/relationships/hyperlink" Target="https://docs.google.com/forms/d/e/1FAIpQLSeDNiK7kWWFPaW9YrjGgk5pdsGSHVW1d8hPHx1kkS-L_ILI9A/viewform?edit2=2_ABaOnuebnqzbTfAu3oGW6jF7KbD1sEGgy6q9OV5tVXarCLADML2YfdXLu28lE74gVOSvW7Q" TargetMode="External"/><Relationship Id="rId835" Type="http://schemas.openxmlformats.org/officeDocument/2006/relationships/hyperlink" Target="https://docs.google.com/forms/d/e/1FAIpQLSeDNiK7kWWFPaW9YrjGgk5pdsGSHVW1d8hPHx1kkS-L_ILI9A/viewform?edit2=2_ABaOnuf6xX0BnwTLoIujnclYjsRGlDSnbPmmsvLKFJNFo9rGD2yItB5-3x6YKr_8CPu6bhk" TargetMode="External"/><Relationship Id="rId834" Type="http://schemas.openxmlformats.org/officeDocument/2006/relationships/hyperlink" Target="https://docs.google.com/forms/d/e/1FAIpQLSeDNiK7kWWFPaW9YrjGgk5pdsGSHVW1d8hPHx1kkS-L_ILI9A/viewform?edit2=2_ABaOnufSeBJjuB7q4q2j1Nb92IasR_pKCINnvx45vsYTyPzGmCFrNQa7HH2Ua7C8efhCjo0" TargetMode="External"/><Relationship Id="rId228" Type="http://schemas.openxmlformats.org/officeDocument/2006/relationships/hyperlink" Target="https://docs.google.com/forms/d/e/1FAIpQLSeDNiK7kWWFPaW9YrjGgk5pdsGSHVW1d8hPHx1kkS-L_ILI9A/viewform?edit2=2_ABaOnueT4niQHq-pNsINYAFwIJET0F2HgtMfbwoluDm_PeYH" TargetMode="External"/><Relationship Id="rId227" Type="http://schemas.openxmlformats.org/officeDocument/2006/relationships/hyperlink" Target="https://docs.google.com/forms/d/e/1FAIpQLSeDNiK7kWWFPaW9YrjGgk5pdsGSHVW1d8hPHx1kkS-L_ILI9A/viewform?edit2=2_ABaOnueFqHOXb0A9dhxzur2PQbAlecnepW9thhm7hx5JIaxy" TargetMode="External"/><Relationship Id="rId469" Type="http://schemas.openxmlformats.org/officeDocument/2006/relationships/hyperlink" Target="https://docs.google.com/forms/d/e/1FAIpQLSeDNiK7kWWFPaW9YrjGgk5pdsGSHVW1d8hPHx1kkS-L_ILI9A/viewform?edit2=2_ABaOnudUls_8POYKyC5rZlRrXdRUIHb0OQgjZhxVexMA23DX" TargetMode="External"/><Relationship Id="rId226" Type="http://schemas.openxmlformats.org/officeDocument/2006/relationships/hyperlink" Target="https://docs.google.com/forms/d/e/1FAIpQLSeDNiK7kWWFPaW9YrjGgk5pdsGSHVW1d8hPHx1kkS-L_ILI9A/viewform?edit2=2_ABaOnucDjjZQdfhJ-tFF5qTglTkS0Xs3NT2ycU4MduKSXSP0" TargetMode="External"/><Relationship Id="rId468" Type="http://schemas.openxmlformats.org/officeDocument/2006/relationships/hyperlink" Target="https://docs.google.com/forms/d/e/1FAIpQLSeDNiK7kWWFPaW9YrjGgk5pdsGSHVW1d8hPHx1kkS-L_ILI9A/viewform?edit2=2_ABaOnud_9e6DbkezmmKLM1W4lR1ncm_mg-9qArQgjgfl7mVV" TargetMode="External"/><Relationship Id="rId225" Type="http://schemas.openxmlformats.org/officeDocument/2006/relationships/hyperlink" Target="https://docs.google.com/forms/d/e/1FAIpQLSeDNiK7kWWFPaW9YrjGgk5pdsGSHVW1d8hPHx1kkS-L_ILI9A/viewform?edit2=2_ABaOnuch6YTgWcQ4JeHEwVrgE78KKFFdz0bY40xY4Jq3Nj5a" TargetMode="External"/><Relationship Id="rId467" Type="http://schemas.openxmlformats.org/officeDocument/2006/relationships/hyperlink" Target="https://docs.google.com/forms/d/e/1FAIpQLSeDNiK7kWWFPaW9YrjGgk5pdsGSHVW1d8hPHx1kkS-L_ILI9A/viewform?edit2=2_ABaOnueLUt__ioGS59DFOmXiACfxTTI-dbTHVfX3mfNDyTb_" TargetMode="External"/><Relationship Id="rId229" Type="http://schemas.openxmlformats.org/officeDocument/2006/relationships/hyperlink" Target="https://docs.google.com/forms/d/e/1FAIpQLSeDNiK7kWWFPaW9YrjGgk5pdsGSHVW1d8hPHx1kkS-L_ILI9A/viewform?edit2=2_ABaOnudEyn4Rn9HMf4bRJlB7cqB-rTSwfJ2jJf3lJ6YLjUD9" TargetMode="External"/><Relationship Id="rId220" Type="http://schemas.openxmlformats.org/officeDocument/2006/relationships/hyperlink" Target="https://docs.google.com/forms/d/e/1FAIpQLSeDNiK7kWWFPaW9YrjGgk5pdsGSHVW1d8hPHx1kkS-L_ILI9A/viewform?edit2=2_ABaOnuc8deyjpTgJFwBJKYJVwp8CSRJQC9nfDPhFVeIPIN6g" TargetMode="External"/><Relationship Id="rId462" Type="http://schemas.openxmlformats.org/officeDocument/2006/relationships/hyperlink" Target="https://docs.google.com/forms/d/e/1FAIpQLSeDNiK7kWWFPaW9YrjGgk5pdsGSHVW1d8hPHx1kkS-L_ILI9A/viewform?edit2=2_ABaOnufFTHBQypEekaydl3JsF8zUYImPlTM1-m-hnz-uD88I" TargetMode="External"/><Relationship Id="rId461" Type="http://schemas.openxmlformats.org/officeDocument/2006/relationships/hyperlink" Target="https://docs.google.com/forms/d/e/1FAIpQLSeDNiK7kWWFPaW9YrjGgk5pdsGSHVW1d8hPHx1kkS-L_ILI9A/viewform?edit2=2_ABaOnudj65ksG14rdmvlcN-HojhINlOF0hawZNkdvOj5MH4H" TargetMode="External"/><Relationship Id="rId460" Type="http://schemas.openxmlformats.org/officeDocument/2006/relationships/hyperlink" Target="https://docs.google.com/forms/d/e/1FAIpQLSeDNiK7kWWFPaW9YrjGgk5pdsGSHVW1d8hPHx1kkS-L_ILI9A/viewform?edit2=2_ABaOnudbeY0F5VaBGdkr6h4wbrEu9M8jimXUEe44A3JzuEY" TargetMode="External"/><Relationship Id="rId224" Type="http://schemas.openxmlformats.org/officeDocument/2006/relationships/hyperlink" Target="https://docs.google.com/forms/d/e/1FAIpQLSeDNiK7kWWFPaW9YrjGgk5pdsGSHVW1d8hPHx1kkS-L_ILI9A/viewform?edit2=2_ABaOnucRIDj5fsecJvIQsRcDsBRuFIRwhhAbc8lUyn8kXCfT" TargetMode="External"/><Relationship Id="rId466" Type="http://schemas.openxmlformats.org/officeDocument/2006/relationships/hyperlink" Target="https://docs.google.com/forms/d/e/1FAIpQLSeDNiK7kWWFPaW9YrjGgk5pdsGSHVW1d8hPHx1kkS-L_ILI9A/viewform?edit2=2_ABaOnueVAOwIpnpHZ12mXItqPkUOtFdeCXx8UTTKC7HaFIFu" TargetMode="External"/><Relationship Id="rId223" Type="http://schemas.openxmlformats.org/officeDocument/2006/relationships/hyperlink" Target="https://docs.google.com/forms/d/e/1FAIpQLSeDNiK7kWWFPaW9YrjGgk5pdsGSHVW1d8hPHx1kkS-L_ILI9A/viewform?edit2=2_ABaOnudI0Evx_2y3ibKI9CxhxzkpYcxLzsRI9-xv4KwM5MoF" TargetMode="External"/><Relationship Id="rId465" Type="http://schemas.openxmlformats.org/officeDocument/2006/relationships/hyperlink" Target="https://docs.google.com/forms/d/e/1FAIpQLSeDNiK7kWWFPaW9YrjGgk5pdsGSHVW1d8hPHx1kkS-L_ILI9A/viewform?edit2=2_ABaOnueOvpNN_qyqRg_sGA4IxPFZxK79LldaSm0IJ5ItDSNo" TargetMode="External"/><Relationship Id="rId222" Type="http://schemas.openxmlformats.org/officeDocument/2006/relationships/hyperlink" Target="https://docs.google.com/forms/d/e/1FAIpQLSeDNiK7kWWFPaW9YrjGgk5pdsGSHVW1d8hPHx1kkS-L_ILI9A/viewform?edit2=2_ABaOnuc4ZZKYNVnUJcc3LI4RV3e8quQW7U84EBW4FSFpkRxn" TargetMode="External"/><Relationship Id="rId464" Type="http://schemas.openxmlformats.org/officeDocument/2006/relationships/hyperlink" Target="https://docs.google.com/forms/d/e/1FAIpQLSeDNiK7kWWFPaW9YrjGgk5pdsGSHVW1d8hPHx1kkS-L_ILI9A/viewform?edit2=2_ABaOnufl2SpNKVkqhdcCroRBXTj0fqlUUy5gS6CFWj1wuQ" TargetMode="External"/><Relationship Id="rId221" Type="http://schemas.openxmlformats.org/officeDocument/2006/relationships/hyperlink" Target="https://docs.google.com/forms/d/e/1FAIpQLSeDNiK7kWWFPaW9YrjGgk5pdsGSHVW1d8hPHx1kkS-L_ILI9A/viewform?edit2=2_ABaOnudhuOm3vn9E_CmKFSC79YnlsuTGB9oSBfgz3jz7R5LR" TargetMode="External"/><Relationship Id="rId463" Type="http://schemas.openxmlformats.org/officeDocument/2006/relationships/hyperlink" Target="https://docs.google.com/forms/d/e/1FAIpQLSeDNiK7kWWFPaW9YrjGgk5pdsGSHVW1d8hPHx1kkS-L_ILI9A/viewform?edit2=2_ABaOnufMoUs9WO1KlcUzfk8rnMg54s6I-UgqOg2j8zUhWmhb" TargetMode="External"/><Relationship Id="rId217" Type="http://schemas.openxmlformats.org/officeDocument/2006/relationships/hyperlink" Target="https://docs.google.com/forms/d/e/1FAIpQLSeDNiK7kWWFPaW9YrjGgk5pdsGSHVW1d8hPHx1kkS-L_ILI9A/viewform?edit2=2_ABaOnueunQwQ4_NckbMoTknUM9cX0vVSli_UlAx0ptolfVDw" TargetMode="External"/><Relationship Id="rId459" Type="http://schemas.openxmlformats.org/officeDocument/2006/relationships/hyperlink" Target="https://docs.google.com/forms/d/e/1FAIpQLSeDNiK7kWWFPaW9YrjGgk5pdsGSHVW1d8hPHx1kkS-L_ILI9A/viewform?edit2=2_ABaOnufaZtzoZY3Jft7DCtoDsNmSt7mqMqKMbp0rRcVzSTGg" TargetMode="External"/><Relationship Id="rId216" Type="http://schemas.openxmlformats.org/officeDocument/2006/relationships/hyperlink" Target="https://docs.google.com/forms/d/e/1FAIpQLSeDNiK7kWWFPaW9YrjGgk5pdsGSHVW1d8hPHx1kkS-L_ILI9A/viewform?edit2=2_ABaOnuftAPyrjoHDPrTw7CjaO0rEq9rdHMd9Lfv_R7WJgg" TargetMode="External"/><Relationship Id="rId458" Type="http://schemas.openxmlformats.org/officeDocument/2006/relationships/hyperlink" Target="https://docs.google.com/forms/d/e/1FAIpQLSeDNiK7kWWFPaW9YrjGgk5pdsGSHVW1d8hPHx1kkS-L_ILI9A/viewform?edit2=2_ABaOnuemvDPaDzEYy0YBxGcrKFD3yNDbBb3__g3bqf1fph-z" TargetMode="External"/><Relationship Id="rId215" Type="http://schemas.openxmlformats.org/officeDocument/2006/relationships/hyperlink" Target="https://docs.google.com/forms/d/e/1FAIpQLSeDNiK7kWWFPaW9YrjGgk5pdsGSHVW1d8hPHx1kkS-L_ILI9A/viewform?edit2=2_ABaOnuf8Ql24h2nKomASWbwTvSAAO5hBx5RT1cMhO5kK6y1-" TargetMode="External"/><Relationship Id="rId457" Type="http://schemas.openxmlformats.org/officeDocument/2006/relationships/hyperlink" Target="https://docs.google.com/forms/d/e/1FAIpQLSeDNiK7kWWFPaW9YrjGgk5pdsGSHVW1d8hPHx1kkS-L_ILI9A/viewform?edit2=2_ABaOnudvMmTSIRQN1o-YwG_-CWVK1089jYspXpVpT8VDpX8d" TargetMode="External"/><Relationship Id="rId699" Type="http://schemas.openxmlformats.org/officeDocument/2006/relationships/hyperlink" Target="https://docs.google.com/forms/d/e/1FAIpQLSeDNiK7kWWFPaW9YrjGgk5pdsGSHVW1d8hPHx1kkS-L_ILI9A/viewform?edit2=2_ABaOnufdY74OwiNSFSSOSSiLFOUKuxOJNec0YgGdytKLaJq3" TargetMode="External"/><Relationship Id="rId214" Type="http://schemas.openxmlformats.org/officeDocument/2006/relationships/hyperlink" Target="https://docs.google.com/forms/d/e/1FAIpQLSeDNiK7kWWFPaW9YrjGgk5pdsGSHVW1d8hPHx1kkS-L_ILI9A/viewform?edit2=2_ABaOnufmLwLrfGKt9mBPmkgji8Y0L_liAka0FNTJr1mJBwPr" TargetMode="External"/><Relationship Id="rId456" Type="http://schemas.openxmlformats.org/officeDocument/2006/relationships/hyperlink" Target="https://docs.google.com/forms/d/e/1FAIpQLSeDNiK7kWWFPaW9YrjGgk5pdsGSHVW1d8hPHx1kkS-L_ILI9A/viewform?edit2=2_ABaOnuc-vXBAyYgFwBbl1qfRz4zM6lA5AvsSGxcAv4d5ne8h" TargetMode="External"/><Relationship Id="rId698" Type="http://schemas.openxmlformats.org/officeDocument/2006/relationships/hyperlink" Target="https://docs.google.com/forms/d/e/1FAIpQLSeDNiK7kWWFPaW9YrjGgk5pdsGSHVW1d8hPHx1kkS-L_ILI9A/viewform?edit2=2_ABaOnuedMy24TYvPvk80FT0YaIFC7ms1j6sdObWtOueH1zo9" TargetMode="External"/><Relationship Id="rId219" Type="http://schemas.openxmlformats.org/officeDocument/2006/relationships/hyperlink" Target="https://docs.google.com/forms/d/e/1FAIpQLSeDNiK7kWWFPaW9YrjGgk5pdsGSHVW1d8hPHx1kkS-L_ILI9A/viewform?edit2=2_ABaOnudbJWfF6RGLc04YawzRfFsTlMhzK71ZgTA87YKfhMzG" TargetMode="External"/><Relationship Id="rId218" Type="http://schemas.openxmlformats.org/officeDocument/2006/relationships/hyperlink" Target="https://docs.google.com/forms/d/e/1FAIpQLSeDNiK7kWWFPaW9YrjGgk5pdsGSHVW1d8hPHx1kkS-L_ILI9A/viewform?edit2=2_ABaOnud-nvVf1RnGaaiFlCh5E-F5Mc8b3oV6j9fLWFwiGmJb" TargetMode="External"/><Relationship Id="rId451" Type="http://schemas.openxmlformats.org/officeDocument/2006/relationships/hyperlink" Target="https://docs.google.com/forms/d/e/1FAIpQLSeDNiK7kWWFPaW9YrjGgk5pdsGSHVW1d8hPHx1kkS-L_ILI9A/viewform?edit2=2_ABaOnudxSR7YOjHqiuRT-gSx_UAaiHMwHZiWwS7QdDgYaxb2" TargetMode="External"/><Relationship Id="rId693" Type="http://schemas.openxmlformats.org/officeDocument/2006/relationships/hyperlink" Target="https://docs.google.com/forms/d/e/1FAIpQLSeDNiK7kWWFPaW9YrjGgk5pdsGSHVW1d8hPHx1kkS-L_ILI9A/viewform?edit2=2_ABaOnue01s2cmeIxoHVeTRILJG_dYK26WueDu7TsR55gIZ0" TargetMode="External"/><Relationship Id="rId450" Type="http://schemas.openxmlformats.org/officeDocument/2006/relationships/hyperlink" Target="https://docs.google.com/forms/d/e/1FAIpQLSeDNiK7kWWFPaW9YrjGgk5pdsGSHVW1d8hPHx1kkS-L_ILI9A/viewform?edit2=2_ABaOnucnhtLVBQMzff5mbSW1DF21G1fFxoRDwqUu5bsjbQZ6" TargetMode="External"/><Relationship Id="rId692" Type="http://schemas.openxmlformats.org/officeDocument/2006/relationships/hyperlink" Target="https://docs.google.com/forms/d/e/1FAIpQLSeDNiK7kWWFPaW9YrjGgk5pdsGSHVW1d8hPHx1kkS-L_ILI9A/viewform?edit2=2_ABaOnufcDyZb6WM_6uxiQKhWGUnevGzTFlTM0VekF2ZWvcJF" TargetMode="External"/><Relationship Id="rId691" Type="http://schemas.openxmlformats.org/officeDocument/2006/relationships/hyperlink" Target="https://docs.google.com/forms/d/e/1FAIpQLSeDNiK7kWWFPaW9YrjGgk5pdsGSHVW1d8hPHx1kkS-L_ILI9A/viewform?edit2=2_ABaOnufi21_sRhyfo-yc0--PThM9I8IIBgDuE4u0jSnBZEYk" TargetMode="External"/><Relationship Id="rId690" Type="http://schemas.openxmlformats.org/officeDocument/2006/relationships/hyperlink" Target="https://docs.google.com/forms/d/e/1FAIpQLSeDNiK7kWWFPaW9YrjGgk5pdsGSHVW1d8hPHx1kkS-L_ILI9A/viewform?edit2=2_ABaOnufAmZiriNG5tqEjEx64M5fyKMEQdMZ-HuoLXHfnmUrZ" TargetMode="External"/><Relationship Id="rId213" Type="http://schemas.openxmlformats.org/officeDocument/2006/relationships/hyperlink" Target="https://docs.google.com/forms/d/e/1FAIpQLSeDNiK7kWWFPaW9YrjGgk5pdsGSHVW1d8hPHx1kkS-L_ILI9A/viewform?edit2=2_ABaOnudMpM9PtA_y69JLxrs8cDP5bL9U033mcv3SRgm6QyCZ" TargetMode="External"/><Relationship Id="rId455" Type="http://schemas.openxmlformats.org/officeDocument/2006/relationships/hyperlink" Target="https://docs.google.com/forms/d/e/1FAIpQLSeDNiK7kWWFPaW9YrjGgk5pdsGSHVW1d8hPHx1kkS-L_ILI9A/viewform?edit2=2_ABaOnueFZaMbp88Wn7j71_SEBAPqHAFBfTf5r3zrrDsI-uws" TargetMode="External"/><Relationship Id="rId697" Type="http://schemas.openxmlformats.org/officeDocument/2006/relationships/hyperlink" Target="https://docs.google.com/forms/d/e/1FAIpQLSeDNiK7kWWFPaW9YrjGgk5pdsGSHVW1d8hPHx1kkS-L_ILI9A/viewform?edit2=2_ABaOnuc_O-l_d4Hqx3MCzQysiZMeaQvCzocGg_ea2VUMrbVm" TargetMode="External"/><Relationship Id="rId212" Type="http://schemas.openxmlformats.org/officeDocument/2006/relationships/hyperlink" Target="https://docs.google.com/forms/d/e/1FAIpQLSeDNiK7kWWFPaW9YrjGgk5pdsGSHVW1d8hPHx1kkS-L_ILI9A/viewform?edit2=2_ABaOnudo-2DqQ9Ll55ww_GsHJyA3aBOOC35bRODtIw80-EyT" TargetMode="External"/><Relationship Id="rId454" Type="http://schemas.openxmlformats.org/officeDocument/2006/relationships/hyperlink" Target="https://docs.google.com/forms/d/e/1FAIpQLSeDNiK7kWWFPaW9YrjGgk5pdsGSHVW1d8hPHx1kkS-L_ILI9A/viewform?edit2=2_ABaOnucC41qzdF38onfwCekFilAzjSWxaHWMxn294r9ENaxS" TargetMode="External"/><Relationship Id="rId696" Type="http://schemas.openxmlformats.org/officeDocument/2006/relationships/hyperlink" Target="https://docs.google.com/forms/d/e/1FAIpQLSeDNiK7kWWFPaW9YrjGgk5pdsGSHVW1d8hPHx1kkS-L_ILI9A/viewform?edit2=2_ABaOnudr30Ih8-Fx-Vw-syoFI4C5Q5oCa4mJ068LI_zUM_T_" TargetMode="External"/><Relationship Id="rId211" Type="http://schemas.openxmlformats.org/officeDocument/2006/relationships/hyperlink" Target="https://docs.google.com/forms/d/e/1FAIpQLSeDNiK7kWWFPaW9YrjGgk5pdsGSHVW1d8hPHx1kkS-L_ILI9A/viewform?edit2=2_ABaOnufXaQlnx12gzSYoOMmv1lebQwm2BVD1iBG6pkFf5cfz" TargetMode="External"/><Relationship Id="rId453" Type="http://schemas.openxmlformats.org/officeDocument/2006/relationships/hyperlink" Target="https://docs.google.com/forms/d/e/1FAIpQLSeDNiK7kWWFPaW9YrjGgk5pdsGSHVW1d8hPHx1kkS-L_ILI9A/viewform?edit2=2_ABaOnue5YkryT2wqDH1F-wq433iLZKvjpsNlDPmJNshGC-Za" TargetMode="External"/><Relationship Id="rId695" Type="http://schemas.openxmlformats.org/officeDocument/2006/relationships/hyperlink" Target="https://docs.google.com/forms/d/e/1FAIpQLSeDNiK7kWWFPaW9YrjGgk5pdsGSHVW1d8hPHx1kkS-L_ILI9A/viewform?edit2=2_ABaOnuch22Ti-FNBYZQlW8RINUpIr4G4uxCjwlnyoQhSIvvp" TargetMode="External"/><Relationship Id="rId210" Type="http://schemas.openxmlformats.org/officeDocument/2006/relationships/hyperlink" Target="https://docs.google.com/forms/d/e/1FAIpQLSeDNiK7kWWFPaW9YrjGgk5pdsGSHVW1d8hPHx1kkS-L_ILI9A/viewform?edit2=2_ABaOnucGplP2FKcQkuJgyQtg-8fIr4FA3_jRzhapN-PouU9L" TargetMode="External"/><Relationship Id="rId452" Type="http://schemas.openxmlformats.org/officeDocument/2006/relationships/hyperlink" Target="https://docs.google.com/forms/d/e/1FAIpQLSeDNiK7kWWFPaW9YrjGgk5pdsGSHVW1d8hPHx1kkS-L_ILI9A/viewform?edit2=2_ABaOnudguh2gHblzr3gMTg7q-C3kt5wuzsqnzfomNsHKEzJz" TargetMode="External"/><Relationship Id="rId694" Type="http://schemas.openxmlformats.org/officeDocument/2006/relationships/hyperlink" Target="https://docs.google.com/forms/d/e/1FAIpQLSeDNiK7kWWFPaW9YrjGgk5pdsGSHVW1d8hPHx1kkS-L_ILI9A/viewform?edit2=2_ABaOnucaI92MdJ9XGUXtdSV4-rBRNonwxlYISSbX-TSioc0" TargetMode="External"/><Relationship Id="rId491" Type="http://schemas.openxmlformats.org/officeDocument/2006/relationships/hyperlink" Target="https://docs.google.com/forms/d/e/1FAIpQLSeDNiK7kWWFPaW9YrjGgk5pdsGSHVW1d8hPHx1kkS-L_ILI9A/viewform?edit2=2_ABaOnuc_ocDRM28yhRxs_4g0dzLvwy90bVz6db7use0atu5Y" TargetMode="External"/><Relationship Id="rId490" Type="http://schemas.openxmlformats.org/officeDocument/2006/relationships/hyperlink" Target="https://docs.google.com/forms/d/e/1FAIpQLSeDNiK7kWWFPaW9YrjGgk5pdsGSHVW1d8hPHx1kkS-L_ILI9A/viewform?edit2=2_ABaOnucsSOSO95NEq7LF9Nwth34ToPM6YFRuxcqv2hrEoZIu" TargetMode="External"/><Relationship Id="rId249" Type="http://schemas.openxmlformats.org/officeDocument/2006/relationships/hyperlink" Target="https://docs.google.com/forms/d/e/1FAIpQLSeDNiK7kWWFPaW9YrjGgk5pdsGSHVW1d8hPHx1kkS-L_ILI9A/viewform?edit2=2_ABaOnud9SYeEcZ6nvCmHOGFnwqAtQK1t3Ef_kTTWBjhZJ-yz" TargetMode="External"/><Relationship Id="rId248" Type="http://schemas.openxmlformats.org/officeDocument/2006/relationships/hyperlink" Target="https://docs.google.com/forms/d/e/1FAIpQLSeDNiK7kWWFPaW9YrjGgk5pdsGSHVW1d8hPHx1kkS-L_ILI9A/viewform?edit2=2_ABaOnuer2QONME1TLM0Xu_G8llmu4Zh7V0nfDY03AIVVSCWv" TargetMode="External"/><Relationship Id="rId247" Type="http://schemas.openxmlformats.org/officeDocument/2006/relationships/hyperlink" Target="https://docs.google.com/forms/d/e/1FAIpQLSeDNiK7kWWFPaW9YrjGgk5pdsGSHVW1d8hPHx1kkS-L_ILI9A/viewform?edit2=2_ABaOnueqmQmIrQ6xEW8OiNf0J6uTnrVGIzdB4kgKCReRYM0N" TargetMode="External"/><Relationship Id="rId489" Type="http://schemas.openxmlformats.org/officeDocument/2006/relationships/hyperlink" Target="https://docs.google.com/forms/d/e/1FAIpQLSeDNiK7kWWFPaW9YrjGgk5pdsGSHVW1d8hPHx1kkS-L_ILI9A/viewform?edit2=2_ABaOnufG1oB4R8yNocYZFpeA5zVEEscOWoxXGwl0AGIiOd7N" TargetMode="External"/><Relationship Id="rId242" Type="http://schemas.openxmlformats.org/officeDocument/2006/relationships/hyperlink" Target="https://docs.google.com/forms/d/e/1FAIpQLSeDNiK7kWWFPaW9YrjGgk5pdsGSHVW1d8hPHx1kkS-L_ILI9A/viewform?edit2=2_ABaOnuec-FtbGM97uZzUqdwwmetL4zY3Ge79w4_X1zkMYUhM" TargetMode="External"/><Relationship Id="rId484" Type="http://schemas.openxmlformats.org/officeDocument/2006/relationships/hyperlink" Target="https://docs.google.com/forms/d/e/1FAIpQLSeDNiK7kWWFPaW9YrjGgk5pdsGSHVW1d8hPHx1kkS-L_ILI9A/viewform?edit2=2_ABaOnueLqZNEz1f-s7FvN6XvFVHjYt6qYq_kUWlK1PlmPPC0" TargetMode="External"/><Relationship Id="rId241" Type="http://schemas.openxmlformats.org/officeDocument/2006/relationships/hyperlink" Target="https://docs.google.com/forms/d/e/1FAIpQLSeDNiK7kWWFPaW9YrjGgk5pdsGSHVW1d8hPHx1kkS-L_ILI9A/viewform?edit2=2_ABaOnucsTo5xtrpdNBXjz4ElN_uGnDDqtKdk_iQ4aJyxd_42" TargetMode="External"/><Relationship Id="rId483" Type="http://schemas.openxmlformats.org/officeDocument/2006/relationships/hyperlink" Target="https://docs.google.com/forms/d/e/1FAIpQLSeDNiK7kWWFPaW9YrjGgk5pdsGSHVW1d8hPHx1kkS-L_ILI9A/viewform?edit2=2_ABaOnudYq18vVckKABiTtMykSkM05L25FgexMqDcLnMY7Bfe" TargetMode="External"/><Relationship Id="rId240" Type="http://schemas.openxmlformats.org/officeDocument/2006/relationships/hyperlink" Target="https://docs.google.com/forms/d/e/1FAIpQLSeDNiK7kWWFPaW9YrjGgk5pdsGSHVW1d8hPHx1kkS-L_ILI9A/viewform?edit2=2_ABaOnufwtET6jwfpfSPUxOM2aJwmT6M9aBcYzsJDj1kmnAmG" TargetMode="External"/><Relationship Id="rId482" Type="http://schemas.openxmlformats.org/officeDocument/2006/relationships/hyperlink" Target="https://docs.google.com/forms/d/e/1FAIpQLSeDNiK7kWWFPaW9YrjGgk5pdsGSHVW1d8hPHx1kkS-L_ILI9A/viewform?edit2=2_ABaOnucX2obnec53OHKPkgQsNSN8u2W46ZwLfrMNnrcC7DPk" TargetMode="External"/><Relationship Id="rId481" Type="http://schemas.openxmlformats.org/officeDocument/2006/relationships/hyperlink" Target="https://docs.google.com/forms/d/e/1FAIpQLSeDNiK7kWWFPaW9YrjGgk5pdsGSHVW1d8hPHx1kkS-L_ILI9A/viewform?edit2=2_ABaOnud3P2puYgTlEZbgnT-PZ7mVNcMz-uMzHrYzI6yUshfk" TargetMode="External"/><Relationship Id="rId246" Type="http://schemas.openxmlformats.org/officeDocument/2006/relationships/hyperlink" Target="https://docs.google.com/forms/d/e/1FAIpQLSeDNiK7kWWFPaW9YrjGgk5pdsGSHVW1d8hPHx1kkS-L_ILI9A/viewform?edit2=2_ABaOnudeltZU9KKniDHcRSMtluZpQ8qRKVeHPyIBRbqVwRK4" TargetMode="External"/><Relationship Id="rId488" Type="http://schemas.openxmlformats.org/officeDocument/2006/relationships/hyperlink" Target="https://docs.google.com/forms/d/e/1FAIpQLSeDNiK7kWWFPaW9YrjGgk5pdsGSHVW1d8hPHx1kkS-L_ILI9A/viewform?edit2=2_ABaOnuc-_8XrUwvtX0utSnv3XT3IHY6XFZpjhLRaO72P0eas" TargetMode="External"/><Relationship Id="rId245" Type="http://schemas.openxmlformats.org/officeDocument/2006/relationships/hyperlink" Target="https://docs.google.com/forms/d/e/1FAIpQLSeDNiK7kWWFPaW9YrjGgk5pdsGSHVW1d8hPHx1kkS-L_ILI9A/viewform?edit2=2_ABaOnudovQt4eCBDnSTKXoV8j82GnppS2o_hOH9NHpy_jzoY" TargetMode="External"/><Relationship Id="rId487" Type="http://schemas.openxmlformats.org/officeDocument/2006/relationships/hyperlink" Target="https://docs.google.com/forms/d/e/1FAIpQLSeDNiK7kWWFPaW9YrjGgk5pdsGSHVW1d8hPHx1kkS-L_ILI9A/viewform?edit2=2_ABaOnucMY2Tj70f_OLia47va3q1pfa0GtDrJ3PQ4IAGMU0u1" TargetMode="External"/><Relationship Id="rId244" Type="http://schemas.openxmlformats.org/officeDocument/2006/relationships/hyperlink" Target="https://docs.google.com/forms/d/e/1FAIpQLSeDNiK7kWWFPaW9YrjGgk5pdsGSHVW1d8hPHx1kkS-L_ILI9A/viewform?edit2=2_ABaOnucAh3RT6fhP6N0HwnhY0IRWCd1ySYAP1V1GQ2dPgRZt" TargetMode="External"/><Relationship Id="rId486" Type="http://schemas.openxmlformats.org/officeDocument/2006/relationships/hyperlink" Target="https://docs.google.com/forms/d/e/1FAIpQLSeDNiK7kWWFPaW9YrjGgk5pdsGSHVW1d8hPHx1kkS-L_ILI9A/viewform?edit2=2_ABaOnueuq-A6DxF7Zdh_tRypKW0Mt9DZs5SmEbBXrlYf7kMJ" TargetMode="External"/><Relationship Id="rId243" Type="http://schemas.openxmlformats.org/officeDocument/2006/relationships/hyperlink" Target="https://docs.google.com/forms/d/e/1FAIpQLSeDNiK7kWWFPaW9YrjGgk5pdsGSHVW1d8hPHx1kkS-L_ILI9A/viewform?edit2=2_ABaOnudnHIJ6_WE57QtAU6AXzqnTA_Ji7QBGqQIK-Y6o6bc" TargetMode="External"/><Relationship Id="rId485" Type="http://schemas.openxmlformats.org/officeDocument/2006/relationships/hyperlink" Target="https://docs.google.com/forms/d/e/1FAIpQLSeDNiK7kWWFPaW9YrjGgk5pdsGSHVW1d8hPHx1kkS-L_ILI9A/viewform?edit2=2_ABaOnufQnbpGVcyKseFi-o40gF3RAfkQp1f0GyAZfVqqoyEY" TargetMode="External"/><Relationship Id="rId480" Type="http://schemas.openxmlformats.org/officeDocument/2006/relationships/hyperlink" Target="https://docs.google.com/forms/d/e/1FAIpQLSeDNiK7kWWFPaW9YrjGgk5pdsGSHVW1d8hPHx1kkS-L_ILI9A/viewform?edit2=2_ABaOnudwH4HwmCETLc5tGIDNd5HyaQhvhwBoUc5CO3BEwFK5" TargetMode="External"/><Relationship Id="rId239" Type="http://schemas.openxmlformats.org/officeDocument/2006/relationships/hyperlink" Target="https://docs.google.com/forms/d/e/1FAIpQLSeDNiK7kWWFPaW9YrjGgk5pdsGSHVW1d8hPHx1kkS-L_ILI9A/viewform?edit2=2_ABaOnuf1P2HkGGzhKdE57T4hXWEtDbClQZp7yJ3GoaZquH0n" TargetMode="External"/><Relationship Id="rId238" Type="http://schemas.openxmlformats.org/officeDocument/2006/relationships/hyperlink" Target="https://docs.google.com/forms/d/e/1FAIpQLSeDNiK7kWWFPaW9YrjGgk5pdsGSHVW1d8hPHx1kkS-L_ILI9A/viewform?edit2=2_ABaOnueS7b_SDg9aPHksUOEMNqYSvu0goYn7sfHk9WwDl-c2" TargetMode="External"/><Relationship Id="rId237" Type="http://schemas.openxmlformats.org/officeDocument/2006/relationships/hyperlink" Target="https://docs.google.com/forms/d/e/1FAIpQLSeDNiK7kWWFPaW9YrjGgk5pdsGSHVW1d8hPHx1kkS-L_ILI9A/viewform?edit2=2_ABaOnucGlOPYENkU2kJUoqKASaTgr8TPJTImygpC7CGp82rC" TargetMode="External"/><Relationship Id="rId479" Type="http://schemas.openxmlformats.org/officeDocument/2006/relationships/hyperlink" Target="https://docs.google.com/forms/d/e/1FAIpQLSeDNiK7kWWFPaW9YrjGgk5pdsGSHVW1d8hPHx1kkS-L_ILI9A/viewform?edit2=2_ABaOnud2IBraNhG-pQc7_YUzcmFqqgooxtEEBNtGPQth_ZXe" TargetMode="External"/><Relationship Id="rId236" Type="http://schemas.openxmlformats.org/officeDocument/2006/relationships/hyperlink" Target="https://docs.google.com/forms/d/e/1FAIpQLSeDNiK7kWWFPaW9YrjGgk5pdsGSHVW1d8hPHx1kkS-L_ILI9A/viewform?edit2=2_ABaOnue91dHdJStJvWFUyd5nh1bk2HRrcZXXQCMWBLr127I" TargetMode="External"/><Relationship Id="rId478" Type="http://schemas.openxmlformats.org/officeDocument/2006/relationships/hyperlink" Target="https://docs.google.com/forms/d/e/1FAIpQLSeDNiK7kWWFPaW9YrjGgk5pdsGSHVW1d8hPHx1kkS-L_ILI9A/viewform?edit2=2_ABaOnuduF4h_KZTlc_sh014oLPKFXEUZ8G8itGaaBW4QjDk_" TargetMode="External"/><Relationship Id="rId231" Type="http://schemas.openxmlformats.org/officeDocument/2006/relationships/hyperlink" Target="https://docs.google.com/forms/d/e/1FAIpQLSeDNiK7kWWFPaW9YrjGgk5pdsGSHVW1d8hPHx1kkS-L_ILI9A/viewform?edit2=2_ABaOnufcw_z7yLhcGIQXS2gmbGZurHl2Uyf9HrtPisPUd9k" TargetMode="External"/><Relationship Id="rId473" Type="http://schemas.openxmlformats.org/officeDocument/2006/relationships/hyperlink" Target="https://docs.google.com/forms/d/e/1FAIpQLSeDNiK7kWWFPaW9YrjGgk5pdsGSHVW1d8hPHx1kkS-L_ILI9A/viewform?edit2=2_ABaOnudGRFndGERvcE7kJO-PbC4nFxfS7MRBt56LCjssbH0" TargetMode="External"/><Relationship Id="rId230" Type="http://schemas.openxmlformats.org/officeDocument/2006/relationships/hyperlink" Target="https://docs.google.com/forms/d/e/1FAIpQLSeDNiK7kWWFPaW9YrjGgk5pdsGSHVW1d8hPHx1kkS-L_ILI9A/viewform?edit2=2_ABaOnueckFqSCRQJym7zxBxr3rQQHMf3UqGgxiU1xcK68cb9" TargetMode="External"/><Relationship Id="rId472" Type="http://schemas.openxmlformats.org/officeDocument/2006/relationships/hyperlink" Target="https://docs.google.com/forms/d/e/1FAIpQLSeDNiK7kWWFPaW9YrjGgk5pdsGSHVW1d8hPHx1kkS-L_ILI9A/viewform?edit2=2_ABaOnuct0lg5nU1_k2idae12jyQ7qS5KwtbFbX-cw5hC7zcc" TargetMode="External"/><Relationship Id="rId471" Type="http://schemas.openxmlformats.org/officeDocument/2006/relationships/hyperlink" Target="https://docs.google.com/forms/d/e/1FAIpQLSeDNiK7kWWFPaW9YrjGgk5pdsGSHVW1d8hPHx1kkS-L_ILI9A/viewform?edit2=2_ABaOnuecGGHFTaVqzk7-KRyvH7jK2skkhxQHCMA34_qu_aG0" TargetMode="External"/><Relationship Id="rId470" Type="http://schemas.openxmlformats.org/officeDocument/2006/relationships/hyperlink" Target="https://docs.google.com/forms/d/e/1FAIpQLSeDNiK7kWWFPaW9YrjGgk5pdsGSHVW1d8hPHx1kkS-L_ILI9A/viewform?edit2=2_ABaOnuehY9QkHOV_W33vHRxIbyuh-zpJd9kdJnuaboT8z6H1" TargetMode="External"/><Relationship Id="rId235" Type="http://schemas.openxmlformats.org/officeDocument/2006/relationships/hyperlink" Target="https://docs.google.com/forms/d/e/1FAIpQLSeDNiK7kWWFPaW9YrjGgk5pdsGSHVW1d8hPHx1kkS-L_ILI9A/viewform?edit2=2_ABaOnueAycKfYMsOww7KmrXLkVK7RZ9pmHBZp0jD-xgG35Sk" TargetMode="External"/><Relationship Id="rId477" Type="http://schemas.openxmlformats.org/officeDocument/2006/relationships/hyperlink" Target="https://docs.google.com/forms/d/e/1FAIpQLSeDNiK7kWWFPaW9YrjGgk5pdsGSHVW1d8hPHx1kkS-L_ILI9A/viewform?edit2=2_ABaOnucGOFpJdD6TAyyp54IYG8z_BtNpB5eSrT-elhb-Y_AY" TargetMode="External"/><Relationship Id="rId234" Type="http://schemas.openxmlformats.org/officeDocument/2006/relationships/hyperlink" Target="https://docs.google.com/forms/d/e/1FAIpQLSeDNiK7kWWFPaW9YrjGgk5pdsGSHVW1d8hPHx1kkS-L_ILI9A/viewform?edit2=2_ABaOnufKguBi6yAyFCxy_QxqACruFCx9eSbgQ8ZNgVnCL948" TargetMode="External"/><Relationship Id="rId476" Type="http://schemas.openxmlformats.org/officeDocument/2006/relationships/hyperlink" Target="https://docs.google.com/forms/d/e/1FAIpQLSeDNiK7kWWFPaW9YrjGgk5pdsGSHVW1d8hPHx1kkS-L_ILI9A/viewform?edit2=2_ABaOnuexOtS19FmLxn937zF2RWHr1JEtPAE_bHtbu6iaVsWh" TargetMode="External"/><Relationship Id="rId233" Type="http://schemas.openxmlformats.org/officeDocument/2006/relationships/hyperlink" Target="https://docs.google.com/forms/d/e/1FAIpQLSeDNiK7kWWFPaW9YrjGgk5pdsGSHVW1d8hPHx1kkS-L_ILI9A/viewform?edit2=2_ABaOnudnQfSEmXLRIXxPNvq-8NEsia1eGkHSZpT1DIxSEjVW" TargetMode="External"/><Relationship Id="rId475" Type="http://schemas.openxmlformats.org/officeDocument/2006/relationships/hyperlink" Target="https://docs.google.com/forms/d/e/1FAIpQLSeDNiK7kWWFPaW9YrjGgk5pdsGSHVW1d8hPHx1kkS-L_ILI9A/viewform?edit2=2_ABaOnueVmErcurNovTpkyfxH6GbhH9M5lg3Z-fSCKdC3AOje" TargetMode="External"/><Relationship Id="rId232" Type="http://schemas.openxmlformats.org/officeDocument/2006/relationships/hyperlink" Target="https://docs.google.com/forms/d/e/1FAIpQLSeDNiK7kWWFPaW9YrjGgk5pdsGSHVW1d8hPHx1kkS-L_ILI9A/viewform?edit2=2_ABaOnudrTOzfAHL-q3FKIfi90f82CpV74jjG5LArwwKXAN9o" TargetMode="External"/><Relationship Id="rId474" Type="http://schemas.openxmlformats.org/officeDocument/2006/relationships/hyperlink" Target="https://docs.google.com/forms/d/e/1FAIpQLSeDNiK7kWWFPaW9YrjGgk5pdsGSHVW1d8hPHx1kkS-L_ILI9A/viewform?edit2=2_ABaOnuc9s2vWE0gd0Vl44MxdBqSPvBATyZJ-KrLKNgWrfEu4" TargetMode="External"/><Relationship Id="rId426" Type="http://schemas.openxmlformats.org/officeDocument/2006/relationships/hyperlink" Target="https://docs.google.com/forms/d/e/1FAIpQLSeDNiK7kWWFPaW9YrjGgk5pdsGSHVW1d8hPHx1kkS-L_ILI9A/viewform?edit2=2_ABaOnuemNaHO2fI3d4D1WUxXkRgxR7F94AbrI83rkGq_GNse" TargetMode="External"/><Relationship Id="rId668" Type="http://schemas.openxmlformats.org/officeDocument/2006/relationships/hyperlink" Target="https://docs.google.com/forms/d/e/1FAIpQLSeDNiK7kWWFPaW9YrjGgk5pdsGSHVW1d8hPHx1kkS-L_ILI9A/viewform?edit2=2_ABaOnufdgpmFx6veCrVf-ub-V3OOgmC3phnaPi8Itm_mCrga" TargetMode="External"/><Relationship Id="rId425" Type="http://schemas.openxmlformats.org/officeDocument/2006/relationships/hyperlink" Target="https://docs.google.com/forms/d/e/1FAIpQLSeDNiK7kWWFPaW9YrjGgk5pdsGSHVW1d8hPHx1kkS-L_ILI9A/viewform?edit2=2_ABaOnucdX4U9cfeL9N2rMJUosMphAk-vHkAmKBueeXSm902r" TargetMode="External"/><Relationship Id="rId667" Type="http://schemas.openxmlformats.org/officeDocument/2006/relationships/hyperlink" Target="https://docs.google.com/forms/d/e/1FAIpQLSeDNiK7kWWFPaW9YrjGgk5pdsGSHVW1d8hPHx1kkS-L_ILI9A/viewform?edit2=2_ABaOnucqcLje4DUj_DkwnDiEVmxHhb9o_YWnirmS2ZNSB2Gm" TargetMode="External"/><Relationship Id="rId424" Type="http://schemas.openxmlformats.org/officeDocument/2006/relationships/hyperlink" Target="https://docs.google.com/forms/d/e/1FAIpQLSeDNiK7kWWFPaW9YrjGgk5pdsGSHVW1d8hPHx1kkS-L_ILI9A/viewform?edit2=2_ABaOnucEgElBJ9hohiPwWrhZksBwqys68WnIfmqsb19Ue2uZ" TargetMode="External"/><Relationship Id="rId666" Type="http://schemas.openxmlformats.org/officeDocument/2006/relationships/hyperlink" Target="https://docs.google.com/forms/d/e/1FAIpQLSeDNiK7kWWFPaW9YrjGgk5pdsGSHVW1d8hPHx1kkS-L_ILI9A/viewform?edit2=2_ABaOnueN9VKHzBdD_TetPw7PGFCd_3TCUvKsPjZQ_Jg9dcZP" TargetMode="External"/><Relationship Id="rId423" Type="http://schemas.openxmlformats.org/officeDocument/2006/relationships/hyperlink" Target="https://docs.google.com/forms/d/e/1FAIpQLSeDNiK7kWWFPaW9YrjGgk5pdsGSHVW1d8hPHx1kkS-L_ILI9A/viewform?edit2=2_ABaOnue1z6r9w0zPc18X8N7LjhkGmfRqKLM1_Y9Yq3JCAhsC" TargetMode="External"/><Relationship Id="rId665" Type="http://schemas.openxmlformats.org/officeDocument/2006/relationships/hyperlink" Target="https://docs.google.com/forms/d/e/1FAIpQLSeDNiK7kWWFPaW9YrjGgk5pdsGSHVW1d8hPHx1kkS-L_ILI9A/viewform?edit2=2_ABaOnucB2BE6-AC-hpKXK5eCfA_49OSshfZ4zbDr5M8sK-7b" TargetMode="External"/><Relationship Id="rId429" Type="http://schemas.openxmlformats.org/officeDocument/2006/relationships/hyperlink" Target="https://docs.google.com/forms/d/e/1FAIpQLSeDNiK7kWWFPaW9YrjGgk5pdsGSHVW1d8hPHx1kkS-L_ILI9A/viewform?edit2=2_ABaOnucK2hMG3h96_T1t_VZPTIuPjOMbor3RIkzrHNR3Q1tf" TargetMode="External"/><Relationship Id="rId428" Type="http://schemas.openxmlformats.org/officeDocument/2006/relationships/hyperlink" Target="https://docs.google.com/forms/d/e/1FAIpQLSeDNiK7kWWFPaW9YrjGgk5pdsGSHVW1d8hPHx1kkS-L_ILI9A/viewform?edit2=2_ABaOnudB1F-P6iodUKGugbNwzR68ls4ZLih5rsjZPFiLCV4" TargetMode="External"/><Relationship Id="rId427" Type="http://schemas.openxmlformats.org/officeDocument/2006/relationships/hyperlink" Target="https://docs.google.com/forms/d/e/1FAIpQLSeDNiK7kWWFPaW9YrjGgk5pdsGSHVW1d8hPHx1kkS-L_ILI9A/viewform?edit2=2_ABaOnud3vPec8WA7-0SKxmVa8d7rBknkQR3NNYixyCiZhd7-" TargetMode="External"/><Relationship Id="rId669" Type="http://schemas.openxmlformats.org/officeDocument/2006/relationships/hyperlink" Target="https://docs.google.com/forms/d/e/1FAIpQLSeDNiK7kWWFPaW9YrjGgk5pdsGSHVW1d8hPHx1kkS-L_ILI9A/viewform?edit2=2_ABaOnud7xLMBpwcipKYO1pIC8LZ4RaM9bd-uAEWjr8ippoZw" TargetMode="External"/><Relationship Id="rId660" Type="http://schemas.openxmlformats.org/officeDocument/2006/relationships/hyperlink" Target="https://docs.google.com/forms/d/e/1FAIpQLSeDNiK7kWWFPaW9YrjGgk5pdsGSHVW1d8hPHx1kkS-L_ILI9A/viewform?edit2=2_ABaOnuerTOnoP5srlgV1XCaaNlLO1vBqFS0SPNGGTRUwzlx_" TargetMode="External"/><Relationship Id="rId422" Type="http://schemas.openxmlformats.org/officeDocument/2006/relationships/hyperlink" Target="https://docs.google.com/forms/d/e/1FAIpQLSeDNiK7kWWFPaW9YrjGgk5pdsGSHVW1d8hPHx1kkS-L_ILI9A/viewform?edit2=2_ABaOnudwNeKzv1q0bprmzmDc_c9vFp_ofhCK8-TwBgpCsZ_6" TargetMode="External"/><Relationship Id="rId664" Type="http://schemas.openxmlformats.org/officeDocument/2006/relationships/hyperlink" Target="https://docs.google.com/forms/d/e/1FAIpQLSeDNiK7kWWFPaW9YrjGgk5pdsGSHVW1d8hPHx1kkS-L_ILI9A/viewform?edit2=2_ABaOnufOrRTOkKL9zFt60JGZ7FF7k1fXifHXANtRPOoMKEqk" TargetMode="External"/><Relationship Id="rId421" Type="http://schemas.openxmlformats.org/officeDocument/2006/relationships/hyperlink" Target="https://docs.google.com/forms/d/e/1FAIpQLSeDNiK7kWWFPaW9YrjGgk5pdsGSHVW1d8hPHx1kkS-L_ILI9A/viewform?edit2=2_ABaOnucdIc_oquEA5fbrUP_VgLqlG-xkOfhcFg0QE7m-oWvv" TargetMode="External"/><Relationship Id="rId663" Type="http://schemas.openxmlformats.org/officeDocument/2006/relationships/hyperlink" Target="https://docs.google.com/forms/d/e/1FAIpQLSeDNiK7kWWFPaW9YrjGgk5pdsGSHVW1d8hPHx1kkS-L_ILI9A/viewform?edit2=2_ABaOnuc2ZvcyZBPLHAW34i25qFz7iNj7zTPyM4W5Stdg6bcK" TargetMode="External"/><Relationship Id="rId420" Type="http://schemas.openxmlformats.org/officeDocument/2006/relationships/hyperlink" Target="https://docs.google.com/forms/d/e/1FAIpQLSeDNiK7kWWFPaW9YrjGgk5pdsGSHVW1d8hPHx1kkS-L_ILI9A/viewform?edit2=2_ABaOnued7B4Qr6RTXL-BuWE5aEUwvISFPWL5gm2b8-u9_0d8" TargetMode="External"/><Relationship Id="rId662" Type="http://schemas.openxmlformats.org/officeDocument/2006/relationships/hyperlink" Target="https://docs.google.com/forms/d/e/1FAIpQLSeDNiK7kWWFPaW9YrjGgk5pdsGSHVW1d8hPHx1kkS-L_ILI9A/viewform?edit2=2_ABaOnudaQ5ns6ziBI3PBPf5RkklndG9ZI9ci4kumlJXRge5H" TargetMode="External"/><Relationship Id="rId661" Type="http://schemas.openxmlformats.org/officeDocument/2006/relationships/hyperlink" Target="https://docs.google.com/forms/d/e/1FAIpQLSeDNiK7kWWFPaW9YrjGgk5pdsGSHVW1d8hPHx1kkS-L_ILI9A/viewform?edit2=2_ABaOnud8-Y6-v-jw5dTbbqtW6BHEcuylizY3ixn-Tn04C11R" TargetMode="External"/><Relationship Id="rId415" Type="http://schemas.openxmlformats.org/officeDocument/2006/relationships/hyperlink" Target="https://docs.google.com/forms/d/e/1FAIpQLSeDNiK7kWWFPaW9YrjGgk5pdsGSHVW1d8hPHx1kkS-L_ILI9A/viewform?edit2=2_ABaOnucXRGkR0z2LRWNNF0Ki9YRXDRiIw1zBrXHOVV0LP5PF" TargetMode="External"/><Relationship Id="rId657" Type="http://schemas.openxmlformats.org/officeDocument/2006/relationships/hyperlink" Target="https://docs.google.com/forms/d/e/1FAIpQLSeDNiK7kWWFPaW9YrjGgk5pdsGSHVW1d8hPHx1kkS-L_ILI9A/viewform?edit2=2_ABaOnudwFgczA3_XmuKlASV-0IdE1p2TkOvv2BArRbn3sDAM" TargetMode="External"/><Relationship Id="rId899" Type="http://schemas.openxmlformats.org/officeDocument/2006/relationships/hyperlink" Target="https://docs.google.com/forms/d/e/1FAIpQLSeDNiK7kWWFPaW9YrjGgk5pdsGSHVW1d8hPHx1kkS-L_ILI9A/viewform?edit2=2_ABaOnudFPnGKvTv8i3KQUHCzdZ7feTxt7AEQbubWrSyLrDpoU_DXHALDav1OzTGeQH5ozmk" TargetMode="External"/><Relationship Id="rId414" Type="http://schemas.openxmlformats.org/officeDocument/2006/relationships/hyperlink" Target="https://docs.google.com/forms/d/e/1FAIpQLSeDNiK7kWWFPaW9YrjGgk5pdsGSHVW1d8hPHx1kkS-L_ILI9A/viewform?edit2=2_ABaOnueI4FusH81bmIk74nJ7Q7eO309kedrgu76sPeayFiO3" TargetMode="External"/><Relationship Id="rId656" Type="http://schemas.openxmlformats.org/officeDocument/2006/relationships/hyperlink" Target="https://docs.google.com/forms/d/e/1FAIpQLSeDNiK7kWWFPaW9YrjGgk5pdsGSHVW1d8hPHx1kkS-L_ILI9A/viewform?edit2=2_ABaOnueIvEquRv826H5IPrkzL2gKIvVxvtA7iRZu3C_xka_r" TargetMode="External"/><Relationship Id="rId898" Type="http://schemas.openxmlformats.org/officeDocument/2006/relationships/hyperlink" Target="https://docs.google.com/forms/d/e/1FAIpQLSeDNiK7kWWFPaW9YrjGgk5pdsGSHVW1d8hPHx1kkS-L_ILI9A/viewform?edit2=2_ABaOnudPHi2rs2LM01coiSUNulh3400KTLXJheIxz3iMgjLb0b5wLTcVKB1PmolKnSlMUcc" TargetMode="External"/><Relationship Id="rId413" Type="http://schemas.openxmlformats.org/officeDocument/2006/relationships/hyperlink" Target="https://docs.google.com/forms/d/e/1FAIpQLSeDNiK7kWWFPaW9YrjGgk5pdsGSHVW1d8hPHx1kkS-L_ILI9A/viewform?edit2=2_ABaOnuc2ouFnaRxPw10XysEXVi2WTayho-jWRPXkziHdR155" TargetMode="External"/><Relationship Id="rId655" Type="http://schemas.openxmlformats.org/officeDocument/2006/relationships/hyperlink" Target="https://docs.google.com/forms/d/e/1FAIpQLSeDNiK7kWWFPaW9YrjGgk5pdsGSHVW1d8hPHx1kkS-L_ILI9A/viewform?edit2=2_ABaOnufYkd4y7qAqfogLWlW16-RLCJzwAHb_jYLHsexLUCtu" TargetMode="External"/><Relationship Id="rId897" Type="http://schemas.openxmlformats.org/officeDocument/2006/relationships/hyperlink" Target="https://docs.google.com/forms/d/e/1FAIpQLSeDNiK7kWWFPaW9YrjGgk5pdsGSHVW1d8hPHx1kkS-L_ILI9A/viewform?edit2=2_ABaOnuf3cPox_X8U5CEWq26MCcfo0Qr4-iICO1FX_yG4j3klrJhSog1OXNFijerO0uyMQfE" TargetMode="External"/><Relationship Id="rId412" Type="http://schemas.openxmlformats.org/officeDocument/2006/relationships/hyperlink" Target="https://docs.google.com/forms/d/e/1FAIpQLSeDNiK7kWWFPaW9YrjGgk5pdsGSHVW1d8hPHx1kkS-L_ILI9A/viewform?edit2=2_ABaOnufoJMtF5ZM6XBf0nukgQ-pY9dZbvstLkYkAAKWNIIlX" TargetMode="External"/><Relationship Id="rId654" Type="http://schemas.openxmlformats.org/officeDocument/2006/relationships/hyperlink" Target="https://docs.google.com/forms/d/e/1FAIpQLSeDNiK7kWWFPaW9YrjGgk5pdsGSHVW1d8hPHx1kkS-L_ILI9A/viewform?edit2=2_ABaOnuc9Ef8RxDUhqpsytB52ARNP5PvgHwFqcYwRXZQzx76N" TargetMode="External"/><Relationship Id="rId896" Type="http://schemas.openxmlformats.org/officeDocument/2006/relationships/hyperlink" Target="https://docs.google.com/forms/d/e/1FAIpQLSeDNiK7kWWFPaW9YrjGgk5pdsGSHVW1d8hPHx1kkS-L_ILI9A/viewform?edit2=2_ABaOnufk0xxdrhmjqyM_wJU73Het5nPduwfIOjmD7GeXNxZwRfq6HUj5k4DvOvr0eFTOAw8" TargetMode="External"/><Relationship Id="rId419" Type="http://schemas.openxmlformats.org/officeDocument/2006/relationships/hyperlink" Target="https://docs.google.com/forms/d/e/1FAIpQLSeDNiK7kWWFPaW9YrjGgk5pdsGSHVW1d8hPHx1kkS-L_ILI9A/viewform?edit2=2_ABaOnueGdFfe7kR1Mb98qaHUXRPXYw6BdaUfOt7jdE3m3maO" TargetMode="External"/><Relationship Id="rId418" Type="http://schemas.openxmlformats.org/officeDocument/2006/relationships/hyperlink" Target="https://docs.google.com/forms/d/e/1FAIpQLSeDNiK7kWWFPaW9YrjGgk5pdsGSHVW1d8hPHx1kkS-L_ILI9A/viewform?edit2=2_ABaOnudLTAqDuOuswZaPeYJz7ifubCXu8XHiFMLEiB45KueL" TargetMode="External"/><Relationship Id="rId417" Type="http://schemas.openxmlformats.org/officeDocument/2006/relationships/hyperlink" Target="https://docs.google.com/forms/d/e/1FAIpQLSeDNiK7kWWFPaW9YrjGgk5pdsGSHVW1d8hPHx1kkS-L_ILI9A/viewform?edit2=2_ABaOnufJ3LoFZUQUflu82Qv5po6YRicIbhLR2qkH6E1cwTAA" TargetMode="External"/><Relationship Id="rId659" Type="http://schemas.openxmlformats.org/officeDocument/2006/relationships/hyperlink" Target="https://docs.google.com/forms/d/e/1FAIpQLSeDNiK7kWWFPaW9YrjGgk5pdsGSHVW1d8hPHx1kkS-L_ILI9A/viewform?edit2=2_ABaOnuduITnxV9rt2gwST1mcoAKTWX0v8tpQts_mi9WYURoa" TargetMode="External"/><Relationship Id="rId416" Type="http://schemas.openxmlformats.org/officeDocument/2006/relationships/hyperlink" Target="https://docs.google.com/forms/d/e/1FAIpQLSeDNiK7kWWFPaW9YrjGgk5pdsGSHVW1d8hPHx1kkS-L_ILI9A/viewform?edit2=2_ABaOnudPEy3_ijwh3kwdh7ekEljlfb-KbpcKgQN9MUVZLJgT" TargetMode="External"/><Relationship Id="rId658" Type="http://schemas.openxmlformats.org/officeDocument/2006/relationships/hyperlink" Target="https://docs.google.com/forms/d/e/1FAIpQLSeDNiK7kWWFPaW9YrjGgk5pdsGSHVW1d8hPHx1kkS-L_ILI9A/viewform?edit2=2_ABaOnudwTMVkVbiwAvz7prAUrGMAMOqIjG5iX-J_iVU68XLx" TargetMode="External"/><Relationship Id="rId891" Type="http://schemas.openxmlformats.org/officeDocument/2006/relationships/hyperlink" Target="https://docs.google.com/forms/d/e/1FAIpQLSeDNiK7kWWFPaW9YrjGgk5pdsGSHVW1d8hPHx1kkS-L_ILI9A/viewform?edit2=2_ABaOnufqOhcR-0P4Z9BTMWhlI3301ZwgoRkQb0DsSx7tamhQEH3l_Bs_hSdLgrthdcA675A" TargetMode="External"/><Relationship Id="rId890" Type="http://schemas.openxmlformats.org/officeDocument/2006/relationships/hyperlink" Target="https://docs.google.com/forms/d/e/1FAIpQLSeDNiK7kWWFPaW9YrjGgk5pdsGSHVW1d8hPHx1kkS-L_ILI9A/viewform?edit2=2_ABaOnufDwiy1bEiA1qUx_hSbeaA8kkMSvj9L-fsm3O8HOcpj-Mvbi_uc10aWVx-CFhMO-3w" TargetMode="External"/><Relationship Id="rId411" Type="http://schemas.openxmlformats.org/officeDocument/2006/relationships/hyperlink" Target="https://docs.google.com/forms/d/e/1FAIpQLSeDNiK7kWWFPaW9YrjGgk5pdsGSHVW1d8hPHx1kkS-L_ILI9A/viewform?edit2=2_ABaOnueDhgnO0tEh5YNxERT2Qoo8bfV1ip1-BXCXzlOECb7_" TargetMode="External"/><Relationship Id="rId653" Type="http://schemas.openxmlformats.org/officeDocument/2006/relationships/hyperlink" Target="https://docs.google.com/forms/d/e/1FAIpQLSeDNiK7kWWFPaW9YrjGgk5pdsGSHVW1d8hPHx1kkS-L_ILI9A/viewform?edit2=2_ABaOnuf5Wi1EQOGM1YDU-AGHIo7BvQumoW7ESGQnCtd1S5C4" TargetMode="External"/><Relationship Id="rId895" Type="http://schemas.openxmlformats.org/officeDocument/2006/relationships/hyperlink" Target="https://docs.google.com/forms/d/e/1FAIpQLSeDNiK7kWWFPaW9YrjGgk5pdsGSHVW1d8hPHx1kkS-L_ILI9A/viewform?edit2=2_ABaOnufCNK7HiZZiSSHf0Lw_dyKdZbySYwkPuitUgCjACLQNzeXSegP9Cj27aud68fZntjM" TargetMode="External"/><Relationship Id="rId410" Type="http://schemas.openxmlformats.org/officeDocument/2006/relationships/hyperlink" Target="https://docs.google.com/forms/d/e/1FAIpQLSeDNiK7kWWFPaW9YrjGgk5pdsGSHVW1d8hPHx1kkS-L_ILI9A/viewform?edit2=2_ABaOnue7GApyrHzOIDwxP9Z4TjQl546NW9CVvYsZ2IbIZhDf" TargetMode="External"/><Relationship Id="rId652" Type="http://schemas.openxmlformats.org/officeDocument/2006/relationships/hyperlink" Target="https://docs.google.com/forms/d/e/1FAIpQLSeDNiK7kWWFPaW9YrjGgk5pdsGSHVW1d8hPHx1kkS-L_ILI9A/viewform?edit2=2_ABaOnud-CbbufUzGXLmD5TS_ysG8QVectVm1h77R21r2ykRc" TargetMode="External"/><Relationship Id="rId894" Type="http://schemas.openxmlformats.org/officeDocument/2006/relationships/hyperlink" Target="https://docs.google.com/forms/d/e/1FAIpQLSeDNiK7kWWFPaW9YrjGgk5pdsGSHVW1d8hPHx1kkS-L_ILI9A/viewform?edit2=2_ABaOnucQF4XK0S_Y_xzXWqZLNYbqf153Swl1hN6CBmCtulFHysqq9nXt-O5-08yV0EafTP8" TargetMode="External"/><Relationship Id="rId651" Type="http://schemas.openxmlformats.org/officeDocument/2006/relationships/hyperlink" Target="https://docs.google.com/forms/d/e/1FAIpQLSeDNiK7kWWFPaW9YrjGgk5pdsGSHVW1d8hPHx1kkS-L_ILI9A/viewform?edit2=2_ABaOnuff7KAINksZKvHrYlUFi2CyN7wZm3ZCckfpZG2pTnjn" TargetMode="External"/><Relationship Id="rId893" Type="http://schemas.openxmlformats.org/officeDocument/2006/relationships/hyperlink" Target="https://docs.google.com/forms/d/e/1FAIpQLSeDNiK7kWWFPaW9YrjGgk5pdsGSHVW1d8hPHx1kkS-L_ILI9A/viewform?edit2=2_ABaOnueDcQprULWvl_dgRgZeQGm2CXYBCMKTPKCyUZSZ4XuBgd4azKXgOVb-A7agOzNcjqc" TargetMode="External"/><Relationship Id="rId650" Type="http://schemas.openxmlformats.org/officeDocument/2006/relationships/hyperlink" Target="https://docs.google.com/forms/d/e/1FAIpQLSeDNiK7kWWFPaW9YrjGgk5pdsGSHVW1d8hPHx1kkS-L_ILI9A/viewform?edit2=2_ABaOnueocsgo6bMc7_f9mrcj3jBOptuiPa00iVO__97eECE9" TargetMode="External"/><Relationship Id="rId892" Type="http://schemas.openxmlformats.org/officeDocument/2006/relationships/hyperlink" Target="https://docs.google.com/forms/d/e/1FAIpQLSeDNiK7kWWFPaW9YrjGgk5pdsGSHVW1d8hPHx1kkS-L_ILI9A/viewform?edit2=2_ABaOnudEli2HuO-iTomGSAYxC_etvnAV62cX38aeRcOhyIUDQjs1p6ucLQiVhnda2qVl2SM" TargetMode="External"/><Relationship Id="rId206" Type="http://schemas.openxmlformats.org/officeDocument/2006/relationships/hyperlink" Target="https://docs.google.com/forms/d/e/1FAIpQLSeDNiK7kWWFPaW9YrjGgk5pdsGSHVW1d8hPHx1kkS-L_ILI9A/viewform?edit2=2_ABaOnuebxxKXedjfUaZ4hMfm2Or6D2b4KPAHoYu-HxZrGWS0" TargetMode="External"/><Relationship Id="rId448" Type="http://schemas.openxmlformats.org/officeDocument/2006/relationships/hyperlink" Target="https://docs.google.com/forms/d/e/1FAIpQLSeDNiK7kWWFPaW9YrjGgk5pdsGSHVW1d8hPHx1kkS-L_ILI9A/viewform?edit2=2_ABaOnudz0sVA6YZXgTWEd8KBDO0MlfWjtmFnm1A5Smn9mR3n" TargetMode="External"/><Relationship Id="rId205" Type="http://schemas.openxmlformats.org/officeDocument/2006/relationships/hyperlink" Target="https://docs.google.com/forms/d/e/1FAIpQLSeDNiK7kWWFPaW9YrjGgk5pdsGSHVW1d8hPHx1kkS-L_ILI9A/viewform?edit2=2_ABaOnufV3uv3TnjndpOjI7EJHncC0RPeARInQgOpD98VPyX-" TargetMode="External"/><Relationship Id="rId447" Type="http://schemas.openxmlformats.org/officeDocument/2006/relationships/hyperlink" Target="https://docs.google.com/forms/d/e/1FAIpQLSeDNiK7kWWFPaW9YrjGgk5pdsGSHVW1d8hPHx1kkS-L_ILI9A/viewform?edit2=2_ABaOnuc2MlyvfgFd79i9nR0c6AHJy6bPVTZOoGOqj_wFlGqe" TargetMode="External"/><Relationship Id="rId689" Type="http://schemas.openxmlformats.org/officeDocument/2006/relationships/hyperlink" Target="https://docs.google.com/forms/d/e/1FAIpQLSeDNiK7kWWFPaW9YrjGgk5pdsGSHVW1d8hPHx1kkS-L_ILI9A/viewform?edit2=2_ABaOnudhUUU6heUt3lcrFO0IjilLHgkKL4-mJ4yMOPn5cSxH" TargetMode="External"/><Relationship Id="rId204" Type="http://schemas.openxmlformats.org/officeDocument/2006/relationships/hyperlink" Target="https://docs.google.com/forms/d/e/1FAIpQLSeDNiK7kWWFPaW9YrjGgk5pdsGSHVW1d8hPHx1kkS-L_ILI9A/viewform?edit2=2_ABaOnudKvowj1lB_2Ojuu7kgk04WACnnxV3_wWcsv69OjWv4" TargetMode="External"/><Relationship Id="rId446" Type="http://schemas.openxmlformats.org/officeDocument/2006/relationships/hyperlink" Target="https://docs.google.com/forms/d/e/1FAIpQLSeDNiK7kWWFPaW9YrjGgk5pdsGSHVW1d8hPHx1kkS-L_ILI9A/viewform?edit2=2_ABaOnueGW4fxqVd_JuX0NNFiqsrguVT63H9HSrt3XO6dlbjW" TargetMode="External"/><Relationship Id="rId688" Type="http://schemas.openxmlformats.org/officeDocument/2006/relationships/hyperlink" Target="https://docs.google.com/forms/d/e/1FAIpQLSeDNiK7kWWFPaW9YrjGgk5pdsGSHVW1d8hPHx1kkS-L_ILI9A/viewform?edit2=2_ABaOnuf2rEHsGDoPFQT4ElF3-9rdFymxsPXI2OkCWF_GKVU" TargetMode="External"/><Relationship Id="rId203" Type="http://schemas.openxmlformats.org/officeDocument/2006/relationships/hyperlink" Target="https://docs.google.com/forms/d/e/1FAIpQLSeDNiK7kWWFPaW9YrjGgk5pdsGSHVW1d8hPHx1kkS-L_ILI9A/viewform?edit2=2_ABaOnuf2hbcXsQvTFsPVca5pCluzP12edpm1MffVlEeSg9ES" TargetMode="External"/><Relationship Id="rId445" Type="http://schemas.openxmlformats.org/officeDocument/2006/relationships/hyperlink" Target="https://docs.google.com/forms/d/e/1FAIpQLSeDNiK7kWWFPaW9YrjGgk5pdsGSHVW1d8hPHx1kkS-L_ILI9A/viewform?edit2=2_ABaOnudhuLWsVPd6W-nn2i6wwItDABJH8vkqxxqczArzaxV9" TargetMode="External"/><Relationship Id="rId687" Type="http://schemas.openxmlformats.org/officeDocument/2006/relationships/hyperlink" Target="https://docs.google.com/forms/d/e/1FAIpQLSeDNiK7kWWFPaW9YrjGgk5pdsGSHVW1d8hPHx1kkS-L_ILI9A/viewform?edit2=2_ABaOnueUxhM15BTbajVXH25Cv_uyBk3gITr6U0_0tDgq4h92" TargetMode="External"/><Relationship Id="rId209" Type="http://schemas.openxmlformats.org/officeDocument/2006/relationships/hyperlink" Target="https://docs.google.com/forms/d/e/1FAIpQLSeDNiK7kWWFPaW9YrjGgk5pdsGSHVW1d8hPHx1kkS-L_ILI9A/viewform?edit2=2_ABaOnue7GXch60exodfM-WJakPffSuFA8ZS2ZVhcRR19fZZN" TargetMode="External"/><Relationship Id="rId208" Type="http://schemas.openxmlformats.org/officeDocument/2006/relationships/hyperlink" Target="https://docs.google.com/forms/d/e/1FAIpQLSeDNiK7kWWFPaW9YrjGgk5pdsGSHVW1d8hPHx1kkS-L_ILI9A/viewform?edit2=2_ABaOnuf2clpUuZyP49lNuICwSz5vX40Q9Bk8_sw-xnWJCyM" TargetMode="External"/><Relationship Id="rId207" Type="http://schemas.openxmlformats.org/officeDocument/2006/relationships/hyperlink" Target="https://docs.google.com/forms/d/e/1FAIpQLSeDNiK7kWWFPaW9YrjGgk5pdsGSHVW1d8hPHx1kkS-L_ILI9A/viewform?edit2=2_ABaOnuealWdzcgvIANj-jM-Ftf4j2eTFNBiXqrJZX62Fdh-G" TargetMode="External"/><Relationship Id="rId449" Type="http://schemas.openxmlformats.org/officeDocument/2006/relationships/hyperlink" Target="https://docs.google.com/forms/d/e/1FAIpQLSeDNiK7kWWFPaW9YrjGgk5pdsGSHVW1d8hPHx1kkS-L_ILI9A/viewform?edit2=2_ABaOnucjo5uM-H_quoZPXlESvIdMCk8DHquRc3uRX4MbB2j7" TargetMode="External"/><Relationship Id="rId440" Type="http://schemas.openxmlformats.org/officeDocument/2006/relationships/hyperlink" Target="https://docs.google.com/forms/d/e/1FAIpQLSeDNiK7kWWFPaW9YrjGgk5pdsGSHVW1d8hPHx1kkS-L_ILI9A/viewform?edit2=2_ABaOnucctvjPBVS-4dset_9mTWSK6MfSu0BlCz7nDT8IKKkz" TargetMode="External"/><Relationship Id="rId682" Type="http://schemas.openxmlformats.org/officeDocument/2006/relationships/hyperlink" Target="https://docs.google.com/forms/d/e/1FAIpQLSeDNiK7kWWFPaW9YrjGgk5pdsGSHVW1d8hPHx1kkS-L_ILI9A/viewform?edit2=2_ABaOnudh1Z5m-HH-oueGYBrilj9tDjtotfUO2Pg4DSIr" TargetMode="External"/><Relationship Id="rId681" Type="http://schemas.openxmlformats.org/officeDocument/2006/relationships/hyperlink" Target="https://docs.google.com/forms/d/e/1FAIpQLSeDNiK7kWWFPaW9YrjGgk5pdsGSHVW1d8hPHx1kkS-L_ILI9A/viewform?edit2=2_ABaOnucu29wKvbVRS8cUX_BsU9XMSU192shBtyFSQXdhONO4" TargetMode="External"/><Relationship Id="rId680" Type="http://schemas.openxmlformats.org/officeDocument/2006/relationships/hyperlink" Target="https://docs.google.com/forms/d/e/1FAIpQLSeDNiK7kWWFPaW9YrjGgk5pdsGSHVW1d8hPHx1kkS-L_ILI9A/viewform?edit2=2_ABaOnucoe3PpSRXoWD1WIQUU4DOkvweU0xIXV6SeHiwxm5fd" TargetMode="External"/><Relationship Id="rId202" Type="http://schemas.openxmlformats.org/officeDocument/2006/relationships/hyperlink" Target="https://docs.google.com/forms/d/e/1FAIpQLSeDNiK7kWWFPaW9YrjGgk5pdsGSHVW1d8hPHx1kkS-L_ILI9A/viewform?edit2=2_ABaOnucRja-vEw5u9i7VX1y5cNyDzpYOURxO680839QpVjdP" TargetMode="External"/><Relationship Id="rId444" Type="http://schemas.openxmlformats.org/officeDocument/2006/relationships/hyperlink" Target="https://docs.google.com/forms/d/e/1FAIpQLSeDNiK7kWWFPaW9YrjGgk5pdsGSHVW1d8hPHx1kkS-L_ILI9A/viewform?edit2=2_ABaOnucZhOuZzFMJ458xVhOGnSR13Oa8v7grXFsNLKpbWgKy" TargetMode="External"/><Relationship Id="rId686" Type="http://schemas.openxmlformats.org/officeDocument/2006/relationships/hyperlink" Target="https://docs.google.com/forms/d/e/1FAIpQLSeDNiK7kWWFPaW9YrjGgk5pdsGSHVW1d8hPHx1kkS-L_ILI9A/viewform?edit2=2_ABaOnuclYDtUwrbItd69aRBCKxAdqdcCEnCvufsX9GPZw60q" TargetMode="External"/><Relationship Id="rId201" Type="http://schemas.openxmlformats.org/officeDocument/2006/relationships/hyperlink" Target="https://docs.google.com/forms/d/e/1FAIpQLSeDNiK7kWWFPaW9YrjGgk5pdsGSHVW1d8hPHx1kkS-L_ILI9A/viewform?edit2=2_ABaOnueXfEaWpxcEzEOIoIYzrRVcHrYujosmQ3QR30kKQGYP" TargetMode="External"/><Relationship Id="rId443" Type="http://schemas.openxmlformats.org/officeDocument/2006/relationships/hyperlink" Target="https://docs.google.com/forms/d/e/1FAIpQLSeDNiK7kWWFPaW9YrjGgk5pdsGSHVW1d8hPHx1kkS-L_ILI9A/viewform?edit2=2_ABaOnufZc3Na8cyPXvKVV8ofaJWB6p2m_eJ49Q07BepbDHst" TargetMode="External"/><Relationship Id="rId685" Type="http://schemas.openxmlformats.org/officeDocument/2006/relationships/hyperlink" Target="https://docs.google.com/forms/d/e/1FAIpQLSeDNiK7kWWFPaW9YrjGgk5pdsGSHVW1d8hPHx1kkS-L_ILI9A/viewform?edit2=2_ABaOnudXIdQMId9J_Y3RcoOMcVqsU2qsFsy7ULhw4EK8LUJ2" TargetMode="External"/><Relationship Id="rId200" Type="http://schemas.openxmlformats.org/officeDocument/2006/relationships/hyperlink" Target="https://docs.google.com/forms/d/e/1FAIpQLSeDNiK7kWWFPaW9YrjGgk5pdsGSHVW1d8hPHx1kkS-L_ILI9A/viewform?edit2=2_ABaOnucdJLdk4GGVeH_L8ztMUjIDz8rbRVLKgRuQm3hvGEYp" TargetMode="External"/><Relationship Id="rId442" Type="http://schemas.openxmlformats.org/officeDocument/2006/relationships/hyperlink" Target="https://docs.google.com/forms/d/e/1FAIpQLSeDNiK7kWWFPaW9YrjGgk5pdsGSHVW1d8hPHx1kkS-L_ILI9A/viewform?edit2=2_ABaOnudP2vCGY-QZXkYMjkj_6ZNyhrVjQu0g36VUoTWee6C2" TargetMode="External"/><Relationship Id="rId684" Type="http://schemas.openxmlformats.org/officeDocument/2006/relationships/hyperlink" Target="https://docs.google.com/forms/d/e/1FAIpQLSeDNiK7kWWFPaW9YrjGgk5pdsGSHVW1d8hPHx1kkS-L_ILI9A/viewform?edit2=2_ABaOnue4Li8c_HqjPlYsxW66Roajf7IhaYMNUfDiuOjVrYIY" TargetMode="External"/><Relationship Id="rId441" Type="http://schemas.openxmlformats.org/officeDocument/2006/relationships/hyperlink" Target="https://docs.google.com/forms/d/e/1FAIpQLSeDNiK7kWWFPaW9YrjGgk5pdsGSHVW1d8hPHx1kkS-L_ILI9A/viewform?edit2=2_ABaOnufnrPAviUKrLyTo7cnooCpKEbCanF7luUIb1DsGzBWN" TargetMode="External"/><Relationship Id="rId683" Type="http://schemas.openxmlformats.org/officeDocument/2006/relationships/hyperlink" Target="https://docs.google.com/forms/d/e/1FAIpQLSeDNiK7kWWFPaW9YrjGgk5pdsGSHVW1d8hPHx1kkS-L_ILI9A/viewform?edit2=2_ABaOnucYzhE8DwOYqCbxXR5Drxdg9WgjIrpakEzIdVBYUas" TargetMode="External"/><Relationship Id="rId437" Type="http://schemas.openxmlformats.org/officeDocument/2006/relationships/hyperlink" Target="https://docs.google.com/forms/d/e/1FAIpQLSeDNiK7kWWFPaW9YrjGgk5pdsGSHVW1d8hPHx1kkS-L_ILI9A/viewform?edit2=2_ABaOnufHrKbrCOIJWmOrPzGT3PIK1uvfoOWLIa3FvoISey3W" TargetMode="External"/><Relationship Id="rId679" Type="http://schemas.openxmlformats.org/officeDocument/2006/relationships/hyperlink" Target="https://docs.google.com/forms/d/e/1FAIpQLSeDNiK7kWWFPaW9YrjGgk5pdsGSHVW1d8hPHx1kkS-L_ILI9A/viewform?edit2=2_ABaOnucALSL00WzyMwAuE6XTLiRywmHZ461c02tDY2ew2E67" TargetMode="External"/><Relationship Id="rId436" Type="http://schemas.openxmlformats.org/officeDocument/2006/relationships/hyperlink" Target="https://docs.google.com/forms/d/e/1FAIpQLSeDNiK7kWWFPaW9YrjGgk5pdsGSHVW1d8hPHx1kkS-L_ILI9A/viewform?edit2=2_ABaOnucM_CWw97es7TYaozhmHIQIC_bIsKexNne2fidcXnCJ" TargetMode="External"/><Relationship Id="rId678" Type="http://schemas.openxmlformats.org/officeDocument/2006/relationships/hyperlink" Target="https://docs.google.com/forms/d/e/1FAIpQLSeDNiK7kWWFPaW9YrjGgk5pdsGSHVW1d8hPHx1kkS-L_ILI9A/viewform?edit2=2_ABaOnueV3OEWCzK2mQlcSswDWq_uQPotsEayLMMajXYNE8Rj" TargetMode="External"/><Relationship Id="rId435" Type="http://schemas.openxmlformats.org/officeDocument/2006/relationships/hyperlink" Target="https://docs.google.com/forms/d/e/1FAIpQLSeDNiK7kWWFPaW9YrjGgk5pdsGSHVW1d8hPHx1kkS-L_ILI9A/viewform?edit2=2_ABaOnuc85W-Tqq_qG95P8NcPVAi2Fubiozn-NWnwgB0B7GSg" TargetMode="External"/><Relationship Id="rId677" Type="http://schemas.openxmlformats.org/officeDocument/2006/relationships/hyperlink" Target="https://docs.google.com/forms/d/e/1FAIpQLSeDNiK7kWWFPaW9YrjGgk5pdsGSHVW1d8hPHx1kkS-L_ILI9A/viewform?edit2=2_ABaOnueBOUmAIrtm59_2p5ewLEhll3eHbNoa7g2oVMOUgy6A" TargetMode="External"/><Relationship Id="rId434" Type="http://schemas.openxmlformats.org/officeDocument/2006/relationships/hyperlink" Target="https://docs.google.com/forms/d/e/1FAIpQLSeDNiK7kWWFPaW9YrjGgk5pdsGSHVW1d8hPHx1kkS-L_ILI9A/viewform?edit2=2_ABaOnudqMFrt7M2opII7YM9FgxmcDktto55Pzaky91ykOx4" TargetMode="External"/><Relationship Id="rId676" Type="http://schemas.openxmlformats.org/officeDocument/2006/relationships/hyperlink" Target="https://docs.google.com/forms/d/e/1FAIpQLSeDNiK7kWWFPaW9YrjGgk5pdsGSHVW1d8hPHx1kkS-L_ILI9A/viewform?edit2=2_ABaOnudJZnPFz7SHTdnANxZKWeA9b3eksZBqdXLUY-wkp0sL" TargetMode="External"/><Relationship Id="rId439" Type="http://schemas.openxmlformats.org/officeDocument/2006/relationships/hyperlink" Target="https://docs.google.com/forms/d/e/1FAIpQLSeDNiK7kWWFPaW9YrjGgk5pdsGSHVW1d8hPHx1kkS-L_ILI9A/viewform?edit2=2_ABaOnufG2mQpBUVIUI-uSMspX3LMF8FzQ-ZmHnLskkSV58Hz" TargetMode="External"/><Relationship Id="rId438" Type="http://schemas.openxmlformats.org/officeDocument/2006/relationships/hyperlink" Target="https://docs.google.com/forms/d/e/1FAIpQLSeDNiK7kWWFPaW9YrjGgk5pdsGSHVW1d8hPHx1kkS-L_ILI9A/viewform?edit2=2_ABaOnudagsvaGbERCu3nbiDb4GGb0rtC51Yns5IuXGBgNSIq" TargetMode="External"/><Relationship Id="rId671" Type="http://schemas.openxmlformats.org/officeDocument/2006/relationships/hyperlink" Target="https://docs.google.com/forms/d/e/1FAIpQLSeDNiK7kWWFPaW9YrjGgk5pdsGSHVW1d8hPHx1kkS-L_ILI9A/viewform?edit2=2_ABaOnudYzCHcucOiHWh_RU5l8MjG1aSkJbuWRuCLoTvM1wYw" TargetMode="External"/><Relationship Id="rId670" Type="http://schemas.openxmlformats.org/officeDocument/2006/relationships/hyperlink" Target="https://docs.google.com/forms/d/e/1FAIpQLSeDNiK7kWWFPaW9YrjGgk5pdsGSHVW1d8hPHx1kkS-L_ILI9A/viewform?edit2=2_ABaOnudsLG_U55Rd_-y_3jgVP7CC3h0Fjvc41XuUH2cXfZzW" TargetMode="External"/><Relationship Id="rId433" Type="http://schemas.openxmlformats.org/officeDocument/2006/relationships/hyperlink" Target="https://docs.google.com/forms/d/e/1FAIpQLSeDNiK7kWWFPaW9YrjGgk5pdsGSHVW1d8hPHx1kkS-L_ILI9A/viewform?edit2=2_ABaOnuflpX9erU9x12KiTfK0KwOzHxn_O6ane-AV1SU5STqP" TargetMode="External"/><Relationship Id="rId675" Type="http://schemas.openxmlformats.org/officeDocument/2006/relationships/hyperlink" Target="https://docs.google.com/forms/d/e/1FAIpQLSeDNiK7kWWFPaW9YrjGgk5pdsGSHVW1d8hPHx1kkS-L_ILI9A/viewform?edit2=2_ABaOnudViBEWgxNip1b9LU02h-up5DjI1MrZ8NGBDHqux1Ao" TargetMode="External"/><Relationship Id="rId432" Type="http://schemas.openxmlformats.org/officeDocument/2006/relationships/hyperlink" Target="https://docs.google.com/forms/d/e/1FAIpQLSeDNiK7kWWFPaW9YrjGgk5pdsGSHVW1d8hPHx1kkS-L_ILI9A/viewform?edit2=2_ABaOnuftAOf4kAbLfMS29399HU6G8KnzhTl8zSRruq9PRGhO" TargetMode="External"/><Relationship Id="rId674" Type="http://schemas.openxmlformats.org/officeDocument/2006/relationships/hyperlink" Target="https://docs.google.com/forms/d/e/1FAIpQLSeDNiK7kWWFPaW9YrjGgk5pdsGSHVW1d8hPHx1kkS-L_ILI9A/viewform?edit2=2_ABaOnud7MKekwmXdSBIxfroUYqiDSufUDYmhwTi2DgeYZpcF" TargetMode="External"/><Relationship Id="rId431" Type="http://schemas.openxmlformats.org/officeDocument/2006/relationships/hyperlink" Target="https://docs.google.com/forms/d/e/1FAIpQLSeDNiK7kWWFPaW9YrjGgk5pdsGSHVW1d8hPHx1kkS-L_ILI9A/viewform?edit2=2_ABaOnuep86Mfc8wTZ-Q05AIssShjc32ChN1ZUAlBENrNTQh-" TargetMode="External"/><Relationship Id="rId673" Type="http://schemas.openxmlformats.org/officeDocument/2006/relationships/hyperlink" Target="https://docs.google.com/forms/d/e/1FAIpQLSeDNiK7kWWFPaW9YrjGgk5pdsGSHVW1d8hPHx1kkS-L_ILI9A/viewform?edit2=2_ABaOnuemFWCslsYo8Lh0cRWbCEFjGRTRNG9FWKLJd9SuZ-0m" TargetMode="External"/><Relationship Id="rId430" Type="http://schemas.openxmlformats.org/officeDocument/2006/relationships/hyperlink" Target="https://docs.google.com/forms/d/e/1FAIpQLSeDNiK7kWWFPaW9YrjGgk5pdsGSHVW1d8hPHx1kkS-L_ILI9A/viewform?edit2=2_ABaOnufXmOoNjcbDQDna0WyOGBlglY_qpoWqPaxAsPiCTsPH" TargetMode="External"/><Relationship Id="rId672" Type="http://schemas.openxmlformats.org/officeDocument/2006/relationships/hyperlink" Target="https://docs.google.com/forms/d/e/1FAIpQLSeDNiK7kWWFPaW9YrjGgk5pdsGSHVW1d8hPHx1kkS-L_ILI9A/viewform?edit2=2_ABaOnueMH5taSelDiA8BML6sfCgB4LYfseKjaj8SioFKsh1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2.75"/>
  <cols>
    <col customWidth="1" min="1" max="1" width="18.5"/>
    <col customWidth="1" min="2" max="8" width="15.13"/>
    <col customWidth="1" min="9" max="9" width="61.38"/>
    <col customWidth="1" min="10" max="13" width="15.13"/>
    <col customWidth="1" min="14" max="14" width="31.38"/>
    <col customWidth="1" min="15" max="21" width="15.13"/>
  </cols>
  <sheetData>
    <row r="1">
      <c r="A1" s="1" t="s">
        <v>0</v>
      </c>
      <c r="B1" s="2" t="s">
        <v>1</v>
      </c>
      <c r="C1" s="2" t="s">
        <v>2</v>
      </c>
      <c r="D1" s="2" t="s">
        <v>3</v>
      </c>
      <c r="E1" s="2" t="s">
        <v>4</v>
      </c>
      <c r="F1" s="2" t="s">
        <v>5</v>
      </c>
      <c r="G1" s="2" t="s">
        <v>6</v>
      </c>
      <c r="H1" s="2" t="s">
        <v>7</v>
      </c>
      <c r="I1" s="2" t="s">
        <v>8</v>
      </c>
      <c r="J1" s="3"/>
      <c r="K1" s="3"/>
      <c r="L1" s="3"/>
      <c r="M1" s="2" t="s">
        <v>9</v>
      </c>
      <c r="N1" s="3"/>
      <c r="O1" s="2" t="s">
        <v>1</v>
      </c>
      <c r="P1" s="4" t="s">
        <v>10</v>
      </c>
      <c r="Q1">
        <f>countifs(B:B, R1, C:C, "Visiting a site")</f>
        <v>7</v>
      </c>
      <c r="R1" s="5" t="s">
        <v>11</v>
      </c>
    </row>
    <row r="2" hidden="1">
      <c r="A2" s="6">
        <v>41703.72993055556</v>
      </c>
      <c r="B2" s="7" t="s">
        <v>12</v>
      </c>
      <c r="C2" s="7" t="s">
        <v>13</v>
      </c>
      <c r="D2" s="7" t="s">
        <v>14</v>
      </c>
      <c r="E2" s="7" t="s">
        <v>15</v>
      </c>
      <c r="F2" s="7">
        <v>0.5</v>
      </c>
      <c r="G2" s="8"/>
      <c r="H2" s="8"/>
      <c r="I2" s="8"/>
      <c r="J2" s="8"/>
      <c r="K2" s="8"/>
      <c r="L2" s="8"/>
      <c r="M2" s="8"/>
      <c r="N2" s="9" t="s">
        <v>16</v>
      </c>
      <c r="O2" s="8"/>
      <c r="P2" s="10">
        <f t="array" ref="P2">DATE(2014,3,5)+TIME(17,31,6)</f>
        <v>41703.72993</v>
      </c>
    </row>
    <row r="3">
      <c r="A3" s="6">
        <v>41703.731944444444</v>
      </c>
      <c r="B3" s="7" t="s">
        <v>12</v>
      </c>
      <c r="C3" s="7" t="s">
        <v>17</v>
      </c>
      <c r="D3" s="8"/>
      <c r="E3" s="8"/>
      <c r="F3" s="8"/>
      <c r="G3" s="8"/>
      <c r="H3" s="8"/>
      <c r="I3" s="7" t="s">
        <v>18</v>
      </c>
      <c r="J3" s="8"/>
      <c r="K3" s="8"/>
      <c r="L3" s="8"/>
      <c r="M3" s="11">
        <v>41762.416666666664</v>
      </c>
      <c r="N3" s="9" t="s">
        <v>19</v>
      </c>
      <c r="O3" s="8"/>
      <c r="P3" s="10">
        <f t="array" ref="P3">DATE(2014,3,5)+TIME(17,34,0)</f>
        <v>41703.73194</v>
      </c>
    </row>
    <row r="4">
      <c r="A4" s="6">
        <v>41703.86325231481</v>
      </c>
      <c r="B4" s="7" t="s">
        <v>20</v>
      </c>
      <c r="C4" s="7" t="s">
        <v>21</v>
      </c>
      <c r="D4" s="8"/>
      <c r="E4" s="8"/>
      <c r="F4" s="8"/>
      <c r="G4" s="8"/>
      <c r="H4" s="8"/>
      <c r="I4" s="7" t="s">
        <v>22</v>
      </c>
      <c r="J4" s="8"/>
      <c r="K4" s="8"/>
      <c r="L4" s="8"/>
      <c r="M4" s="11">
        <v>41703.84375</v>
      </c>
      <c r="N4" s="9" t="s">
        <v>23</v>
      </c>
      <c r="O4" s="8"/>
      <c r="P4" s="10">
        <f t="array" ref="P4">DATE(2014,3,5)+TIME(20,39,39)</f>
        <v>41703.86087</v>
      </c>
    </row>
    <row r="5">
      <c r="A5" s="6">
        <v>41703.86436342593</v>
      </c>
      <c r="B5" s="7" t="s">
        <v>20</v>
      </c>
      <c r="C5" s="7" t="s">
        <v>21</v>
      </c>
      <c r="D5" s="8"/>
      <c r="E5" s="8"/>
      <c r="F5" s="8"/>
      <c r="G5" s="8"/>
      <c r="H5" s="8"/>
      <c r="I5" s="7" t="s">
        <v>24</v>
      </c>
      <c r="J5" s="8"/>
      <c r="K5" s="8"/>
      <c r="L5" s="8"/>
      <c r="M5" s="11">
        <v>41703.864583333336</v>
      </c>
      <c r="N5" s="9" t="s">
        <v>25</v>
      </c>
      <c r="O5" s="8"/>
      <c r="P5" s="10">
        <f t="array" ref="P5">DATE(2014,3,5)+TIME(20,44,41)</f>
        <v>41703.86436</v>
      </c>
    </row>
    <row r="6">
      <c r="A6" s="6">
        <v>41703.86554398148</v>
      </c>
      <c r="B6" s="7" t="s">
        <v>20</v>
      </c>
      <c r="C6" s="7" t="s">
        <v>21</v>
      </c>
      <c r="D6" s="8"/>
      <c r="E6" s="8"/>
      <c r="F6" s="8"/>
      <c r="G6" s="8"/>
      <c r="H6" s="8"/>
      <c r="I6" s="7" t="s">
        <v>26</v>
      </c>
      <c r="J6" s="8"/>
      <c r="K6" s="8"/>
      <c r="L6" s="8"/>
      <c r="M6" s="11">
        <v>41703.864583333336</v>
      </c>
      <c r="N6" s="9" t="s">
        <v>27</v>
      </c>
      <c r="O6" s="8"/>
      <c r="P6" s="10">
        <f t="array" ref="P6">DATE(2014,3,5)+TIME(20,46,23)</f>
        <v>41703.86554</v>
      </c>
    </row>
    <row r="7">
      <c r="A7" s="6">
        <v>41703.87194444444</v>
      </c>
      <c r="B7" s="7" t="s">
        <v>20</v>
      </c>
      <c r="C7" s="7" t="s">
        <v>21</v>
      </c>
      <c r="D7" s="8"/>
      <c r="E7" s="8"/>
      <c r="F7" s="8"/>
      <c r="G7" s="8"/>
      <c r="H7" s="8"/>
      <c r="I7" s="7" t="s">
        <v>28</v>
      </c>
      <c r="J7" s="8"/>
      <c r="K7" s="8"/>
      <c r="L7" s="8"/>
      <c r="M7" s="11">
        <v>41703.87152777778</v>
      </c>
      <c r="N7" s="9" t="s">
        <v>29</v>
      </c>
      <c r="O7" s="8"/>
      <c r="P7" s="10">
        <f t="array" ref="P7">DATE(2014,3,5)+TIME(20,55,36)</f>
        <v>41703.87194</v>
      </c>
    </row>
    <row r="8" hidden="1">
      <c r="A8" s="6">
        <v>41703.87516203704</v>
      </c>
      <c r="B8" s="7" t="s">
        <v>20</v>
      </c>
      <c r="C8" s="7" t="s">
        <v>13</v>
      </c>
      <c r="D8" s="7" t="s">
        <v>30</v>
      </c>
      <c r="E8" s="7" t="s">
        <v>31</v>
      </c>
      <c r="F8" s="7" t="s">
        <v>32</v>
      </c>
      <c r="G8" s="8"/>
      <c r="H8" s="8"/>
      <c r="I8" s="8"/>
      <c r="J8" s="8"/>
      <c r="K8" s="8"/>
      <c r="L8" s="8"/>
      <c r="M8" s="8"/>
      <c r="N8" s="9" t="s">
        <v>33</v>
      </c>
      <c r="O8" s="8"/>
      <c r="P8" s="10">
        <f t="array" ref="P8">DATE(2014,3,5)+TIME(21,0,14)</f>
        <v>41703.87516</v>
      </c>
    </row>
    <row r="9" hidden="1">
      <c r="A9" s="6">
        <v>41703.876064814816</v>
      </c>
      <c r="B9" s="7" t="s">
        <v>20</v>
      </c>
      <c r="C9" s="7" t="s">
        <v>13</v>
      </c>
      <c r="D9" s="7" t="s">
        <v>34</v>
      </c>
      <c r="E9" s="7" t="s">
        <v>35</v>
      </c>
      <c r="F9" s="7">
        <v>0.25</v>
      </c>
      <c r="G9" s="8"/>
      <c r="H9" s="8"/>
      <c r="I9" s="8"/>
      <c r="J9" s="8"/>
      <c r="K9" s="8"/>
      <c r="L9" s="8"/>
      <c r="M9" s="8"/>
      <c r="N9" s="9" t="s">
        <v>36</v>
      </c>
      <c r="O9" s="8"/>
      <c r="P9" s="10">
        <f t="array" ref="P9">DATE(2014,3,5)+TIME(21,1,32)</f>
        <v>41703.87606</v>
      </c>
    </row>
    <row r="10">
      <c r="A10" s="6">
        <v>41703.876851851855</v>
      </c>
      <c r="B10" s="7" t="s">
        <v>20</v>
      </c>
      <c r="C10" s="7" t="s">
        <v>17</v>
      </c>
      <c r="D10" s="8"/>
      <c r="E10" s="8"/>
      <c r="F10" s="8"/>
      <c r="G10" s="8"/>
      <c r="H10" s="8"/>
      <c r="I10" s="7" t="s">
        <v>37</v>
      </c>
      <c r="J10" s="8"/>
      <c r="K10" s="8"/>
      <c r="L10" s="8"/>
      <c r="M10" s="11">
        <v>41703.875</v>
      </c>
      <c r="N10" s="9" t="s">
        <v>38</v>
      </c>
      <c r="O10" s="8"/>
      <c r="P10" s="10">
        <f t="array" ref="P10">DATE(2014,3,5)+TIME(21,2,40)</f>
        <v>41703.87685</v>
      </c>
    </row>
    <row r="11">
      <c r="A11" s="6">
        <v>41704.60721064815</v>
      </c>
      <c r="B11" s="7" t="s">
        <v>12</v>
      </c>
      <c r="C11" s="7" t="s">
        <v>21</v>
      </c>
      <c r="D11" s="8"/>
      <c r="E11" s="8"/>
      <c r="F11" s="8"/>
      <c r="G11" s="8"/>
      <c r="H11" s="8"/>
      <c r="I11" s="7" t="s">
        <v>39</v>
      </c>
      <c r="J11" s="8"/>
      <c r="K11" s="8"/>
      <c r="L11" s="8"/>
      <c r="M11" s="11">
        <v>41704.583333333336</v>
      </c>
      <c r="N11" s="9" t="s">
        <v>40</v>
      </c>
      <c r="O11" s="8"/>
      <c r="P11" s="10">
        <f t="array" ref="P11">DATE(2014,3,6)+TIME(14,34,23)</f>
        <v>41704.60721</v>
      </c>
    </row>
    <row r="12" hidden="1">
      <c r="A12" s="6">
        <v>41708.49364583333</v>
      </c>
      <c r="B12" s="7" t="s">
        <v>41</v>
      </c>
      <c r="C12" s="7" t="s">
        <v>13</v>
      </c>
      <c r="D12" s="7" t="s">
        <v>42</v>
      </c>
      <c r="E12" s="7" t="s">
        <v>43</v>
      </c>
      <c r="F12" s="7">
        <v>3.0</v>
      </c>
      <c r="G12" s="8"/>
      <c r="H12" s="8"/>
      <c r="I12" s="8"/>
      <c r="J12" s="8"/>
      <c r="K12" s="8"/>
      <c r="L12" s="8"/>
      <c r="M12" s="8"/>
      <c r="N12" s="9" t="s">
        <v>44</v>
      </c>
      <c r="O12" s="8"/>
      <c r="P12" s="10">
        <f t="array" ref="P12">DATE(2014,3,10)+TIME(11,50,51)</f>
        <v>41708.49365</v>
      </c>
    </row>
    <row r="13">
      <c r="A13" s="6">
        <v>41708.74986111111</v>
      </c>
      <c r="B13" s="7" t="s">
        <v>41</v>
      </c>
      <c r="C13" s="7" t="s">
        <v>17</v>
      </c>
      <c r="D13" s="8"/>
      <c r="E13" s="8"/>
      <c r="F13" s="8"/>
      <c r="G13" s="8"/>
      <c r="H13" s="8"/>
      <c r="I13" s="7" t="s">
        <v>45</v>
      </c>
      <c r="J13" s="8"/>
      <c r="K13" s="8"/>
      <c r="L13" s="8"/>
      <c r="M13" s="11">
        <v>41708.520833333336</v>
      </c>
      <c r="N13" s="9" t="s">
        <v>46</v>
      </c>
      <c r="O13" s="8"/>
      <c r="P13" s="10">
        <f t="array" ref="P13">DATE(2014,3,10)+TIME(17,59,48)</f>
        <v>41708.74986</v>
      </c>
    </row>
    <row r="14" hidden="1">
      <c r="A14" s="6">
        <v>41712.43003472222</v>
      </c>
      <c r="B14" s="7" t="s">
        <v>47</v>
      </c>
      <c r="C14" s="7" t="s">
        <v>13</v>
      </c>
      <c r="D14" s="7" t="s">
        <v>48</v>
      </c>
      <c r="E14" s="7" t="s">
        <v>49</v>
      </c>
      <c r="F14" s="7">
        <v>7.0</v>
      </c>
      <c r="G14" s="8"/>
      <c r="H14" s="8"/>
      <c r="I14" s="8"/>
      <c r="J14" s="8"/>
      <c r="K14" s="8"/>
      <c r="L14" s="8"/>
      <c r="M14" s="8"/>
      <c r="N14" s="9" t="s">
        <v>50</v>
      </c>
      <c r="O14" s="8"/>
      <c r="P14" s="10">
        <f t="array" ref="P14">DATE(2014,3,14)+TIME(10,19,15)</f>
        <v>41712.43003</v>
      </c>
    </row>
    <row r="15" hidden="1">
      <c r="A15" s="6">
        <v>41712.67917824074</v>
      </c>
      <c r="B15" s="7" t="s">
        <v>47</v>
      </c>
      <c r="C15" s="7" t="s">
        <v>13</v>
      </c>
      <c r="D15" s="7" t="s">
        <v>48</v>
      </c>
      <c r="E15" s="7" t="s">
        <v>49</v>
      </c>
      <c r="F15" s="7">
        <v>7.0</v>
      </c>
      <c r="G15" s="8"/>
      <c r="H15" s="8"/>
      <c r="I15" s="8"/>
      <c r="J15" s="8"/>
      <c r="K15" s="8"/>
      <c r="L15" s="8"/>
      <c r="M15" s="8"/>
      <c r="N15" s="9" t="s">
        <v>51</v>
      </c>
      <c r="O15" s="8"/>
      <c r="P15" s="10">
        <f t="array" ref="P15">DATE(2014,3,14)+TIME(16,18,1)</f>
        <v>41712.67918</v>
      </c>
    </row>
    <row r="16">
      <c r="A16" s="6">
        <v>41712.691296296296</v>
      </c>
      <c r="B16" s="7" t="s">
        <v>52</v>
      </c>
      <c r="C16" s="7" t="s">
        <v>17</v>
      </c>
      <c r="D16" s="8"/>
      <c r="E16" s="8"/>
      <c r="F16" s="8"/>
      <c r="G16" s="8"/>
      <c r="H16" s="8"/>
      <c r="I16" s="7" t="s">
        <v>53</v>
      </c>
      <c r="J16" s="8"/>
      <c r="K16" s="8"/>
      <c r="L16" s="8"/>
      <c r="M16" s="11">
        <v>41712.416666666664</v>
      </c>
      <c r="N16" s="9" t="s">
        <v>54</v>
      </c>
      <c r="O16" s="8"/>
      <c r="P16" s="10">
        <f t="array" ref="P16">DATE(2014,3,14)+TIME(16,35,28)</f>
        <v>41712.6913</v>
      </c>
    </row>
    <row r="17">
      <c r="A17" s="6">
        <v>41715.70122685185</v>
      </c>
      <c r="B17" s="7" t="s">
        <v>55</v>
      </c>
      <c r="C17" s="7" t="s">
        <v>21</v>
      </c>
      <c r="D17" s="8"/>
      <c r="E17" s="8"/>
      <c r="F17" s="8"/>
      <c r="G17" s="8"/>
      <c r="H17" s="8"/>
      <c r="I17" s="7" t="s">
        <v>56</v>
      </c>
      <c r="J17" s="8"/>
      <c r="K17" s="8"/>
      <c r="L17" s="8"/>
      <c r="M17" s="11">
        <v>41712.541666666664</v>
      </c>
      <c r="N17" s="9" t="s">
        <v>57</v>
      </c>
      <c r="O17" s="8"/>
      <c r="P17" s="10">
        <f t="array" ref="P17">DATE(2014,3,17)+TIME(16,49,46)</f>
        <v>41715.70123</v>
      </c>
    </row>
    <row r="18">
      <c r="A18" s="6">
        <v>41717.73523148148</v>
      </c>
      <c r="B18" s="7" t="s">
        <v>41</v>
      </c>
      <c r="C18" s="7" t="s">
        <v>21</v>
      </c>
      <c r="D18" s="8"/>
      <c r="E18" s="8"/>
      <c r="F18" s="8"/>
      <c r="G18" s="8"/>
      <c r="H18" s="8"/>
      <c r="I18" s="7" t="s">
        <v>58</v>
      </c>
      <c r="J18" s="8"/>
      <c r="K18" s="8"/>
      <c r="L18" s="8"/>
      <c r="M18" s="11">
        <v>41717.73263888889</v>
      </c>
      <c r="N18" s="9" t="s">
        <v>59</v>
      </c>
      <c r="O18" s="8"/>
      <c r="P18" s="10">
        <f t="array" ref="P18">DATE(2014,3,19)+TIME(17,38,44)</f>
        <v>41717.73523</v>
      </c>
    </row>
    <row r="19">
      <c r="A19" s="6">
        <v>41719.445127314815</v>
      </c>
      <c r="B19" s="7" t="s">
        <v>41</v>
      </c>
      <c r="C19" s="7" t="s">
        <v>21</v>
      </c>
      <c r="D19" s="8"/>
      <c r="E19" s="8"/>
      <c r="F19" s="8"/>
      <c r="G19" s="8"/>
      <c r="H19" s="8"/>
      <c r="I19" s="7" t="s">
        <v>60</v>
      </c>
      <c r="J19" s="8"/>
      <c r="K19" s="8"/>
      <c r="L19" s="8"/>
      <c r="M19" s="11">
        <v>41719.44236111111</v>
      </c>
      <c r="N19" s="9" t="s">
        <v>61</v>
      </c>
      <c r="O19" s="8"/>
      <c r="P19" s="10">
        <f t="array" ref="P19">DATE(2014,3,21)+TIME(10,40,59)</f>
        <v>41719.44513</v>
      </c>
    </row>
    <row r="20">
      <c r="A20" s="6">
        <v>41722.594988425924</v>
      </c>
      <c r="B20" s="7" t="s">
        <v>12</v>
      </c>
      <c r="C20" s="7" t="s">
        <v>21</v>
      </c>
      <c r="D20" s="8"/>
      <c r="E20" s="8"/>
      <c r="F20" s="8"/>
      <c r="G20" s="8"/>
      <c r="H20" s="8"/>
      <c r="I20" s="7" t="s">
        <v>62</v>
      </c>
      <c r="J20" s="8"/>
      <c r="K20" s="8"/>
      <c r="L20" s="8"/>
      <c r="M20" s="11">
        <v>41722.583333333336</v>
      </c>
      <c r="N20" s="9" t="s">
        <v>63</v>
      </c>
      <c r="O20" s="8"/>
      <c r="P20" s="10">
        <f t="array" ref="P20">DATE(2014,3,24)+TIME(14,16,47)</f>
        <v>41722.59499</v>
      </c>
    </row>
    <row r="21" hidden="1">
      <c r="A21" s="6">
        <v>41725.43534722222</v>
      </c>
      <c r="B21" s="7" t="s">
        <v>64</v>
      </c>
      <c r="C21" s="7" t="s">
        <v>13</v>
      </c>
      <c r="D21" s="7" t="s">
        <v>65</v>
      </c>
      <c r="E21" s="7" t="s">
        <v>66</v>
      </c>
      <c r="F21" s="7">
        <v>1.5</v>
      </c>
      <c r="G21" s="8"/>
      <c r="H21" s="8"/>
      <c r="I21" s="8"/>
      <c r="J21" s="8"/>
      <c r="K21" s="8"/>
      <c r="L21" s="8"/>
      <c r="M21" s="8"/>
      <c r="N21" s="9" t="s">
        <v>67</v>
      </c>
      <c r="O21" s="8"/>
      <c r="P21" s="10">
        <f t="array" ref="P21">DATE(2014,3,27)+TIME(10,26,54)</f>
        <v>41725.43535</v>
      </c>
    </row>
    <row r="22" hidden="1">
      <c r="A22" s="6">
        <v>41725.522627314815</v>
      </c>
      <c r="B22" s="7" t="s">
        <v>64</v>
      </c>
      <c r="C22" s="7" t="s">
        <v>13</v>
      </c>
      <c r="D22" s="7" t="s">
        <v>65</v>
      </c>
      <c r="E22" s="7" t="s">
        <v>66</v>
      </c>
      <c r="F22" s="7">
        <v>1.5</v>
      </c>
      <c r="G22" s="8"/>
      <c r="H22" s="8"/>
      <c r="I22" s="8"/>
      <c r="J22" s="8"/>
      <c r="K22" s="8"/>
      <c r="L22" s="8"/>
      <c r="M22" s="8"/>
      <c r="N22" s="9" t="s">
        <v>68</v>
      </c>
      <c r="O22" s="8"/>
    </row>
    <row r="23">
      <c r="A23" s="6">
        <v>41725.52337962963</v>
      </c>
      <c r="B23" s="7" t="s">
        <v>64</v>
      </c>
      <c r="C23" s="7" t="s">
        <v>17</v>
      </c>
      <c r="D23" s="8"/>
      <c r="E23" s="8"/>
      <c r="F23" s="8"/>
      <c r="G23" s="8"/>
      <c r="H23" s="8"/>
      <c r="I23" s="7" t="s">
        <v>69</v>
      </c>
      <c r="J23" s="8"/>
      <c r="K23" s="8"/>
      <c r="L23" s="8"/>
      <c r="M23" s="11">
        <v>41725.52222222222</v>
      </c>
      <c r="N23" s="9" t="s">
        <v>70</v>
      </c>
      <c r="O23" s="8"/>
      <c r="P23" s="10">
        <f t="array" ref="P23">DATE(2014,3,27)+TIME(12,33,40)</f>
        <v>41725.52338</v>
      </c>
    </row>
    <row r="24">
      <c r="A24" s="6">
        <v>41726.832962962966</v>
      </c>
      <c r="B24" s="7" t="s">
        <v>71</v>
      </c>
      <c r="C24" s="7" t="s">
        <v>21</v>
      </c>
      <c r="D24" s="8"/>
      <c r="E24" s="8"/>
      <c r="F24" s="8"/>
      <c r="G24" s="8"/>
      <c r="H24" s="8"/>
      <c r="I24" s="7" t="s">
        <v>72</v>
      </c>
      <c r="J24" s="8"/>
      <c r="K24" s="8"/>
      <c r="L24" s="8"/>
      <c r="M24" s="11">
        <v>41726.833333333336</v>
      </c>
      <c r="N24" s="9" t="s">
        <v>73</v>
      </c>
      <c r="O24" s="8"/>
      <c r="P24" s="10">
        <f t="array" ref="P24">DATE(2014,3,28)+TIME(19,59,28)</f>
        <v>41726.83296</v>
      </c>
    </row>
    <row r="25">
      <c r="A25" s="6">
        <v>41729.73391203704</v>
      </c>
      <c r="B25" s="7" t="s">
        <v>41</v>
      </c>
      <c r="C25" s="7" t="s">
        <v>21</v>
      </c>
      <c r="D25" s="8"/>
      <c r="E25" s="8"/>
      <c r="F25" s="8"/>
      <c r="G25" s="8"/>
      <c r="H25" s="8"/>
      <c r="I25" s="7" t="s">
        <v>74</v>
      </c>
      <c r="J25" s="8"/>
      <c r="K25" s="8"/>
      <c r="L25" s="8"/>
      <c r="M25" s="11">
        <v>41729.72222222222</v>
      </c>
      <c r="N25" s="9" t="s">
        <v>75</v>
      </c>
      <c r="O25" s="8"/>
      <c r="P25" s="10">
        <f t="array" ref="P25">DATE(2014,3,31)+TIME(17,36,50)</f>
        <v>41729.73391</v>
      </c>
    </row>
    <row r="26" hidden="1">
      <c r="A26" s="6">
        <v>41730.51855324074</v>
      </c>
      <c r="B26" s="7" t="s">
        <v>64</v>
      </c>
      <c r="C26" s="7" t="s">
        <v>13</v>
      </c>
      <c r="D26" s="7" t="s">
        <v>76</v>
      </c>
      <c r="E26" s="7" t="s">
        <v>77</v>
      </c>
      <c r="F26" s="7">
        <v>5.0</v>
      </c>
      <c r="G26" s="8"/>
      <c r="H26" s="8"/>
      <c r="I26" s="8"/>
      <c r="J26" s="8"/>
      <c r="K26" s="8"/>
      <c r="L26" s="8"/>
      <c r="M26" s="8"/>
      <c r="N26" s="9" t="s">
        <v>78</v>
      </c>
      <c r="O26" s="8"/>
      <c r="P26" s="10">
        <f t="array" ref="P26">DATE(2014,4,1)+TIME(12,26,43)</f>
        <v>41730.51855</v>
      </c>
    </row>
    <row r="27">
      <c r="A27" s="6">
        <v>41730.725648148145</v>
      </c>
      <c r="B27" s="7" t="s">
        <v>64</v>
      </c>
      <c r="C27" s="7" t="s">
        <v>17</v>
      </c>
      <c r="D27" s="8"/>
      <c r="E27" s="8"/>
      <c r="F27" s="8"/>
      <c r="G27" s="8"/>
      <c r="H27" s="8"/>
      <c r="I27" s="7" t="s">
        <v>79</v>
      </c>
      <c r="J27" s="8"/>
      <c r="K27" s="8"/>
      <c r="L27" s="8"/>
      <c r="M27" s="11">
        <v>41730.708333333336</v>
      </c>
      <c r="N27" s="9" t="s">
        <v>80</v>
      </c>
      <c r="O27" s="8"/>
      <c r="P27" s="10">
        <f t="array" ref="P27">DATE(2014,4,1)+TIME(17,24,56)</f>
        <v>41730.72565</v>
      </c>
    </row>
    <row r="28">
      <c r="A28" s="6">
        <v>41731.38512731482</v>
      </c>
      <c r="B28" s="7" t="s">
        <v>81</v>
      </c>
      <c r="C28" s="7" t="s">
        <v>21</v>
      </c>
      <c r="D28" s="8"/>
      <c r="E28" s="8"/>
      <c r="F28" s="8"/>
      <c r="G28" s="8"/>
      <c r="H28" s="8"/>
      <c r="I28" s="7" t="s">
        <v>82</v>
      </c>
      <c r="J28" s="8"/>
      <c r="K28" s="8"/>
      <c r="L28" s="8"/>
      <c r="M28" s="11">
        <v>41731.342361111114</v>
      </c>
      <c r="N28" s="9" t="s">
        <v>83</v>
      </c>
      <c r="O28" s="8"/>
      <c r="P28" s="10">
        <f t="array" ref="P28">DATE(2014,4,2)+TIME(9,14,35)</f>
        <v>41731.38513</v>
      </c>
    </row>
    <row r="29" hidden="1">
      <c r="A29" s="6">
        <v>41732.454664351855</v>
      </c>
      <c r="B29" s="7" t="s">
        <v>84</v>
      </c>
      <c r="C29" s="7" t="s">
        <v>13</v>
      </c>
      <c r="D29" s="7" t="s">
        <v>85</v>
      </c>
      <c r="E29" s="7" t="s">
        <v>86</v>
      </c>
      <c r="F29" s="7">
        <v>3.0</v>
      </c>
      <c r="G29" s="8"/>
      <c r="H29" s="8"/>
      <c r="I29" s="8"/>
      <c r="J29" s="8"/>
      <c r="K29" s="8"/>
      <c r="L29" s="8"/>
      <c r="M29" s="8"/>
      <c r="N29" s="9" t="s">
        <v>87</v>
      </c>
      <c r="O29" s="8"/>
      <c r="P29" s="10">
        <f t="array" ref="P29">DATE(2014,4,3)+TIME(10,54,43)</f>
        <v>41732.45466</v>
      </c>
    </row>
    <row r="30">
      <c r="A30" s="6">
        <v>41732.63050925926</v>
      </c>
      <c r="B30" s="7" t="s">
        <v>88</v>
      </c>
      <c r="C30" s="7" t="s">
        <v>17</v>
      </c>
      <c r="D30" s="8"/>
      <c r="E30" s="8"/>
      <c r="F30" s="8"/>
      <c r="G30" s="8"/>
      <c r="H30" s="8"/>
      <c r="I30" s="7" t="s">
        <v>89</v>
      </c>
      <c r="J30" s="8"/>
      <c r="K30" s="8"/>
      <c r="L30" s="8"/>
      <c r="M30" s="11">
        <v>41732.50069444445</v>
      </c>
      <c r="N30" s="9" t="s">
        <v>90</v>
      </c>
      <c r="O30" s="8"/>
      <c r="P30" s="10">
        <f t="array" ref="P30">DATE(2014,4,3)+TIME(15,7,56)</f>
        <v>41732.63051</v>
      </c>
    </row>
    <row r="31" hidden="1">
      <c r="A31" s="6">
        <v>41732.69564814815</v>
      </c>
      <c r="B31" s="7" t="s">
        <v>41</v>
      </c>
      <c r="C31" s="7" t="s">
        <v>13</v>
      </c>
      <c r="D31" s="7" t="s">
        <v>91</v>
      </c>
      <c r="E31" s="7" t="s">
        <v>92</v>
      </c>
      <c r="F31" s="7">
        <v>0.5</v>
      </c>
      <c r="G31" s="8"/>
      <c r="H31" s="8"/>
      <c r="I31" s="8"/>
      <c r="J31" s="8"/>
      <c r="K31" s="8"/>
      <c r="L31" s="8"/>
      <c r="M31" s="8"/>
      <c r="N31" s="9" t="s">
        <v>93</v>
      </c>
      <c r="O31" s="8"/>
      <c r="P31" s="10">
        <f t="array" ref="P31">DATE(2014,4,3)+TIME(16,41,44)</f>
        <v>41732.69565</v>
      </c>
    </row>
    <row r="32">
      <c r="A32" s="6">
        <v>41732.6975</v>
      </c>
      <c r="B32" s="7" t="s">
        <v>41</v>
      </c>
      <c r="C32" s="7" t="s">
        <v>17</v>
      </c>
      <c r="D32" s="8"/>
      <c r="E32" s="8"/>
      <c r="F32" s="8"/>
      <c r="G32" s="8"/>
      <c r="H32" s="8"/>
      <c r="I32" s="7" t="s">
        <v>94</v>
      </c>
      <c r="J32" s="8"/>
      <c r="K32" s="8"/>
      <c r="L32" s="8"/>
      <c r="M32" s="11">
        <v>41732.65625</v>
      </c>
      <c r="N32" s="9" t="s">
        <v>95</v>
      </c>
      <c r="O32" s="8"/>
      <c r="P32" s="10">
        <f t="array" ref="P32">DATE(2014,4,3)+TIME(16,44,24)</f>
        <v>41732.6975</v>
      </c>
    </row>
    <row r="33">
      <c r="A33" s="6">
        <v>41736.75655092593</v>
      </c>
      <c r="B33" s="7" t="s">
        <v>12</v>
      </c>
      <c r="C33" s="7" t="s">
        <v>21</v>
      </c>
      <c r="D33" s="8"/>
      <c r="E33" s="8"/>
      <c r="F33" s="8"/>
      <c r="G33" s="8"/>
      <c r="H33" s="8"/>
      <c r="I33" s="7" t="s">
        <v>96</v>
      </c>
      <c r="J33" s="8"/>
      <c r="K33" s="8"/>
      <c r="L33" s="8"/>
      <c r="M33" s="11">
        <v>41736.75</v>
      </c>
      <c r="N33" s="9" t="s">
        <v>97</v>
      </c>
      <c r="O33" s="8"/>
      <c r="P33" s="10">
        <f t="array" ref="P33">DATE(2014,4,7)+TIME(18,9,26)</f>
        <v>41736.75655</v>
      </c>
    </row>
    <row r="34" hidden="1">
      <c r="A34" s="6">
        <v>41738.497395833336</v>
      </c>
      <c r="B34" s="7" t="s">
        <v>84</v>
      </c>
      <c r="C34" s="7" t="s">
        <v>13</v>
      </c>
      <c r="D34" s="7" t="s">
        <v>98</v>
      </c>
      <c r="E34" s="7" t="s">
        <v>99</v>
      </c>
      <c r="F34" s="7">
        <v>5.0</v>
      </c>
      <c r="G34" s="8"/>
      <c r="H34" s="8"/>
      <c r="I34" s="8"/>
      <c r="J34" s="8"/>
      <c r="K34" s="8"/>
      <c r="L34" s="8"/>
      <c r="M34" s="8"/>
      <c r="N34" s="9" t="s">
        <v>100</v>
      </c>
      <c r="O34" s="8"/>
      <c r="P34" s="10">
        <f t="array" ref="P34">DATE(2014,4,9)+TIME(11,56,15)</f>
        <v>41738.4974</v>
      </c>
    </row>
    <row r="35" hidden="1">
      <c r="A35" s="6">
        <v>41739.453043981484</v>
      </c>
      <c r="B35" s="7" t="s">
        <v>41</v>
      </c>
      <c r="C35" s="7" t="s">
        <v>13</v>
      </c>
      <c r="D35" s="7" t="s">
        <v>65</v>
      </c>
      <c r="E35" s="7" t="s">
        <v>101</v>
      </c>
      <c r="F35" s="7">
        <v>3.0</v>
      </c>
      <c r="G35" s="8"/>
      <c r="H35" s="8"/>
      <c r="I35" s="8"/>
      <c r="J35" s="8"/>
      <c r="K35" s="8"/>
      <c r="L35" s="8"/>
      <c r="M35" s="8"/>
      <c r="N35" s="9" t="s">
        <v>102</v>
      </c>
      <c r="O35" s="8"/>
    </row>
    <row r="36" hidden="1">
      <c r="A36" s="6">
        <v>41739.454976851855</v>
      </c>
      <c r="B36" s="7" t="s">
        <v>41</v>
      </c>
      <c r="C36" s="7" t="s">
        <v>13</v>
      </c>
      <c r="D36" s="7" t="s">
        <v>65</v>
      </c>
      <c r="E36" s="7" t="s">
        <v>101</v>
      </c>
      <c r="F36" s="7">
        <v>1.5</v>
      </c>
      <c r="G36" s="8"/>
      <c r="H36" s="8"/>
      <c r="I36" s="8"/>
      <c r="J36" s="8"/>
      <c r="K36" s="8"/>
      <c r="L36" s="8"/>
      <c r="M36" s="8"/>
      <c r="N36" s="9" t="s">
        <v>103</v>
      </c>
      <c r="O36" s="8"/>
    </row>
    <row r="37" hidden="1">
      <c r="A37" s="6">
        <v>41739.634305555555</v>
      </c>
      <c r="B37" s="7" t="s">
        <v>41</v>
      </c>
      <c r="C37" s="7" t="s">
        <v>13</v>
      </c>
      <c r="D37" s="7" t="s">
        <v>104</v>
      </c>
      <c r="E37" s="7" t="s">
        <v>105</v>
      </c>
      <c r="F37" s="7">
        <v>0.5</v>
      </c>
      <c r="G37" s="8"/>
      <c r="H37" s="8"/>
      <c r="I37" s="8"/>
      <c r="J37" s="8"/>
      <c r="K37" s="8"/>
      <c r="L37" s="8"/>
      <c r="M37" s="8"/>
      <c r="N37" s="9" t="s">
        <v>106</v>
      </c>
      <c r="O37" s="8"/>
    </row>
    <row r="38">
      <c r="A38" s="6">
        <v>41739.73960648148</v>
      </c>
      <c r="B38" s="7" t="s">
        <v>41</v>
      </c>
      <c r="C38" s="7" t="s">
        <v>17</v>
      </c>
      <c r="D38" s="8"/>
      <c r="E38" s="8"/>
      <c r="F38" s="8"/>
      <c r="G38" s="8"/>
      <c r="H38" s="8"/>
      <c r="I38" s="7" t="s">
        <v>31</v>
      </c>
      <c r="J38" s="8"/>
      <c r="K38" s="8"/>
      <c r="L38" s="8"/>
      <c r="M38" s="11">
        <v>41673.12569444445</v>
      </c>
      <c r="N38" s="9" t="s">
        <v>107</v>
      </c>
      <c r="O38" s="8"/>
      <c r="P38" s="10">
        <f t="array" ref="P38">DATE(2014,4,10)+TIME(17,45,2)</f>
        <v>41739.73961</v>
      </c>
    </row>
    <row r="39" hidden="1">
      <c r="A39" s="6">
        <v>41739.73972222222</v>
      </c>
      <c r="B39" s="7" t="s">
        <v>41</v>
      </c>
      <c r="C39" s="7" t="s">
        <v>13</v>
      </c>
      <c r="D39" s="7" t="s">
        <v>31</v>
      </c>
      <c r="E39" s="7" t="s">
        <v>31</v>
      </c>
      <c r="F39" s="7">
        <v>0.5</v>
      </c>
      <c r="G39" s="8"/>
      <c r="H39" s="8"/>
      <c r="I39" s="8"/>
      <c r="J39" s="8"/>
      <c r="K39" s="8"/>
      <c r="L39" s="8"/>
      <c r="M39" s="8"/>
      <c r="N39" s="9" t="s">
        <v>108</v>
      </c>
      <c r="O39" s="8"/>
      <c r="P39" s="10">
        <f t="array" ref="P39">DATE(2014,4,10)+TIME(17,45,12)</f>
        <v>41739.73972</v>
      </c>
    </row>
    <row r="40">
      <c r="A40" s="6">
        <v>41739.7590162037</v>
      </c>
      <c r="B40" s="7" t="s">
        <v>41</v>
      </c>
      <c r="C40" s="7" t="s">
        <v>17</v>
      </c>
      <c r="D40" s="8"/>
      <c r="E40" s="8"/>
      <c r="F40" s="8"/>
      <c r="G40" s="8"/>
      <c r="H40" s="8"/>
      <c r="I40" s="7" t="s">
        <v>109</v>
      </c>
      <c r="J40" s="8"/>
      <c r="K40" s="8"/>
      <c r="L40" s="8"/>
      <c r="M40" s="11">
        <v>41739.708333333336</v>
      </c>
      <c r="N40" s="9" t="s">
        <v>110</v>
      </c>
      <c r="O40" s="8"/>
      <c r="P40" s="10">
        <f t="array" ref="P40">DATE(2014,4,10)+TIME(18,12,59)</f>
        <v>41739.75902</v>
      </c>
    </row>
    <row r="41" hidden="1">
      <c r="A41" s="6">
        <v>41744.57067129629</v>
      </c>
      <c r="B41" s="7" t="s">
        <v>41</v>
      </c>
      <c r="C41" s="7" t="s">
        <v>13</v>
      </c>
      <c r="D41" s="7" t="s">
        <v>111</v>
      </c>
      <c r="E41" s="7" t="s">
        <v>112</v>
      </c>
      <c r="F41" s="7">
        <v>1.5</v>
      </c>
      <c r="G41" s="8"/>
      <c r="H41" s="8"/>
      <c r="I41" s="8"/>
      <c r="J41" s="8"/>
      <c r="K41" s="8"/>
      <c r="L41" s="8"/>
      <c r="M41" s="8"/>
      <c r="N41" s="9" t="s">
        <v>113</v>
      </c>
      <c r="O41" s="8"/>
      <c r="P41" s="10">
        <f t="array" ref="P41">DATE(2014,4,15)+TIME(13,41,46)</f>
        <v>41744.57067</v>
      </c>
    </row>
    <row r="42">
      <c r="A42" s="6">
        <v>41744.60936342592</v>
      </c>
      <c r="B42" s="7" t="s">
        <v>41</v>
      </c>
      <c r="C42" s="7" t="s">
        <v>17</v>
      </c>
      <c r="D42" s="8"/>
      <c r="E42" s="8"/>
      <c r="F42" s="8"/>
      <c r="G42" s="8"/>
      <c r="H42" s="8"/>
      <c r="I42" s="7" t="s">
        <v>114</v>
      </c>
      <c r="J42" s="8"/>
      <c r="K42" s="8"/>
      <c r="L42" s="8"/>
      <c r="M42" s="11">
        <v>41744.541666666664</v>
      </c>
      <c r="N42" s="9" t="s">
        <v>115</v>
      </c>
      <c r="O42" s="8"/>
      <c r="P42" s="10">
        <f t="array" ref="P42">DATE(2014,4,15)+TIME(14,37,29)</f>
        <v>41744.60936</v>
      </c>
    </row>
    <row r="43">
      <c r="A43" s="6">
        <v>41745.4965625</v>
      </c>
      <c r="B43" s="7" t="s">
        <v>81</v>
      </c>
      <c r="C43" s="7" t="s">
        <v>21</v>
      </c>
      <c r="D43" s="8"/>
      <c r="E43" s="8"/>
      <c r="F43" s="8"/>
      <c r="G43" s="8"/>
      <c r="H43" s="8"/>
      <c r="I43" s="7" t="s">
        <v>116</v>
      </c>
      <c r="J43" s="8"/>
      <c r="K43" s="8"/>
      <c r="L43" s="8"/>
      <c r="M43" s="11">
        <v>41742.375</v>
      </c>
      <c r="N43" s="9" t="s">
        <v>117</v>
      </c>
      <c r="O43" s="8"/>
      <c r="P43" s="10">
        <f t="array" ref="P43">DATE(2014,4,16)+TIME(11,55,3)</f>
        <v>41745.49656</v>
      </c>
    </row>
    <row r="44">
      <c r="A44" s="6">
        <v>41745.49747685185</v>
      </c>
      <c r="B44" s="7" t="s">
        <v>81</v>
      </c>
      <c r="C44" s="7" t="s">
        <v>21</v>
      </c>
      <c r="D44" s="8"/>
      <c r="E44" s="8"/>
      <c r="F44" s="8"/>
      <c r="G44" s="8"/>
      <c r="H44" s="8"/>
      <c r="I44" s="7" t="s">
        <v>118</v>
      </c>
      <c r="J44" s="8"/>
      <c r="K44" s="8"/>
      <c r="L44" s="8"/>
      <c r="M44" s="11">
        <v>41745.416666666664</v>
      </c>
      <c r="N44" s="9" t="s">
        <v>119</v>
      </c>
      <c r="O44" s="8"/>
      <c r="P44" s="10">
        <f t="array" ref="P44">DATE(2014,4,16)+TIME(11,56,22)</f>
        <v>41745.49748</v>
      </c>
    </row>
    <row r="45">
      <c r="A45" s="6">
        <v>41747.41423611111</v>
      </c>
      <c r="B45" s="7" t="s">
        <v>81</v>
      </c>
      <c r="C45" s="7" t="s">
        <v>17</v>
      </c>
      <c r="D45" s="8"/>
      <c r="E45" s="8"/>
      <c r="F45" s="8"/>
      <c r="G45" s="8"/>
      <c r="H45" s="8"/>
      <c r="I45" s="7" t="s">
        <v>120</v>
      </c>
      <c r="J45" s="8"/>
      <c r="K45" s="8"/>
      <c r="L45" s="8"/>
      <c r="M45" s="11">
        <v>41747.368055555555</v>
      </c>
      <c r="N45" s="9" t="s">
        <v>121</v>
      </c>
      <c r="O45" s="8"/>
      <c r="P45" s="10">
        <f t="array" ref="P45">DATE(2014,4,18)+TIME(9,56,30)</f>
        <v>41747.41424</v>
      </c>
    </row>
    <row r="46">
      <c r="A46" s="6">
        <v>41752.45375</v>
      </c>
      <c r="B46" s="7" t="s">
        <v>41</v>
      </c>
      <c r="C46" s="7" t="s">
        <v>21</v>
      </c>
      <c r="D46" s="8"/>
      <c r="E46" s="8"/>
      <c r="F46" s="8"/>
      <c r="G46" s="8"/>
      <c r="H46" s="8"/>
      <c r="I46" s="7" t="s">
        <v>122</v>
      </c>
      <c r="J46" s="8"/>
      <c r="K46" s="8"/>
      <c r="L46" s="8"/>
      <c r="M46" s="11">
        <v>41752.447916666664</v>
      </c>
      <c r="N46" s="9" t="s">
        <v>123</v>
      </c>
      <c r="O46" s="8"/>
      <c r="P46" s="10">
        <f t="array" ref="P46">DATE(2014,4,23)+TIME(10,53,24)</f>
        <v>41752.45375</v>
      </c>
    </row>
    <row r="47">
      <c r="A47" s="6">
        <v>41752.7481712963</v>
      </c>
      <c r="B47" s="7" t="s">
        <v>41</v>
      </c>
      <c r="C47" s="7" t="s">
        <v>17</v>
      </c>
      <c r="D47" s="8"/>
      <c r="E47" s="8"/>
      <c r="F47" s="8"/>
      <c r="G47" s="8"/>
      <c r="H47" s="8"/>
      <c r="I47" s="7" t="s">
        <v>124</v>
      </c>
      <c r="J47" s="8"/>
      <c r="K47" s="8"/>
      <c r="L47" s="8"/>
      <c r="M47" s="11">
        <v>41752.729166666664</v>
      </c>
      <c r="N47" s="9" t="s">
        <v>125</v>
      </c>
      <c r="O47" s="8"/>
      <c r="P47" s="10">
        <f t="array" ref="P47">DATE(2014,4,23)+TIME(17,57,22)</f>
        <v>41752.74817</v>
      </c>
    </row>
    <row r="48" hidden="1">
      <c r="A48" s="6">
        <v>41753.514652777776</v>
      </c>
      <c r="B48" s="7" t="s">
        <v>41</v>
      </c>
      <c r="C48" s="7" t="s">
        <v>13</v>
      </c>
      <c r="D48" s="7" t="s">
        <v>126</v>
      </c>
      <c r="E48" s="7" t="s">
        <v>127</v>
      </c>
      <c r="F48" s="7">
        <v>1.0</v>
      </c>
      <c r="G48" s="8"/>
      <c r="H48" s="8"/>
      <c r="I48" s="8"/>
      <c r="J48" s="8"/>
      <c r="K48" s="8"/>
      <c r="L48" s="8"/>
      <c r="M48" s="8"/>
      <c r="N48" s="9" t="s">
        <v>128</v>
      </c>
      <c r="O48" s="8"/>
      <c r="P48" s="10">
        <f t="array" ref="P48">DATE(2014,4,24)+TIME(12,21,6)</f>
        <v>41753.51465</v>
      </c>
    </row>
    <row r="49">
      <c r="A49" s="6">
        <v>41753.59479166667</v>
      </c>
      <c r="B49" s="7" t="s">
        <v>41</v>
      </c>
      <c r="C49" s="7" t="s">
        <v>17</v>
      </c>
      <c r="D49" s="8"/>
      <c r="E49" s="8"/>
      <c r="F49" s="8"/>
      <c r="G49" s="8"/>
      <c r="H49" s="8"/>
      <c r="I49" s="7" t="s">
        <v>129</v>
      </c>
      <c r="J49" s="8"/>
      <c r="K49" s="8"/>
      <c r="L49" s="8"/>
      <c r="M49" s="11">
        <v>41753.59305555555</v>
      </c>
      <c r="N49" s="9" t="s">
        <v>130</v>
      </c>
      <c r="O49" s="8"/>
      <c r="P49" s="10">
        <f t="array" ref="P49">DATE(2014,4,24)+TIME(14,16,30)</f>
        <v>41753.59479</v>
      </c>
    </row>
    <row r="50">
      <c r="A50" s="6">
        <v>41768.56402777778</v>
      </c>
      <c r="B50" s="7" t="s">
        <v>81</v>
      </c>
      <c r="C50" s="7" t="s">
        <v>21</v>
      </c>
      <c r="D50" s="8"/>
      <c r="E50" s="8"/>
      <c r="F50" s="8"/>
      <c r="G50" s="8"/>
      <c r="H50" s="8"/>
      <c r="I50" s="7" t="s">
        <v>131</v>
      </c>
      <c r="J50" s="8"/>
      <c r="K50" s="8"/>
      <c r="L50" s="8"/>
      <c r="M50" s="11">
        <v>41768.520833333336</v>
      </c>
      <c r="N50" s="9" t="s">
        <v>132</v>
      </c>
      <c r="O50" s="8"/>
      <c r="P50" s="10">
        <f t="array" ref="P50">DATE(2014,5,9)+TIME(13,32,12)</f>
        <v>41768.56403</v>
      </c>
    </row>
    <row r="51">
      <c r="A51" s="6">
        <v>41768.740752314814</v>
      </c>
      <c r="B51" s="7" t="s">
        <v>41</v>
      </c>
      <c r="C51" s="7" t="s">
        <v>21</v>
      </c>
      <c r="D51" s="8"/>
      <c r="E51" s="8"/>
      <c r="F51" s="8"/>
      <c r="G51" s="8"/>
      <c r="H51" s="8"/>
      <c r="I51" s="7" t="s">
        <v>133</v>
      </c>
      <c r="J51" s="8"/>
      <c r="K51" s="8"/>
      <c r="L51" s="8"/>
      <c r="M51" s="11">
        <v>41768.739583333336</v>
      </c>
      <c r="N51" s="9" t="s">
        <v>134</v>
      </c>
      <c r="O51" s="8"/>
      <c r="P51" s="10">
        <f t="array" ref="P51">DATE(2014,5,9)+TIME(17,46,41)</f>
        <v>41768.74075</v>
      </c>
    </row>
    <row r="52">
      <c r="A52" s="6">
        <v>41768.74141203704</v>
      </c>
      <c r="B52" s="7" t="s">
        <v>135</v>
      </c>
      <c r="C52" s="7" t="s">
        <v>21</v>
      </c>
      <c r="D52" s="8"/>
      <c r="E52" s="8"/>
      <c r="F52" s="8"/>
      <c r="G52" s="8"/>
      <c r="H52" s="8"/>
      <c r="I52" s="7" t="s">
        <v>136</v>
      </c>
      <c r="J52" s="8"/>
      <c r="K52" s="8"/>
      <c r="L52" s="8"/>
      <c r="M52" s="11">
        <v>41768.6875</v>
      </c>
      <c r="N52" s="9" t="s">
        <v>137</v>
      </c>
      <c r="O52" s="8"/>
      <c r="P52" s="10">
        <f t="array" ref="P52">DATE(2014,5,9)+TIME(17,47,38)</f>
        <v>41768.74141</v>
      </c>
    </row>
    <row r="53">
      <c r="A53" s="6">
        <v>41771.40644675926</v>
      </c>
      <c r="B53" s="7" t="s">
        <v>41</v>
      </c>
      <c r="C53" s="7" t="s">
        <v>21</v>
      </c>
      <c r="D53" s="8"/>
      <c r="E53" s="8"/>
      <c r="F53" s="8"/>
      <c r="G53" s="8"/>
      <c r="H53" s="8"/>
      <c r="I53" s="7" t="s">
        <v>138</v>
      </c>
      <c r="J53" s="8"/>
      <c r="K53" s="8"/>
      <c r="L53" s="8"/>
      <c r="M53" s="11">
        <v>41771.395833333336</v>
      </c>
      <c r="N53" s="9" t="s">
        <v>139</v>
      </c>
      <c r="O53" s="8"/>
      <c r="P53" s="10">
        <f t="array" ref="P53">DATE(2014,5,12)+TIME(9,45,17)</f>
        <v>41771.40645</v>
      </c>
    </row>
    <row r="54">
      <c r="A54" s="6">
        <v>41771.5630787037</v>
      </c>
      <c r="B54" s="7" t="s">
        <v>81</v>
      </c>
      <c r="C54" s="7" t="s">
        <v>17</v>
      </c>
      <c r="D54" s="8"/>
      <c r="E54" s="8"/>
      <c r="F54" s="8"/>
      <c r="G54" s="8"/>
      <c r="H54" s="8"/>
      <c r="I54" s="7" t="s">
        <v>140</v>
      </c>
      <c r="J54" s="8"/>
      <c r="K54" s="8"/>
      <c r="L54" s="8"/>
      <c r="M54" s="11">
        <v>41771.520833333336</v>
      </c>
      <c r="N54" s="9" t="s">
        <v>141</v>
      </c>
      <c r="O54" s="8"/>
      <c r="P54" s="10">
        <f t="array" ref="P54">DATE(2014,5,12)+TIME(13,30,50)</f>
        <v>41771.56308</v>
      </c>
    </row>
    <row r="55" hidden="1">
      <c r="A55" s="6">
        <v>41772.48546296296</v>
      </c>
      <c r="B55" s="7" t="s">
        <v>41</v>
      </c>
      <c r="C55" s="7" t="s">
        <v>13</v>
      </c>
      <c r="D55" s="7" t="s">
        <v>65</v>
      </c>
      <c r="E55" s="7" t="s">
        <v>142</v>
      </c>
      <c r="F55" s="7">
        <v>3.0</v>
      </c>
      <c r="G55" s="8"/>
      <c r="H55" s="8"/>
      <c r="I55" s="8"/>
      <c r="J55" s="8"/>
      <c r="K55" s="8"/>
      <c r="L55" s="8"/>
      <c r="M55" s="8"/>
      <c r="N55" s="9" t="s">
        <v>143</v>
      </c>
      <c r="O55" s="8"/>
      <c r="P55" s="10">
        <f t="array" ref="P55">DATE(2014,5,13)+TIME(11,39,4)</f>
        <v>41772.48546</v>
      </c>
    </row>
    <row r="56">
      <c r="A56" s="6">
        <v>41772.687314814815</v>
      </c>
      <c r="B56" s="7" t="s">
        <v>41</v>
      </c>
      <c r="C56" s="7" t="s">
        <v>17</v>
      </c>
      <c r="D56" s="8"/>
      <c r="E56" s="8"/>
      <c r="F56" s="8"/>
      <c r="G56" s="8"/>
      <c r="H56" s="8"/>
      <c r="I56" s="7" t="s">
        <v>144</v>
      </c>
      <c r="J56" s="8"/>
      <c r="K56" s="8"/>
      <c r="L56" s="8"/>
      <c r="M56" s="11">
        <v>41772.75</v>
      </c>
      <c r="N56" s="9" t="s">
        <v>145</v>
      </c>
      <c r="O56" s="8"/>
      <c r="P56" s="10">
        <f t="array" ref="P56">DATE(2014,5,13)+TIME(16,29,44)</f>
        <v>41772.68731</v>
      </c>
    </row>
    <row r="57">
      <c r="A57" s="6">
        <v>41773.880208333336</v>
      </c>
      <c r="B57" s="7" t="s">
        <v>81</v>
      </c>
      <c r="C57" s="7" t="s">
        <v>17</v>
      </c>
      <c r="D57" s="8"/>
      <c r="E57" s="8"/>
      <c r="F57" s="8"/>
      <c r="G57" s="8"/>
      <c r="H57" s="8"/>
      <c r="I57" s="7" t="s">
        <v>146</v>
      </c>
      <c r="J57" s="8"/>
      <c r="K57" s="8"/>
      <c r="L57" s="8"/>
      <c r="M57" s="11">
        <v>41773.8125</v>
      </c>
      <c r="N57" s="9" t="s">
        <v>147</v>
      </c>
      <c r="O57" s="8"/>
      <c r="P57" s="10">
        <f t="array" ref="P57">DATE(2014,5,14)+TIME(21,7,30)</f>
        <v>41773.88021</v>
      </c>
    </row>
    <row r="58">
      <c r="A58" s="6">
        <v>41775.64210648148</v>
      </c>
      <c r="B58" s="7" t="s">
        <v>41</v>
      </c>
      <c r="C58" s="7" t="s">
        <v>21</v>
      </c>
      <c r="D58" s="8"/>
      <c r="E58" s="8"/>
      <c r="F58" s="8"/>
      <c r="G58" s="8"/>
      <c r="H58" s="8"/>
      <c r="I58" s="7" t="s">
        <v>148</v>
      </c>
      <c r="J58" s="8"/>
      <c r="K58" s="8"/>
      <c r="L58" s="8"/>
      <c r="M58" s="11">
        <v>41775.62152777778</v>
      </c>
      <c r="N58" s="9" t="s">
        <v>149</v>
      </c>
      <c r="O58" s="8"/>
      <c r="P58" s="10">
        <f t="array" ref="P58">DATE(2014,5,16)+TIME(15,24,38)</f>
        <v>41775.64211</v>
      </c>
    </row>
    <row r="59">
      <c r="A59" s="6">
        <v>41775.65244212963</v>
      </c>
      <c r="B59" s="7" t="s">
        <v>150</v>
      </c>
      <c r="C59" s="7" t="s">
        <v>17</v>
      </c>
      <c r="D59" s="8"/>
      <c r="E59" s="8"/>
      <c r="F59" s="8"/>
      <c r="G59" s="8"/>
      <c r="H59" s="8"/>
      <c r="I59" s="7" t="s">
        <v>151</v>
      </c>
      <c r="J59" s="8"/>
      <c r="K59" s="8"/>
      <c r="L59" s="8"/>
      <c r="M59" s="11">
        <v>41774.5625</v>
      </c>
      <c r="N59" s="9" t="s">
        <v>152</v>
      </c>
      <c r="O59" s="8"/>
      <c r="P59" s="10">
        <f t="array" ref="P59">DATE(2014,5,16)+TIME(15,39,31)</f>
        <v>41775.65244</v>
      </c>
    </row>
    <row r="60">
      <c r="A60" s="6">
        <v>41775.65521990741</v>
      </c>
      <c r="B60" s="7" t="s">
        <v>41</v>
      </c>
      <c r="C60" s="7" t="s">
        <v>21</v>
      </c>
      <c r="D60" s="8"/>
      <c r="E60" s="8"/>
      <c r="F60" s="8"/>
      <c r="G60" s="8"/>
      <c r="H60" s="8"/>
      <c r="I60" s="7" t="s">
        <v>153</v>
      </c>
      <c r="J60" s="8"/>
      <c r="K60" s="8"/>
      <c r="L60" s="8"/>
      <c r="M60" s="11">
        <v>41775.65277777778</v>
      </c>
      <c r="N60" s="9" t="s">
        <v>154</v>
      </c>
      <c r="O60" s="8"/>
      <c r="P60" s="10">
        <f t="array" ref="P60">DATE(2014,5,16)+TIME(15,43,31)</f>
        <v>41775.65522</v>
      </c>
    </row>
    <row r="61">
      <c r="A61" s="6">
        <v>41775.67451388889</v>
      </c>
      <c r="B61" s="7" t="s">
        <v>41</v>
      </c>
      <c r="C61" s="7" t="s">
        <v>21</v>
      </c>
      <c r="D61" s="8"/>
      <c r="E61" s="8"/>
      <c r="F61" s="8"/>
      <c r="G61" s="8"/>
      <c r="H61" s="8"/>
      <c r="I61" s="7" t="s">
        <v>155</v>
      </c>
      <c r="J61" s="8"/>
      <c r="K61" s="8"/>
      <c r="L61" s="8"/>
      <c r="M61" s="11">
        <v>41775.666666666664</v>
      </c>
      <c r="N61" s="9" t="s">
        <v>156</v>
      </c>
      <c r="O61" s="8"/>
      <c r="P61" s="10">
        <f t="array" ref="P61">DATE(2014,5,16)+TIME(16,11,18)</f>
        <v>41775.67451</v>
      </c>
    </row>
    <row r="62">
      <c r="A62" s="6">
        <v>41775.84271990741</v>
      </c>
      <c r="B62" s="7" t="s">
        <v>81</v>
      </c>
      <c r="C62" s="7" t="s">
        <v>21</v>
      </c>
      <c r="D62" s="8"/>
      <c r="E62" s="8"/>
      <c r="F62" s="8"/>
      <c r="G62" s="8"/>
      <c r="H62" s="8"/>
      <c r="I62" s="7" t="s">
        <v>157</v>
      </c>
      <c r="J62" s="8"/>
      <c r="K62" s="8"/>
      <c r="L62" s="8"/>
      <c r="M62" s="11">
        <v>41775.833333333336</v>
      </c>
      <c r="N62" s="9" t="s">
        <v>158</v>
      </c>
      <c r="O62" s="8"/>
      <c r="P62" s="10">
        <f t="array" ref="P62">DATE(2014,5,16)+TIME(20,13,31)</f>
        <v>41775.84272</v>
      </c>
    </row>
    <row r="63">
      <c r="A63" s="6">
        <v>41780.5090625</v>
      </c>
      <c r="B63" s="7" t="s">
        <v>159</v>
      </c>
      <c r="C63" s="7" t="s">
        <v>17</v>
      </c>
      <c r="D63" s="8"/>
      <c r="E63" s="8"/>
      <c r="F63" s="8"/>
      <c r="G63" s="8"/>
      <c r="H63" s="8"/>
      <c r="I63" s="7" t="s">
        <v>160</v>
      </c>
      <c r="J63" s="8"/>
      <c r="K63" s="8"/>
      <c r="L63" s="8"/>
      <c r="M63" s="11">
        <v>41780.458333333336</v>
      </c>
      <c r="N63" s="9" t="s">
        <v>161</v>
      </c>
      <c r="O63" s="8"/>
      <c r="P63" s="10">
        <f t="array" ref="P63">DATE(2014,5,21)+TIME(12,13,3)</f>
        <v>41780.50906</v>
      </c>
    </row>
    <row r="64" hidden="1">
      <c r="A64" s="6">
        <v>41792.444814814815</v>
      </c>
      <c r="B64" s="7" t="s">
        <v>41</v>
      </c>
      <c r="C64" s="7" t="s">
        <v>13</v>
      </c>
      <c r="D64" s="7" t="s">
        <v>162</v>
      </c>
      <c r="E64" s="7" t="s">
        <v>163</v>
      </c>
      <c r="F64" s="7">
        <v>0.5</v>
      </c>
      <c r="G64" s="8"/>
      <c r="H64" s="8"/>
      <c r="I64" s="8"/>
      <c r="J64" s="8"/>
      <c r="K64" s="8"/>
      <c r="L64" s="8"/>
      <c r="M64" s="8"/>
      <c r="N64" s="9" t="s">
        <v>164</v>
      </c>
      <c r="O64" s="8"/>
      <c r="P64" s="10">
        <f t="array" ref="P64">DATE(2014,6,2)+TIME(10,40,32)</f>
        <v>41792.44481</v>
      </c>
    </row>
    <row r="65">
      <c r="A65" s="6">
        <v>41792.500289351854</v>
      </c>
      <c r="B65" s="7" t="s">
        <v>41</v>
      </c>
      <c r="C65" s="7" t="s">
        <v>17</v>
      </c>
      <c r="D65" s="8"/>
      <c r="E65" s="8"/>
      <c r="F65" s="8"/>
      <c r="G65" s="8"/>
      <c r="H65" s="8"/>
      <c r="I65" s="7" t="s">
        <v>165</v>
      </c>
      <c r="J65" s="8"/>
      <c r="K65" s="8"/>
      <c r="L65" s="8"/>
      <c r="M65" s="11">
        <v>41792.458333333336</v>
      </c>
      <c r="N65" s="9" t="s">
        <v>166</v>
      </c>
      <c r="O65" s="8"/>
      <c r="P65" s="10">
        <f t="array" ref="P65">DATE(2014,6,2)+TIME(12,0,25)</f>
        <v>41792.50029</v>
      </c>
    </row>
    <row r="66">
      <c r="A66" s="6">
        <v>41792.626388888886</v>
      </c>
      <c r="B66" s="7" t="s">
        <v>41</v>
      </c>
      <c r="C66" s="7" t="s">
        <v>21</v>
      </c>
      <c r="D66" s="8"/>
      <c r="E66" s="8"/>
      <c r="F66" s="8"/>
      <c r="G66" s="8"/>
      <c r="H66" s="8"/>
      <c r="I66" s="7" t="s">
        <v>167</v>
      </c>
      <c r="J66" s="8"/>
      <c r="K66" s="8"/>
      <c r="L66" s="8"/>
      <c r="M66" s="11">
        <v>41792.618055555555</v>
      </c>
      <c r="N66" s="9" t="s">
        <v>168</v>
      </c>
      <c r="O66" s="8"/>
      <c r="P66" s="10">
        <f t="array" ref="P66">DATE(2014,6,2)+TIME(15,2,0)</f>
        <v>41792.62639</v>
      </c>
    </row>
    <row r="67">
      <c r="A67" s="6">
        <v>41794.439733796295</v>
      </c>
      <c r="B67" s="7" t="s">
        <v>41</v>
      </c>
      <c r="C67" s="7" t="s">
        <v>21</v>
      </c>
      <c r="D67" s="8"/>
      <c r="E67" s="8"/>
      <c r="F67" s="8"/>
      <c r="G67" s="8"/>
      <c r="H67" s="8"/>
      <c r="I67" s="7" t="s">
        <v>169</v>
      </c>
      <c r="J67" s="8"/>
      <c r="K67" s="8"/>
      <c r="L67" s="8"/>
      <c r="M67" s="11">
        <v>41794.4375</v>
      </c>
      <c r="N67" s="9" t="s">
        <v>170</v>
      </c>
      <c r="O67" s="8"/>
      <c r="P67" s="10">
        <f t="array" ref="P67">DATE(2014,6,4)+TIME(10,33,13)</f>
        <v>41794.43973</v>
      </c>
    </row>
    <row r="68">
      <c r="A68" s="6">
        <v>41800.518599537034</v>
      </c>
      <c r="B68" s="7" t="s">
        <v>41</v>
      </c>
      <c r="C68" s="7" t="s">
        <v>21</v>
      </c>
      <c r="D68" s="8"/>
      <c r="E68" s="8"/>
      <c r="F68" s="8"/>
      <c r="G68" s="8"/>
      <c r="H68" s="8"/>
      <c r="I68" s="7" t="s">
        <v>171</v>
      </c>
      <c r="J68" s="8"/>
      <c r="K68" s="8"/>
      <c r="L68" s="8"/>
      <c r="M68" s="11">
        <v>41800.51736111111</v>
      </c>
      <c r="N68" s="9" t="s">
        <v>172</v>
      </c>
      <c r="O68" s="8"/>
      <c r="P68" s="10">
        <f t="array" ref="P68">DATE(2014,6,10)+TIME(12,26,47)</f>
        <v>41800.5186</v>
      </c>
    </row>
    <row r="69">
      <c r="A69" s="6">
        <v>41800.52243055555</v>
      </c>
      <c r="B69" s="7" t="s">
        <v>41</v>
      </c>
      <c r="C69" s="7" t="s">
        <v>21</v>
      </c>
      <c r="D69" s="8"/>
      <c r="E69" s="8"/>
      <c r="F69" s="8"/>
      <c r="G69" s="8"/>
      <c r="H69" s="8"/>
      <c r="I69" s="7" t="s">
        <v>173</v>
      </c>
      <c r="J69" s="8"/>
      <c r="K69" s="8"/>
      <c r="L69" s="8"/>
      <c r="M69" s="11">
        <v>41800.521527777775</v>
      </c>
      <c r="N69" s="9" t="s">
        <v>174</v>
      </c>
      <c r="O69" s="8"/>
      <c r="P69" s="10">
        <f t="array" ref="P69">DATE(2014,6,10)+TIME(12,32,18)</f>
        <v>41800.52243</v>
      </c>
    </row>
    <row r="70">
      <c r="A70" s="6">
        <v>41800.60696759259</v>
      </c>
      <c r="B70" s="7" t="s">
        <v>41</v>
      </c>
      <c r="C70" s="7" t="s">
        <v>21</v>
      </c>
      <c r="D70" s="8"/>
      <c r="E70" s="8"/>
      <c r="F70" s="8"/>
      <c r="G70" s="8"/>
      <c r="H70" s="8"/>
      <c r="I70" s="7" t="s">
        <v>175</v>
      </c>
      <c r="J70" s="8"/>
      <c r="K70" s="8"/>
      <c r="L70" s="8"/>
      <c r="M70" s="11">
        <v>41800.60486111111</v>
      </c>
      <c r="N70" s="9" t="s">
        <v>176</v>
      </c>
      <c r="O70" s="8"/>
      <c r="P70" s="10">
        <f t="array" ref="P70">DATE(2014,6,10)+TIME(14,34,2)</f>
        <v>41800.60697</v>
      </c>
    </row>
    <row r="71" hidden="1">
      <c r="A71" s="6">
        <v>41802.54821759259</v>
      </c>
      <c r="B71" s="7" t="s">
        <v>41</v>
      </c>
      <c r="C71" s="7" t="s">
        <v>13</v>
      </c>
      <c r="D71" s="7" t="s">
        <v>177</v>
      </c>
      <c r="E71" s="7" t="s">
        <v>178</v>
      </c>
      <c r="F71" s="7">
        <v>1.0</v>
      </c>
      <c r="G71" s="8"/>
      <c r="H71" s="8"/>
      <c r="I71" s="8"/>
      <c r="J71" s="8"/>
      <c r="K71" s="8"/>
      <c r="L71" s="8"/>
      <c r="M71" s="8"/>
      <c r="N71" s="9" t="s">
        <v>179</v>
      </c>
      <c r="O71" s="8"/>
      <c r="P71" s="10">
        <f t="array" ref="P71">DATE(2014,6,12)+TIME(13,9,26)</f>
        <v>41802.54822</v>
      </c>
    </row>
    <row r="72">
      <c r="A72" s="6">
        <v>41802.63726851852</v>
      </c>
      <c r="B72" s="7" t="s">
        <v>41</v>
      </c>
      <c r="C72" s="7" t="s">
        <v>17</v>
      </c>
      <c r="D72" s="8"/>
      <c r="E72" s="8"/>
      <c r="F72" s="8"/>
      <c r="G72" s="8"/>
      <c r="H72" s="8"/>
      <c r="I72" s="7" t="s">
        <v>180</v>
      </c>
      <c r="J72" s="8"/>
      <c r="K72" s="8"/>
      <c r="L72" s="8"/>
      <c r="M72" s="11">
        <v>41802.541666666664</v>
      </c>
      <c r="N72" s="9" t="s">
        <v>181</v>
      </c>
      <c r="O72" s="8"/>
      <c r="P72" s="10">
        <f t="array" ref="P72">DATE(2014,6,12)+TIME(15,17,40)</f>
        <v>41802.63727</v>
      </c>
    </row>
    <row r="73">
      <c r="A73" s="6">
        <v>41802.63851851852</v>
      </c>
      <c r="B73" s="7" t="s">
        <v>41</v>
      </c>
      <c r="C73" s="7" t="s">
        <v>21</v>
      </c>
      <c r="D73" s="8"/>
      <c r="E73" s="8"/>
      <c r="F73" s="8"/>
      <c r="G73" s="8"/>
      <c r="H73" s="8"/>
      <c r="I73" s="7" t="s">
        <v>182</v>
      </c>
      <c r="J73" s="8"/>
      <c r="K73" s="8"/>
      <c r="L73" s="8"/>
      <c r="M73" s="11">
        <v>41802.625</v>
      </c>
      <c r="N73" s="9" t="s">
        <v>183</v>
      </c>
      <c r="O73" s="8"/>
      <c r="P73" s="10">
        <f t="array" ref="P73">DATE(2014,6,12)+TIME(15,19,28)</f>
        <v>41802.63852</v>
      </c>
    </row>
    <row r="74">
      <c r="A74" s="6">
        <v>41802.69635416667</v>
      </c>
      <c r="B74" s="7" t="s">
        <v>41</v>
      </c>
      <c r="C74" s="7" t="s">
        <v>21</v>
      </c>
      <c r="D74" s="8"/>
      <c r="E74" s="8"/>
      <c r="F74" s="8"/>
      <c r="G74" s="8"/>
      <c r="H74" s="8"/>
      <c r="I74" s="7" t="s">
        <v>184</v>
      </c>
      <c r="J74" s="8"/>
      <c r="K74" s="8"/>
      <c r="L74" s="8"/>
      <c r="M74" s="11">
        <v>41802.774305555555</v>
      </c>
      <c r="N74" s="9" t="s">
        <v>185</v>
      </c>
      <c r="O74" s="8"/>
      <c r="P74" s="10">
        <f t="array" ref="P74">DATE(2014,6,12)+TIME(16,42,45)</f>
        <v>41802.69635</v>
      </c>
    </row>
    <row r="75">
      <c r="A75" s="6">
        <v>41802.7184375</v>
      </c>
      <c r="B75" s="7" t="s">
        <v>41</v>
      </c>
      <c r="C75" s="7" t="s">
        <v>21</v>
      </c>
      <c r="D75" s="8"/>
      <c r="E75" s="8"/>
      <c r="F75" s="8"/>
      <c r="G75" s="8"/>
      <c r="H75" s="8"/>
      <c r="I75" s="7" t="s">
        <v>186</v>
      </c>
      <c r="J75" s="8"/>
      <c r="K75" s="8"/>
      <c r="L75" s="8"/>
      <c r="M75" s="11">
        <v>41802.71875</v>
      </c>
      <c r="N75" s="9" t="s">
        <v>187</v>
      </c>
      <c r="O75" s="8"/>
      <c r="P75" s="10">
        <f t="array" ref="P75">DATE(2014,6,12)+TIME(17,14,33)</f>
        <v>41802.71844</v>
      </c>
    </row>
    <row r="76" hidden="1">
      <c r="A76" s="6">
        <v>41803.44069444444</v>
      </c>
      <c r="B76" s="7" t="s">
        <v>41</v>
      </c>
      <c r="C76" s="7" t="s">
        <v>13</v>
      </c>
      <c r="D76" s="7" t="s">
        <v>188</v>
      </c>
      <c r="E76" s="7" t="s">
        <v>189</v>
      </c>
      <c r="F76" s="7">
        <v>2.0</v>
      </c>
      <c r="G76" s="8"/>
      <c r="H76" s="8"/>
      <c r="I76" s="8"/>
      <c r="J76" s="8"/>
      <c r="K76" s="8"/>
      <c r="L76" s="8"/>
      <c r="M76" s="8"/>
      <c r="N76" s="9" t="s">
        <v>190</v>
      </c>
      <c r="O76" s="8"/>
      <c r="P76" s="10">
        <f t="array" ref="P76">DATE(2014,6,13)+TIME(10,34,36)</f>
        <v>41803.44069</v>
      </c>
    </row>
    <row r="77" hidden="1">
      <c r="A77" s="6">
        <v>41803.55170138889</v>
      </c>
      <c r="B77" s="7" t="s">
        <v>41</v>
      </c>
      <c r="C77" s="7" t="s">
        <v>13</v>
      </c>
      <c r="D77" s="7" t="s">
        <v>188</v>
      </c>
      <c r="E77" s="7" t="s">
        <v>189</v>
      </c>
      <c r="F77" s="7">
        <v>2.0</v>
      </c>
      <c r="G77" s="8"/>
      <c r="H77" s="8"/>
      <c r="I77" s="8"/>
      <c r="J77" s="8"/>
      <c r="K77" s="8"/>
      <c r="L77" s="8"/>
      <c r="M77" s="8"/>
      <c r="N77" s="9" t="s">
        <v>191</v>
      </c>
      <c r="O77" s="8"/>
      <c r="P77" s="10">
        <f t="array" ref="P77">DATE(2014,6,13)+TIME(13,14,27)</f>
        <v>41803.5517</v>
      </c>
    </row>
    <row r="78">
      <c r="A78" s="6">
        <v>41803.55494212963</v>
      </c>
      <c r="B78" s="7" t="s">
        <v>41</v>
      </c>
      <c r="C78" s="7" t="s">
        <v>17</v>
      </c>
      <c r="D78" s="8"/>
      <c r="E78" s="8"/>
      <c r="F78" s="8"/>
      <c r="G78" s="8"/>
      <c r="H78" s="8"/>
      <c r="I78" s="7" t="s">
        <v>192</v>
      </c>
      <c r="J78" s="8"/>
      <c r="K78" s="8"/>
      <c r="L78" s="8"/>
      <c r="M78" s="11">
        <v>41803.55069444444</v>
      </c>
      <c r="N78" s="9" t="s">
        <v>193</v>
      </c>
      <c r="O78" s="8"/>
      <c r="P78" s="10">
        <f t="array" ref="P78">DATE(2014,6,13)+TIME(13,19,7)</f>
        <v>41803.55494</v>
      </c>
    </row>
    <row r="79">
      <c r="A79" s="6">
        <v>41806.55540509259</v>
      </c>
      <c r="B79" s="7" t="s">
        <v>41</v>
      </c>
      <c r="C79" s="7" t="s">
        <v>21</v>
      </c>
      <c r="D79" s="8"/>
      <c r="E79" s="8"/>
      <c r="F79" s="8"/>
      <c r="G79" s="8"/>
      <c r="H79" s="8"/>
      <c r="I79" s="7" t="s">
        <v>194</v>
      </c>
      <c r="J79" s="8"/>
      <c r="K79" s="8"/>
      <c r="L79" s="8"/>
      <c r="M79" s="11">
        <v>41806.555555555555</v>
      </c>
      <c r="N79" s="9" t="s">
        <v>195</v>
      </c>
      <c r="O79" s="8"/>
      <c r="P79" s="10">
        <f t="array" ref="P79">DATE(2014,6,16)+TIME(13,19,47)</f>
        <v>41806.55541</v>
      </c>
    </row>
    <row r="80">
      <c r="A80" s="6">
        <v>41807.692199074074</v>
      </c>
      <c r="B80" s="7" t="s">
        <v>41</v>
      </c>
      <c r="C80" s="7" t="s">
        <v>21</v>
      </c>
      <c r="D80" s="8"/>
      <c r="E80" s="8"/>
      <c r="F80" s="8"/>
      <c r="G80" s="8"/>
      <c r="H80" s="8"/>
      <c r="I80" s="7" t="s">
        <v>196</v>
      </c>
      <c r="J80" s="8"/>
      <c r="K80" s="8"/>
      <c r="L80" s="8"/>
      <c r="M80" s="11">
        <v>41807.691666666666</v>
      </c>
      <c r="N80" s="9" t="s">
        <v>197</v>
      </c>
      <c r="O80" s="8"/>
      <c r="P80" s="10">
        <f t="array" ref="P80">DATE(2014,6,17)+TIME(16,36,46)</f>
        <v>41807.6922</v>
      </c>
    </row>
    <row r="81" hidden="1">
      <c r="A81" s="6">
        <v>41808.589780092596</v>
      </c>
      <c r="B81" s="7" t="s">
        <v>41</v>
      </c>
      <c r="C81" s="7" t="s">
        <v>13</v>
      </c>
      <c r="D81" s="7" t="s">
        <v>198</v>
      </c>
      <c r="E81" s="7" t="s">
        <v>199</v>
      </c>
      <c r="F81" s="7">
        <v>0.5</v>
      </c>
      <c r="G81" s="8"/>
      <c r="H81" s="8"/>
      <c r="I81" s="8"/>
      <c r="J81" s="8"/>
      <c r="K81" s="8"/>
      <c r="L81" s="8"/>
      <c r="M81" s="8"/>
      <c r="N81" s="9" t="s">
        <v>200</v>
      </c>
      <c r="O81" s="8"/>
      <c r="P81" s="10">
        <f t="array" ref="P81">DATE(2014,6,18)+TIME(14,9,17)</f>
        <v>41808.58978</v>
      </c>
    </row>
    <row r="82">
      <c r="A82" s="6">
        <v>41808.62961805556</v>
      </c>
      <c r="B82" s="7" t="s">
        <v>41</v>
      </c>
      <c r="C82" s="7" t="s">
        <v>17</v>
      </c>
      <c r="D82" s="8"/>
      <c r="E82" s="8"/>
      <c r="F82" s="8"/>
      <c r="G82" s="8"/>
      <c r="H82" s="8"/>
      <c r="I82" s="7" t="s">
        <v>201</v>
      </c>
      <c r="J82" s="8"/>
      <c r="K82" s="8"/>
      <c r="L82" s="8"/>
      <c r="M82" s="11">
        <v>41808.697916666664</v>
      </c>
      <c r="N82" s="9" t="s">
        <v>202</v>
      </c>
      <c r="O82" s="8"/>
      <c r="P82" s="10">
        <f t="array" ref="P82">DATE(2014,6,18)+TIME(15,6,39)</f>
        <v>41808.62962</v>
      </c>
    </row>
    <row r="83">
      <c r="A83" s="6">
        <v>41809.707962962966</v>
      </c>
      <c r="B83" s="7" t="s">
        <v>41</v>
      </c>
      <c r="C83" s="7" t="s">
        <v>21</v>
      </c>
      <c r="D83" s="8"/>
      <c r="E83" s="8"/>
      <c r="F83" s="8"/>
      <c r="G83" s="8"/>
      <c r="H83" s="8"/>
      <c r="I83" s="7" t="s">
        <v>203</v>
      </c>
      <c r="J83" s="8"/>
      <c r="K83" s="8"/>
      <c r="L83" s="8"/>
      <c r="M83" s="11">
        <v>41809.694444444445</v>
      </c>
      <c r="N83" s="9" t="s">
        <v>204</v>
      </c>
      <c r="O83" s="8"/>
      <c r="P83" s="10">
        <f t="array" ref="P83">DATE(2014,6,19)+TIME(16,59,28)</f>
        <v>41809.70796</v>
      </c>
    </row>
    <row r="84">
      <c r="A84" s="6">
        <v>41813.40112268519</v>
      </c>
      <c r="B84" s="7" t="s">
        <v>41</v>
      </c>
      <c r="C84" s="7" t="s">
        <v>21</v>
      </c>
      <c r="D84" s="8"/>
      <c r="E84" s="8"/>
      <c r="F84" s="8"/>
      <c r="G84" s="8"/>
      <c r="H84" s="8"/>
      <c r="I84" s="7" t="s">
        <v>205</v>
      </c>
      <c r="J84" s="8"/>
      <c r="K84" s="8"/>
      <c r="L84" s="8"/>
      <c r="M84" s="11">
        <v>41813.39236111111</v>
      </c>
      <c r="N84" s="9" t="s">
        <v>206</v>
      </c>
      <c r="O84" s="8"/>
      <c r="P84" s="10">
        <f t="array" ref="P84">DATE(2014,6,23)+TIME(9,37,37)</f>
        <v>41813.40112</v>
      </c>
    </row>
    <row r="85">
      <c r="A85" s="6">
        <v>41814.75373842593</v>
      </c>
      <c r="B85" s="7" t="s">
        <v>41</v>
      </c>
      <c r="C85" s="7" t="s">
        <v>21</v>
      </c>
      <c r="D85" s="8"/>
      <c r="E85" s="8"/>
      <c r="F85" s="8"/>
      <c r="G85" s="8"/>
      <c r="H85" s="8"/>
      <c r="I85" s="7" t="s">
        <v>207</v>
      </c>
      <c r="J85" s="8"/>
      <c r="K85" s="8"/>
      <c r="L85" s="8"/>
      <c r="M85" s="11">
        <v>41814.75347222222</v>
      </c>
      <c r="N85" s="9" t="s">
        <v>208</v>
      </c>
      <c r="O85" s="8"/>
      <c r="P85" s="10">
        <f t="array" ref="P85">DATE(2014,6,24)+TIME(18,5,23)</f>
        <v>41814.75374</v>
      </c>
    </row>
    <row r="86">
      <c r="A86" s="6">
        <v>41816.419270833336</v>
      </c>
      <c r="B86" s="7" t="s">
        <v>41</v>
      </c>
      <c r="C86" s="7" t="s">
        <v>21</v>
      </c>
      <c r="D86" s="8"/>
      <c r="E86" s="8"/>
      <c r="F86" s="8"/>
      <c r="G86" s="8"/>
      <c r="H86" s="8"/>
      <c r="I86" s="7" t="s">
        <v>209</v>
      </c>
      <c r="J86" s="8"/>
      <c r="K86" s="8"/>
      <c r="L86" s="8"/>
      <c r="M86" s="11">
        <v>41815.791666666664</v>
      </c>
      <c r="N86" s="9" t="s">
        <v>210</v>
      </c>
      <c r="O86" s="8"/>
      <c r="P86" s="10">
        <f t="array" ref="P86">DATE(2014,6,26)+TIME(10,3,45)</f>
        <v>41816.41927</v>
      </c>
    </row>
    <row r="87">
      <c r="A87" s="6">
        <v>41816.419907407406</v>
      </c>
      <c r="B87" s="7" t="s">
        <v>41</v>
      </c>
      <c r="C87" s="7" t="s">
        <v>21</v>
      </c>
      <c r="D87" s="8"/>
      <c r="E87" s="8"/>
      <c r="F87" s="8"/>
      <c r="G87" s="8"/>
      <c r="H87" s="8"/>
      <c r="I87" s="7" t="s">
        <v>211</v>
      </c>
      <c r="J87" s="8"/>
      <c r="K87" s="8"/>
      <c r="L87" s="8"/>
      <c r="M87" s="11">
        <v>41816.416666666664</v>
      </c>
      <c r="N87" s="9" t="s">
        <v>212</v>
      </c>
      <c r="O87" s="8"/>
      <c r="P87" s="10">
        <f t="array" ref="P87">DATE(2014,6,26)+TIME(10,4,40)</f>
        <v>41816.41991</v>
      </c>
    </row>
    <row r="88">
      <c r="A88" s="6">
        <v>41816.425358796296</v>
      </c>
      <c r="B88" s="7" t="s">
        <v>81</v>
      </c>
      <c r="C88" s="7" t="s">
        <v>21</v>
      </c>
      <c r="D88" s="8"/>
      <c r="E88" s="8"/>
      <c r="F88" s="8"/>
      <c r="G88" s="8"/>
      <c r="H88" s="8"/>
      <c r="I88" s="7" t="s">
        <v>213</v>
      </c>
      <c r="J88" s="8"/>
      <c r="K88" s="8"/>
      <c r="L88" s="8"/>
      <c r="M88" s="11">
        <v>41816.375</v>
      </c>
      <c r="N88" s="9" t="s">
        <v>214</v>
      </c>
      <c r="O88" s="8"/>
      <c r="P88" s="10">
        <f t="array" ref="P88">DATE(2014,6,26)+TIME(10,12,31)</f>
        <v>41816.42536</v>
      </c>
    </row>
    <row r="89">
      <c r="A89" s="6">
        <v>41816.45512731482</v>
      </c>
      <c r="B89" s="7" t="s">
        <v>41</v>
      </c>
      <c r="C89" s="7" t="s">
        <v>21</v>
      </c>
      <c r="D89" s="8"/>
      <c r="E89" s="8"/>
      <c r="F89" s="8"/>
      <c r="G89" s="8"/>
      <c r="H89" s="8"/>
      <c r="I89" s="7" t="s">
        <v>215</v>
      </c>
      <c r="J89" s="8"/>
      <c r="K89" s="8"/>
      <c r="L89" s="8"/>
      <c r="M89" s="11">
        <v>41816.458333333336</v>
      </c>
      <c r="N89" s="9" t="s">
        <v>216</v>
      </c>
      <c r="O89" s="8"/>
      <c r="P89" s="10">
        <f t="array" ref="P89">DATE(2014,6,26)+TIME(10,55,23)</f>
        <v>41816.45513</v>
      </c>
    </row>
    <row r="90">
      <c r="A90" s="6">
        <v>41816.62966435185</v>
      </c>
      <c r="B90" s="7" t="s">
        <v>81</v>
      </c>
      <c r="C90" s="7" t="s">
        <v>21</v>
      </c>
      <c r="D90" s="8"/>
      <c r="E90" s="8"/>
      <c r="F90" s="8"/>
      <c r="G90" s="8"/>
      <c r="H90" s="8"/>
      <c r="I90" s="7" t="s">
        <v>217</v>
      </c>
      <c r="J90" s="8"/>
      <c r="K90" s="8"/>
      <c r="L90" s="8"/>
      <c r="M90" s="11">
        <v>41816.625</v>
      </c>
      <c r="N90" s="9" t="s">
        <v>218</v>
      </c>
      <c r="O90" s="8"/>
      <c r="P90" s="10">
        <f t="array" ref="P90">DATE(2014,6,26)+TIME(15,6,43)</f>
        <v>41816.62966</v>
      </c>
    </row>
    <row r="91" hidden="1">
      <c r="A91" s="6">
        <v>41816.635358796295</v>
      </c>
      <c r="B91" s="7" t="s">
        <v>41</v>
      </c>
      <c r="C91" s="7" t="s">
        <v>13</v>
      </c>
      <c r="D91" s="7" t="s">
        <v>219</v>
      </c>
      <c r="E91" s="7" t="s">
        <v>220</v>
      </c>
      <c r="F91" s="7">
        <v>0.5</v>
      </c>
      <c r="G91" s="8"/>
      <c r="H91" s="8"/>
      <c r="I91" s="8"/>
      <c r="J91" s="8"/>
      <c r="K91" s="8"/>
      <c r="L91" s="8"/>
      <c r="M91" s="8"/>
      <c r="N91" s="9" t="s">
        <v>221</v>
      </c>
      <c r="O91" s="8"/>
      <c r="P91" s="10">
        <f t="array" ref="P91">DATE(2014,6,26)+TIME(15,14,55)</f>
        <v>41816.63536</v>
      </c>
    </row>
    <row r="92">
      <c r="A92" s="6">
        <v>41816.64402777778</v>
      </c>
      <c r="B92" s="7" t="s">
        <v>41</v>
      </c>
      <c r="C92" s="7" t="s">
        <v>17</v>
      </c>
      <c r="D92" s="8"/>
      <c r="E92" s="8"/>
      <c r="F92" s="8"/>
      <c r="G92" s="8"/>
      <c r="H92" s="8"/>
      <c r="I92" s="7" t="s">
        <v>222</v>
      </c>
      <c r="J92" s="8"/>
      <c r="K92" s="8"/>
      <c r="L92" s="8"/>
      <c r="M92" s="11">
        <v>41816.64236111111</v>
      </c>
      <c r="N92" s="9" t="s">
        <v>223</v>
      </c>
      <c r="O92" s="8"/>
      <c r="P92" s="10">
        <f t="array" ref="P92">DATE(2014,6,26)+TIME(15,27,24)</f>
        <v>41816.64403</v>
      </c>
    </row>
    <row r="93" hidden="1">
      <c r="A93" s="6">
        <v>41816.78853009259</v>
      </c>
      <c r="B93" s="7" t="s">
        <v>41</v>
      </c>
      <c r="C93" s="7" t="s">
        <v>13</v>
      </c>
      <c r="D93" s="7" t="s">
        <v>224</v>
      </c>
      <c r="E93" s="7" t="s">
        <v>225</v>
      </c>
      <c r="F93" s="7">
        <v>0.5</v>
      </c>
      <c r="G93" s="8"/>
      <c r="H93" s="8"/>
      <c r="I93" s="8"/>
      <c r="J93" s="8"/>
      <c r="K93" s="8"/>
      <c r="L93" s="8"/>
      <c r="M93" s="8"/>
      <c r="N93" s="9" t="s">
        <v>226</v>
      </c>
      <c r="O93" s="8"/>
      <c r="P93" s="10">
        <f t="array" ref="P93">DATE(2014,6,26)+TIME(18,55,29)</f>
        <v>41816.78853</v>
      </c>
    </row>
    <row r="94" hidden="1">
      <c r="A94" s="6">
        <v>41816.79623842592</v>
      </c>
      <c r="B94" s="7" t="s">
        <v>41</v>
      </c>
      <c r="C94" s="7" t="s">
        <v>13</v>
      </c>
      <c r="D94" s="7" t="s">
        <v>224</v>
      </c>
      <c r="E94" s="7" t="s">
        <v>225</v>
      </c>
      <c r="F94" s="7">
        <v>0.5</v>
      </c>
      <c r="G94" s="8"/>
      <c r="H94" s="8"/>
      <c r="I94" s="8"/>
      <c r="J94" s="8"/>
      <c r="K94" s="8"/>
      <c r="L94" s="8"/>
      <c r="M94" s="8"/>
      <c r="N94" s="9" t="s">
        <v>227</v>
      </c>
      <c r="O94" s="8"/>
      <c r="P94" s="10">
        <f t="array" ref="P94">DATE(2014,6,26)+TIME(19,6,35)</f>
        <v>41816.79624</v>
      </c>
    </row>
    <row r="95">
      <c r="A95" s="6">
        <v>41816.801469907405</v>
      </c>
      <c r="B95" s="7" t="s">
        <v>41</v>
      </c>
      <c r="C95" s="7" t="s">
        <v>17</v>
      </c>
      <c r="D95" s="8"/>
      <c r="E95" s="8"/>
      <c r="F95" s="8"/>
      <c r="G95" s="8"/>
      <c r="H95" s="8"/>
      <c r="I95" s="7" t="s">
        <v>228</v>
      </c>
      <c r="J95" s="8"/>
      <c r="K95" s="8"/>
      <c r="L95" s="8"/>
      <c r="M95" s="11">
        <v>41816.79861111111</v>
      </c>
      <c r="N95" s="9" t="s">
        <v>229</v>
      </c>
      <c r="O95" s="8"/>
      <c r="P95" s="10">
        <f t="array" ref="P95">DATE(2014,6,26)+TIME(19,14,7)</f>
        <v>41816.80147</v>
      </c>
    </row>
    <row r="96" hidden="1">
      <c r="A96" s="6">
        <v>41820.401712962965</v>
      </c>
      <c r="B96" s="7" t="s">
        <v>41</v>
      </c>
      <c r="C96" s="7" t="s">
        <v>13</v>
      </c>
      <c r="D96" s="7" t="s">
        <v>14</v>
      </c>
      <c r="E96" s="7" t="s">
        <v>230</v>
      </c>
      <c r="F96" s="7">
        <v>0.5</v>
      </c>
      <c r="G96" s="8"/>
      <c r="H96" s="8"/>
      <c r="I96" s="8"/>
      <c r="J96" s="8"/>
      <c r="K96" s="8"/>
      <c r="L96" s="8"/>
      <c r="M96" s="8"/>
      <c r="N96" s="9" t="s">
        <v>231</v>
      </c>
      <c r="O96" s="8"/>
      <c r="P96" s="10">
        <f t="array" ref="P96">DATE(2014,6,30)+TIME(9,38,28)</f>
        <v>41820.40171</v>
      </c>
    </row>
    <row r="97">
      <c r="A97" s="6">
        <v>41820.424108796295</v>
      </c>
      <c r="B97" s="7" t="s">
        <v>41</v>
      </c>
      <c r="C97" s="7" t="s">
        <v>17</v>
      </c>
      <c r="D97" s="8"/>
      <c r="E97" s="8"/>
      <c r="F97" s="8"/>
      <c r="G97" s="8"/>
      <c r="H97" s="8"/>
      <c r="I97" s="7" t="s">
        <v>232</v>
      </c>
      <c r="J97" s="8"/>
      <c r="K97" s="8"/>
      <c r="L97" s="8"/>
      <c r="M97" s="11">
        <v>41820.395833333336</v>
      </c>
      <c r="N97" s="9" t="s">
        <v>233</v>
      </c>
      <c r="O97" s="8"/>
      <c r="P97" s="10">
        <f t="array" ref="P97">DATE(2014,6,30)+TIME(10,10,43)</f>
        <v>41820.42411</v>
      </c>
    </row>
    <row r="98" hidden="1">
      <c r="A98" s="6">
        <v>41820.59795138889</v>
      </c>
      <c r="B98" s="7" t="s">
        <v>41</v>
      </c>
      <c r="C98" s="7" t="s">
        <v>13</v>
      </c>
      <c r="D98" s="7" t="s">
        <v>14</v>
      </c>
      <c r="E98" s="7" t="s">
        <v>230</v>
      </c>
      <c r="F98" s="7">
        <v>0.5</v>
      </c>
      <c r="G98" s="8"/>
      <c r="H98" s="8"/>
      <c r="I98" s="8"/>
      <c r="J98" s="8"/>
      <c r="K98" s="8"/>
      <c r="L98" s="8"/>
      <c r="M98" s="8"/>
      <c r="N98" s="9" t="s">
        <v>234</v>
      </c>
      <c r="O98" s="8"/>
      <c r="P98" s="10">
        <f t="array" ref="P98">DATE(2014,6,30)+TIME(14,21,3)</f>
        <v>41820.59795</v>
      </c>
    </row>
    <row r="99" hidden="1">
      <c r="A99" s="6">
        <v>41820.59912037037</v>
      </c>
      <c r="B99" s="7" t="s">
        <v>41</v>
      </c>
      <c r="C99" s="7" t="s">
        <v>13</v>
      </c>
      <c r="D99" s="7" t="s">
        <v>65</v>
      </c>
      <c r="E99" s="7" t="s">
        <v>235</v>
      </c>
      <c r="F99" s="7">
        <v>2.0</v>
      </c>
      <c r="G99" s="8"/>
      <c r="H99" s="8"/>
      <c r="I99" s="8"/>
      <c r="J99" s="8"/>
      <c r="K99" s="8"/>
      <c r="L99" s="8"/>
      <c r="M99" s="8"/>
      <c r="N99" s="9" t="s">
        <v>236</v>
      </c>
      <c r="O99" s="8"/>
      <c r="P99" s="10">
        <f t="array" ref="P99">DATE(2014,6,30)+TIME(14,22,44)</f>
        <v>41820.59912</v>
      </c>
    </row>
    <row r="100">
      <c r="A100" s="6">
        <v>41820.714780092596</v>
      </c>
      <c r="B100" s="7" t="s">
        <v>41</v>
      </c>
      <c r="C100" s="7" t="s">
        <v>17</v>
      </c>
      <c r="D100" s="8"/>
      <c r="E100" s="8"/>
      <c r="F100" s="8"/>
      <c r="G100" s="8"/>
      <c r="H100" s="8"/>
      <c r="I100" s="7" t="s">
        <v>237</v>
      </c>
      <c r="J100" s="8"/>
      <c r="K100" s="8"/>
      <c r="L100" s="8"/>
      <c r="M100" s="11">
        <v>41820.71319444444</v>
      </c>
      <c r="N100" s="9" t="s">
        <v>238</v>
      </c>
      <c r="O100" s="8"/>
      <c r="P100" s="10">
        <f t="array" ref="P100">DATE(2014,6,30)+TIME(17,9,17)</f>
        <v>41820.71478</v>
      </c>
    </row>
    <row r="101">
      <c r="A101" s="6">
        <v>41820.78417824074</v>
      </c>
      <c r="B101" s="7" t="s">
        <v>41</v>
      </c>
      <c r="C101" s="7" t="s">
        <v>21</v>
      </c>
      <c r="D101" s="8"/>
      <c r="E101" s="8"/>
      <c r="F101" s="8"/>
      <c r="G101" s="8"/>
      <c r="H101" s="8"/>
      <c r="I101" s="7" t="s">
        <v>239</v>
      </c>
      <c r="J101" s="8"/>
      <c r="K101" s="8"/>
      <c r="L101" s="8"/>
      <c r="M101" s="11">
        <v>41820.78333333333</v>
      </c>
      <c r="N101" s="9" t="s">
        <v>240</v>
      </c>
      <c r="O101" s="8"/>
      <c r="P101" s="10">
        <f t="array" ref="P101">DATE(2014,6,30)+TIME(18,49,13)</f>
        <v>41820.78418</v>
      </c>
    </row>
    <row r="102">
      <c r="A102" s="6">
        <v>41820.786307870374</v>
      </c>
      <c r="B102" s="7" t="s">
        <v>41</v>
      </c>
      <c r="C102" s="7" t="s">
        <v>21</v>
      </c>
      <c r="D102" s="8"/>
      <c r="E102" s="8"/>
      <c r="F102" s="8"/>
      <c r="G102" s="8"/>
      <c r="H102" s="8"/>
      <c r="I102" s="7" t="s">
        <v>241</v>
      </c>
      <c r="J102" s="8"/>
      <c r="K102" s="8"/>
      <c r="L102" s="8"/>
      <c r="M102" s="11">
        <v>41820.78611111111</v>
      </c>
      <c r="N102" s="9" t="s">
        <v>242</v>
      </c>
      <c r="O102" s="8"/>
      <c r="P102" s="10">
        <f t="array" ref="P102">DATE(2014,6,30)+TIME(18,52,17)</f>
        <v>41820.78631</v>
      </c>
    </row>
    <row r="103">
      <c r="A103" s="6">
        <v>41820.790289351855</v>
      </c>
      <c r="B103" s="7" t="s">
        <v>41</v>
      </c>
      <c r="C103" s="7" t="s">
        <v>17</v>
      </c>
      <c r="D103" s="8"/>
      <c r="E103" s="8"/>
      <c r="F103" s="8"/>
      <c r="G103" s="8"/>
      <c r="H103" s="8"/>
      <c r="I103" s="7" t="s">
        <v>243</v>
      </c>
      <c r="J103" s="8"/>
      <c r="K103" s="8"/>
      <c r="L103" s="8"/>
      <c r="M103" s="11">
        <v>41820.708333333336</v>
      </c>
      <c r="N103" s="9" t="s">
        <v>244</v>
      </c>
      <c r="O103" s="8"/>
      <c r="P103" s="10">
        <f t="array" ref="P103">DATE(2014,6,30)+TIME(18,58,1)</f>
        <v>41820.79029</v>
      </c>
    </row>
    <row r="104">
      <c r="A104" s="6">
        <v>41822.719513888886</v>
      </c>
      <c r="B104" s="7" t="s">
        <v>41</v>
      </c>
      <c r="C104" s="7" t="s">
        <v>21</v>
      </c>
      <c r="D104" s="8"/>
      <c r="E104" s="8"/>
      <c r="F104" s="8"/>
      <c r="G104" s="8"/>
      <c r="H104" s="8"/>
      <c r="I104" s="7" t="s">
        <v>245</v>
      </c>
      <c r="J104" s="8"/>
      <c r="K104" s="8"/>
      <c r="L104" s="8"/>
      <c r="M104" s="11">
        <v>41822.71527777778</v>
      </c>
      <c r="N104" s="9" t="s">
        <v>246</v>
      </c>
      <c r="O104" s="8"/>
      <c r="P104" s="10">
        <f t="array" ref="P104">DATE(2014,7,2)+TIME(17,16,6)</f>
        <v>41822.71951</v>
      </c>
    </row>
    <row r="105">
      <c r="A105" s="6">
        <v>41822.73001157407</v>
      </c>
      <c r="B105" s="7" t="s">
        <v>41</v>
      </c>
      <c r="C105" s="7" t="s">
        <v>21</v>
      </c>
      <c r="D105" s="8"/>
      <c r="E105" s="8"/>
      <c r="F105" s="8"/>
      <c r="G105" s="8"/>
      <c r="H105" s="8"/>
      <c r="I105" s="7" t="s">
        <v>247</v>
      </c>
      <c r="J105" s="8"/>
      <c r="K105" s="8"/>
      <c r="L105" s="8"/>
      <c r="M105" s="11">
        <v>41822.720138888886</v>
      </c>
      <c r="N105" s="9" t="s">
        <v>248</v>
      </c>
      <c r="O105" s="8"/>
      <c r="P105" s="10">
        <f t="array" ref="P105">DATE(2014,7,2)+TIME(17,31,13)</f>
        <v>41822.73001</v>
      </c>
    </row>
    <row r="106">
      <c r="A106" s="6">
        <v>41822.74039351852</v>
      </c>
      <c r="B106" s="7" t="s">
        <v>41</v>
      </c>
      <c r="C106" s="7" t="s">
        <v>21</v>
      </c>
      <c r="D106" s="8"/>
      <c r="E106" s="8"/>
      <c r="F106" s="8"/>
      <c r="G106" s="8"/>
      <c r="H106" s="8"/>
      <c r="I106" s="7" t="s">
        <v>249</v>
      </c>
      <c r="J106" s="8"/>
      <c r="K106" s="8"/>
      <c r="L106" s="8"/>
      <c r="M106" s="11">
        <v>41822.739583333336</v>
      </c>
      <c r="N106" s="9" t="s">
        <v>250</v>
      </c>
      <c r="O106" s="8"/>
      <c r="P106" s="10">
        <f t="array" ref="P106">DATE(2014,7,2)+TIME(17,46,10)</f>
        <v>41822.74039</v>
      </c>
    </row>
    <row r="107">
      <c r="A107" s="6">
        <v>41822.807025462964</v>
      </c>
      <c r="B107" s="7" t="s">
        <v>41</v>
      </c>
      <c r="C107" s="7" t="s">
        <v>21</v>
      </c>
      <c r="D107" s="8"/>
      <c r="E107" s="8"/>
      <c r="F107" s="8"/>
      <c r="G107" s="8"/>
      <c r="H107" s="8"/>
      <c r="I107" s="7" t="s">
        <v>251</v>
      </c>
      <c r="J107" s="8"/>
      <c r="K107" s="8"/>
      <c r="L107" s="8"/>
      <c r="M107" s="11">
        <v>41822.80694444444</v>
      </c>
      <c r="N107" s="9" t="s">
        <v>252</v>
      </c>
      <c r="O107" s="8"/>
      <c r="P107" s="10">
        <f t="array" ref="P107">DATE(2014,7,2)+TIME(19,22,7)</f>
        <v>41822.80703</v>
      </c>
    </row>
    <row r="108" hidden="1">
      <c r="A108" s="6">
        <v>41823.457094907404</v>
      </c>
      <c r="B108" s="7" t="s">
        <v>64</v>
      </c>
      <c r="C108" s="7" t="s">
        <v>13</v>
      </c>
      <c r="D108" s="7" t="s">
        <v>253</v>
      </c>
      <c r="E108" s="7" t="s">
        <v>254</v>
      </c>
      <c r="F108" s="7">
        <v>5.0</v>
      </c>
      <c r="G108" s="8"/>
      <c r="H108" s="8"/>
      <c r="I108" s="8"/>
      <c r="J108" s="8"/>
      <c r="K108" s="8"/>
      <c r="L108" s="8"/>
      <c r="M108" s="8"/>
      <c r="N108" s="9" t="s">
        <v>255</v>
      </c>
      <c r="O108" s="8"/>
      <c r="P108" s="10">
        <f t="array" ref="P108">DATE(2014,7,3)+TIME(10,58,13)</f>
        <v>41823.45709</v>
      </c>
    </row>
    <row r="109">
      <c r="A109" s="6">
        <v>41823.737962962965</v>
      </c>
      <c r="B109" s="7" t="s">
        <v>64</v>
      </c>
      <c r="C109" s="7" t="s">
        <v>17</v>
      </c>
      <c r="D109" s="8"/>
      <c r="E109" s="8"/>
      <c r="F109" s="8"/>
      <c r="G109" s="8"/>
      <c r="H109" s="8"/>
      <c r="I109" s="7" t="s">
        <v>256</v>
      </c>
      <c r="J109" s="8"/>
      <c r="K109" s="8"/>
      <c r="L109" s="8"/>
      <c r="M109" s="11">
        <v>41823.729166666664</v>
      </c>
      <c r="N109" s="9" t="s">
        <v>257</v>
      </c>
      <c r="O109" s="8"/>
      <c r="P109" s="10">
        <f t="array" ref="P109">DATE(2014,7,3)+TIME(17,42,40)</f>
        <v>41823.73796</v>
      </c>
    </row>
    <row r="110">
      <c r="A110" s="6">
        <v>41823.741898148146</v>
      </c>
      <c r="B110" s="7" t="s">
        <v>41</v>
      </c>
      <c r="C110" s="7" t="s">
        <v>21</v>
      </c>
      <c r="D110" s="8"/>
      <c r="E110" s="8"/>
      <c r="F110" s="8"/>
      <c r="G110" s="8"/>
      <c r="H110" s="8"/>
      <c r="I110" s="7" t="s">
        <v>258</v>
      </c>
      <c r="J110" s="8"/>
      <c r="K110" s="8"/>
      <c r="L110" s="8"/>
      <c r="M110" s="11">
        <v>41823.74097222222</v>
      </c>
      <c r="N110" s="9" t="s">
        <v>259</v>
      </c>
      <c r="O110" s="8"/>
      <c r="P110" s="10">
        <f t="array" ref="P110">DATE(2014,7,3)+TIME(17,48,20)</f>
        <v>41823.7419</v>
      </c>
    </row>
    <row r="111">
      <c r="A111" s="6">
        <v>41828.41578703704</v>
      </c>
      <c r="B111" s="7" t="s">
        <v>41</v>
      </c>
      <c r="C111" s="7" t="s">
        <v>21</v>
      </c>
      <c r="D111" s="8"/>
      <c r="E111" s="8"/>
      <c r="F111" s="8"/>
      <c r="G111" s="8"/>
      <c r="H111" s="8"/>
      <c r="I111" s="7" t="s">
        <v>260</v>
      </c>
      <c r="J111" s="8"/>
      <c r="K111" s="8"/>
      <c r="L111" s="8"/>
      <c r="M111" s="11">
        <v>41828.41527777778</v>
      </c>
      <c r="N111" s="9" t="s">
        <v>261</v>
      </c>
      <c r="O111" s="8"/>
      <c r="P111" s="10">
        <f t="array" ref="P111">DATE(2014,7,8)+TIME(9,58,44)</f>
        <v>41828.41579</v>
      </c>
    </row>
    <row r="112">
      <c r="A112" s="6">
        <v>41828.45274305555</v>
      </c>
      <c r="B112" s="7" t="s">
        <v>41</v>
      </c>
      <c r="C112" s="7" t="s">
        <v>21</v>
      </c>
      <c r="D112" s="8"/>
      <c r="E112" s="8"/>
      <c r="F112" s="8"/>
      <c r="G112" s="8"/>
      <c r="H112" s="8"/>
      <c r="I112" s="7" t="s">
        <v>262</v>
      </c>
      <c r="J112" s="8"/>
      <c r="K112" s="8"/>
      <c r="L112" s="8"/>
      <c r="M112" s="11">
        <v>41828.45208333333</v>
      </c>
      <c r="N112" s="9" t="s">
        <v>263</v>
      </c>
      <c r="O112" s="8"/>
      <c r="P112" s="10">
        <f t="array" ref="P112">DATE(2014,7,8)+TIME(10,51,57)</f>
        <v>41828.45274</v>
      </c>
    </row>
    <row r="113">
      <c r="A113" s="6">
        <v>41828.456041666665</v>
      </c>
      <c r="B113" s="7" t="s">
        <v>41</v>
      </c>
      <c r="C113" s="7" t="s">
        <v>21</v>
      </c>
      <c r="D113" s="8"/>
      <c r="E113" s="8"/>
      <c r="F113" s="8"/>
      <c r="G113" s="8"/>
      <c r="H113" s="8"/>
      <c r="I113" s="7" t="s">
        <v>264</v>
      </c>
      <c r="J113" s="8"/>
      <c r="K113" s="8"/>
      <c r="L113" s="8"/>
      <c r="M113" s="11">
        <v>41828.45138888889</v>
      </c>
      <c r="N113" s="9" t="s">
        <v>265</v>
      </c>
      <c r="O113" s="8"/>
      <c r="P113" s="10">
        <f t="array" ref="P113">DATE(2014,7,8)+TIME(10,56,42)</f>
        <v>41828.45604</v>
      </c>
    </row>
    <row r="114">
      <c r="A114" s="6">
        <v>41829.72554398148</v>
      </c>
      <c r="B114" s="7" t="s">
        <v>41</v>
      </c>
      <c r="C114" s="7" t="s">
        <v>17</v>
      </c>
      <c r="D114" s="8"/>
      <c r="E114" s="8"/>
      <c r="F114" s="8"/>
      <c r="G114" s="8"/>
      <c r="H114" s="8"/>
      <c r="I114" s="7" t="s">
        <v>266</v>
      </c>
      <c r="J114" s="8"/>
      <c r="K114" s="8"/>
      <c r="L114" s="8"/>
      <c r="M114" s="11">
        <v>41829.72430555556</v>
      </c>
      <c r="N114" s="9" t="s">
        <v>267</v>
      </c>
      <c r="O114" s="8"/>
      <c r="P114" s="10">
        <f t="array" ref="P114">DATE(2014,7,9)+TIME(17,24,47)</f>
        <v>41829.72554</v>
      </c>
    </row>
    <row r="115">
      <c r="A115" s="6">
        <v>41830.37548611111</v>
      </c>
      <c r="B115" s="7" t="s">
        <v>41</v>
      </c>
      <c r="C115" s="7" t="s">
        <v>21</v>
      </c>
      <c r="D115" s="8"/>
      <c r="E115" s="8"/>
      <c r="F115" s="8"/>
      <c r="G115" s="8"/>
      <c r="H115" s="8"/>
      <c r="I115" s="7" t="s">
        <v>268</v>
      </c>
      <c r="J115" s="8"/>
      <c r="K115" s="8"/>
      <c r="L115" s="8"/>
      <c r="M115" s="11">
        <v>41830.375</v>
      </c>
      <c r="N115" s="9" t="s">
        <v>269</v>
      </c>
      <c r="O115" s="8"/>
      <c r="P115" s="10">
        <f t="array" ref="P115">DATE(2014,7,10)+TIME(9,0,42)</f>
        <v>41830.37549</v>
      </c>
    </row>
    <row r="116">
      <c r="A116" s="6">
        <v>41830.45116898148</v>
      </c>
      <c r="B116" s="7" t="s">
        <v>41</v>
      </c>
      <c r="C116" s="7" t="s">
        <v>21</v>
      </c>
      <c r="D116" s="8"/>
      <c r="E116" s="8"/>
      <c r="F116" s="8"/>
      <c r="G116" s="8"/>
      <c r="H116" s="8"/>
      <c r="I116" s="7" t="s">
        <v>270</v>
      </c>
      <c r="J116" s="8"/>
      <c r="K116" s="8"/>
      <c r="L116" s="8"/>
      <c r="M116" s="11">
        <v>41830.45138888889</v>
      </c>
      <c r="N116" s="9" t="s">
        <v>271</v>
      </c>
      <c r="O116" s="8"/>
      <c r="P116" s="10">
        <f t="array" ref="P116">DATE(2014,7,10)+TIME(10,49,41)</f>
        <v>41830.45117</v>
      </c>
    </row>
    <row r="117">
      <c r="A117" s="6">
        <v>41830.460486111115</v>
      </c>
      <c r="B117" s="7" t="s">
        <v>41</v>
      </c>
      <c r="C117" s="7" t="s">
        <v>21</v>
      </c>
      <c r="D117" s="8"/>
      <c r="E117" s="8"/>
      <c r="F117" s="8"/>
      <c r="G117" s="8"/>
      <c r="H117" s="8"/>
      <c r="I117" s="7" t="s">
        <v>272</v>
      </c>
      <c r="J117" s="8"/>
      <c r="K117" s="8"/>
      <c r="L117" s="8"/>
      <c r="M117" s="11">
        <v>41830.458333333336</v>
      </c>
      <c r="N117" s="9" t="s">
        <v>273</v>
      </c>
      <c r="O117" s="8"/>
      <c r="P117" s="10">
        <f t="array" ref="P117">DATE(2014,7,10)+TIME(11,3,6)</f>
        <v>41830.46049</v>
      </c>
    </row>
    <row r="118">
      <c r="A118" s="6">
        <v>41830.594363425924</v>
      </c>
      <c r="B118" s="7" t="s">
        <v>41</v>
      </c>
      <c r="C118" s="7" t="s">
        <v>21</v>
      </c>
      <c r="D118" s="8"/>
      <c r="E118" s="8"/>
      <c r="F118" s="8"/>
      <c r="G118" s="8"/>
      <c r="H118" s="8"/>
      <c r="I118" s="7" t="s">
        <v>274</v>
      </c>
      <c r="J118" s="8"/>
      <c r="K118" s="8"/>
      <c r="L118" s="8"/>
      <c r="M118" s="11">
        <v>41830.59375</v>
      </c>
      <c r="N118" s="9" t="s">
        <v>275</v>
      </c>
      <c r="O118" s="8"/>
      <c r="P118" s="10">
        <f t="array" ref="P118">DATE(2014,7,10)+TIME(14,15,53)</f>
        <v>41830.59436</v>
      </c>
    </row>
    <row r="119">
      <c r="A119" s="6">
        <v>41830.59789351852</v>
      </c>
      <c r="B119" s="7" t="s">
        <v>276</v>
      </c>
      <c r="C119" s="7" t="s">
        <v>21</v>
      </c>
      <c r="D119" s="8"/>
      <c r="E119" s="8"/>
      <c r="F119" s="8"/>
      <c r="G119" s="8"/>
      <c r="H119" s="8"/>
      <c r="I119" s="7" t="s">
        <v>277</v>
      </c>
      <c r="J119" s="8"/>
      <c r="K119" s="8"/>
      <c r="L119" s="8"/>
      <c r="M119" s="11">
        <v>41829.666666666664</v>
      </c>
      <c r="N119" s="9" t="s">
        <v>278</v>
      </c>
      <c r="O119" s="8"/>
      <c r="P119" s="10">
        <f t="array" ref="P119">DATE(2014,7,10)+TIME(14,20,58)</f>
        <v>41830.59789</v>
      </c>
    </row>
    <row r="120">
      <c r="A120" s="6">
        <v>41834.41061342593</v>
      </c>
      <c r="B120" s="7" t="s">
        <v>41</v>
      </c>
      <c r="C120" s="7" t="s">
        <v>21</v>
      </c>
      <c r="D120" s="8"/>
      <c r="E120" s="8"/>
      <c r="F120" s="8"/>
      <c r="G120" s="8"/>
      <c r="H120" s="8"/>
      <c r="I120" s="7" t="s">
        <v>279</v>
      </c>
      <c r="J120" s="8"/>
      <c r="K120" s="8"/>
      <c r="L120" s="8"/>
      <c r="M120" s="11">
        <v>41834.40277777778</v>
      </c>
      <c r="N120" s="9" t="s">
        <v>280</v>
      </c>
      <c r="O120" s="8"/>
      <c r="P120" s="10">
        <f t="array" ref="P120">DATE(2014,7,14)+TIME(9,51,17)</f>
        <v>41834.41061</v>
      </c>
    </row>
    <row r="121" hidden="1">
      <c r="A121" s="6">
        <v>41835.495729166665</v>
      </c>
      <c r="B121" s="7" t="s">
        <v>41</v>
      </c>
      <c r="C121" s="7" t="s">
        <v>13</v>
      </c>
      <c r="D121" s="7" t="s">
        <v>281</v>
      </c>
      <c r="E121" s="7" t="s">
        <v>282</v>
      </c>
      <c r="F121" s="7">
        <v>1.0</v>
      </c>
      <c r="G121" s="8"/>
      <c r="H121" s="8"/>
      <c r="I121" s="8"/>
      <c r="J121" s="8"/>
      <c r="K121" s="8"/>
      <c r="L121" s="8"/>
      <c r="M121" s="8"/>
      <c r="N121" s="9" t="s">
        <v>283</v>
      </c>
      <c r="O121" s="8"/>
      <c r="P121" s="10">
        <f t="array" ref="P121">DATE(2014,7,15)+TIME(11,53,51)</f>
        <v>41835.49573</v>
      </c>
    </row>
    <row r="122">
      <c r="A122" s="6">
        <v>41835.53613425926</v>
      </c>
      <c r="B122" s="7" t="s">
        <v>41</v>
      </c>
      <c r="C122" s="7" t="s">
        <v>17</v>
      </c>
      <c r="D122" s="8"/>
      <c r="E122" s="8"/>
      <c r="F122" s="8"/>
      <c r="G122" s="8"/>
      <c r="H122" s="8"/>
      <c r="I122" s="7" t="s">
        <v>284</v>
      </c>
      <c r="J122" s="8"/>
      <c r="K122" s="8"/>
      <c r="L122" s="8"/>
      <c r="M122" s="11">
        <v>41835.53472222222</v>
      </c>
      <c r="N122" s="9" t="s">
        <v>285</v>
      </c>
      <c r="O122" s="8"/>
      <c r="P122" s="10">
        <f t="array" ref="P122">DATE(2014,7,15)+TIME(12,52,2)</f>
        <v>41835.53613</v>
      </c>
    </row>
    <row r="123">
      <c r="A123" s="6">
        <v>41835.63773148148</v>
      </c>
      <c r="B123" s="7" t="s">
        <v>41</v>
      </c>
      <c r="C123" s="7" t="s">
        <v>21</v>
      </c>
      <c r="D123" s="8"/>
      <c r="E123" s="8"/>
      <c r="F123" s="8"/>
      <c r="G123" s="8"/>
      <c r="H123" s="8"/>
      <c r="I123" s="7" t="s">
        <v>286</v>
      </c>
      <c r="J123" s="8"/>
      <c r="K123" s="8"/>
      <c r="L123" s="8"/>
      <c r="M123" s="11">
        <v>41835.62986111111</v>
      </c>
      <c r="N123" s="9" t="s">
        <v>287</v>
      </c>
      <c r="O123" s="8"/>
      <c r="P123" s="10">
        <f t="array" ref="P123">DATE(2014,7,15)+TIME(15,18,20)</f>
        <v>41835.63773</v>
      </c>
    </row>
    <row r="124">
      <c r="A124" s="6">
        <v>41837.46619212963</v>
      </c>
      <c r="B124" s="7" t="s">
        <v>41</v>
      </c>
      <c r="C124" s="7" t="s">
        <v>21</v>
      </c>
      <c r="D124" s="8"/>
      <c r="E124" s="8"/>
      <c r="F124" s="8"/>
      <c r="G124" s="8"/>
      <c r="H124" s="8"/>
      <c r="I124" s="7" t="s">
        <v>288</v>
      </c>
      <c r="J124" s="8"/>
      <c r="K124" s="8"/>
      <c r="L124" s="8"/>
      <c r="M124" s="11">
        <v>41837.46597222222</v>
      </c>
      <c r="N124" s="9" t="s">
        <v>289</v>
      </c>
      <c r="O124" s="8"/>
      <c r="P124" s="10">
        <f t="array" ref="P124">DATE(2014,7,17)+TIME(11,11,19)</f>
        <v>41837.46619</v>
      </c>
    </row>
    <row r="125">
      <c r="A125" s="6">
        <v>41838.62091435185</v>
      </c>
      <c r="B125" s="7" t="s">
        <v>64</v>
      </c>
      <c r="C125" s="7" t="s">
        <v>21</v>
      </c>
      <c r="D125" s="8"/>
      <c r="E125" s="8"/>
      <c r="F125" s="8"/>
      <c r="G125" s="8"/>
      <c r="H125" s="8"/>
      <c r="I125" s="7" t="s">
        <v>290</v>
      </c>
      <c r="J125" s="8"/>
      <c r="K125" s="8"/>
      <c r="L125" s="8"/>
      <c r="M125" s="11">
        <v>41838.61944444444</v>
      </c>
      <c r="N125" s="9" t="s">
        <v>291</v>
      </c>
      <c r="O125" s="8"/>
      <c r="P125" s="10">
        <f t="array" ref="P125">DATE(2014,7,18)+TIME(14,54,7)</f>
        <v>41838.62091</v>
      </c>
    </row>
    <row r="126">
      <c r="A126" s="6">
        <v>41841.40423611111</v>
      </c>
      <c r="B126" s="7" t="s">
        <v>41</v>
      </c>
      <c r="C126" s="7" t="s">
        <v>21</v>
      </c>
      <c r="D126" s="8"/>
      <c r="E126" s="8"/>
      <c r="F126" s="8"/>
      <c r="G126" s="8"/>
      <c r="H126" s="8"/>
      <c r="I126" s="7" t="s">
        <v>292</v>
      </c>
      <c r="J126" s="8"/>
      <c r="K126" s="8"/>
      <c r="L126" s="8"/>
      <c r="M126" s="11">
        <v>41841.40277777778</v>
      </c>
      <c r="N126" s="9" t="s">
        <v>293</v>
      </c>
      <c r="O126" s="8"/>
      <c r="P126" s="10">
        <f t="array" ref="P126">DATE(2014,7,21)+TIME(9,42,6)</f>
        <v>41841.40424</v>
      </c>
    </row>
    <row r="127" hidden="1">
      <c r="A127" s="6">
        <v>41842.59402777778</v>
      </c>
      <c r="B127" s="7" t="s">
        <v>84</v>
      </c>
      <c r="C127" s="7" t="s">
        <v>13</v>
      </c>
      <c r="D127" s="7" t="s">
        <v>65</v>
      </c>
      <c r="E127" s="7" t="s">
        <v>294</v>
      </c>
      <c r="F127" s="7">
        <v>2.0</v>
      </c>
      <c r="G127" s="8"/>
      <c r="H127" s="8"/>
      <c r="I127" s="8"/>
      <c r="J127" s="8"/>
      <c r="K127" s="8"/>
      <c r="L127" s="8"/>
      <c r="M127" s="8"/>
      <c r="N127" s="9" t="s">
        <v>295</v>
      </c>
      <c r="O127" s="8"/>
      <c r="P127" s="10">
        <f t="array" ref="P127">DATE(2014,7,22)+TIME(14,15,24)</f>
        <v>41842.59403</v>
      </c>
    </row>
    <row r="128">
      <c r="A128" s="6">
        <v>41842.807962962965</v>
      </c>
      <c r="B128" s="7" t="s">
        <v>296</v>
      </c>
      <c r="C128" s="7" t="s">
        <v>21</v>
      </c>
      <c r="D128" s="8"/>
      <c r="E128" s="8"/>
      <c r="F128" s="8"/>
      <c r="G128" s="8"/>
      <c r="H128" s="8"/>
      <c r="I128" s="7" t="s">
        <v>297</v>
      </c>
      <c r="J128" s="8"/>
      <c r="K128" s="8"/>
      <c r="L128" s="8"/>
      <c r="M128" s="11">
        <v>41842.541666666664</v>
      </c>
      <c r="N128" s="9" t="s">
        <v>298</v>
      </c>
      <c r="O128" s="8"/>
      <c r="P128" s="10">
        <f t="array" ref="P128">DATE(2014,7,22)+TIME(19,23,28)</f>
        <v>41842.80796</v>
      </c>
    </row>
    <row r="129">
      <c r="A129" s="6">
        <v>41843.61988425926</v>
      </c>
      <c r="B129" s="7" t="s">
        <v>41</v>
      </c>
      <c r="C129" s="7" t="s">
        <v>21</v>
      </c>
      <c r="D129" s="8"/>
      <c r="E129" s="8"/>
      <c r="F129" s="8"/>
      <c r="G129" s="8"/>
      <c r="H129" s="8"/>
      <c r="I129" s="7" t="s">
        <v>299</v>
      </c>
      <c r="J129" s="8"/>
      <c r="K129" s="8"/>
      <c r="L129" s="8"/>
      <c r="M129" s="11">
        <v>41843.618055555555</v>
      </c>
      <c r="N129" s="9" t="s">
        <v>300</v>
      </c>
      <c r="O129" s="8"/>
      <c r="P129" s="10">
        <f t="array" ref="P129">DATE(2014,7,23)+TIME(14,52,38)</f>
        <v>41843.61988</v>
      </c>
    </row>
    <row r="130">
      <c r="A130" s="6">
        <v>41843.6228125</v>
      </c>
      <c r="B130" s="7" t="s">
        <v>41</v>
      </c>
      <c r="C130" s="7" t="s">
        <v>21</v>
      </c>
      <c r="D130" s="8"/>
      <c r="E130" s="8"/>
      <c r="F130" s="8"/>
      <c r="G130" s="8"/>
      <c r="H130" s="8"/>
      <c r="I130" s="7" t="s">
        <v>301</v>
      </c>
      <c r="J130" s="8"/>
      <c r="K130" s="8"/>
      <c r="L130" s="8"/>
      <c r="M130" s="11">
        <v>41827.62222222222</v>
      </c>
      <c r="N130" s="9" t="s">
        <v>302</v>
      </c>
      <c r="O130" s="8"/>
      <c r="P130" s="10">
        <f t="array" ref="P130">DATE(2014,7,23)+TIME(14,56,51)</f>
        <v>41843.62281</v>
      </c>
    </row>
    <row r="131" hidden="1">
      <c r="A131" s="6">
        <v>41844.55459490741</v>
      </c>
      <c r="B131" s="7" t="s">
        <v>296</v>
      </c>
      <c r="C131" s="7" t="s">
        <v>21</v>
      </c>
      <c r="D131" s="12" t="s">
        <v>14</v>
      </c>
      <c r="E131" s="8"/>
      <c r="F131" s="8"/>
      <c r="G131" s="8"/>
      <c r="H131" s="8"/>
      <c r="I131" s="7" t="s">
        <v>303</v>
      </c>
      <c r="J131" s="8"/>
      <c r="K131" s="8"/>
      <c r="L131" s="8"/>
      <c r="M131" s="11">
        <v>41844.5</v>
      </c>
      <c r="N131" s="9" t="s">
        <v>304</v>
      </c>
      <c r="O131" s="8"/>
      <c r="P131" s="10">
        <f t="array" ref="P131">DATE(2014,7,24)+TIME(13,18,37)</f>
        <v>41844.55459</v>
      </c>
    </row>
    <row r="132">
      <c r="A132" s="6">
        <v>41844.57886574074</v>
      </c>
      <c r="B132" s="7" t="s">
        <v>84</v>
      </c>
      <c r="C132" s="7" t="s">
        <v>21</v>
      </c>
      <c r="D132" s="8"/>
      <c r="E132" s="8"/>
      <c r="F132" s="8"/>
      <c r="G132" s="8"/>
      <c r="H132" s="8"/>
      <c r="I132" s="7" t="s">
        <v>305</v>
      </c>
      <c r="J132" s="8"/>
      <c r="K132" s="8"/>
      <c r="L132" s="8"/>
      <c r="M132" s="11">
        <v>41844.458333333336</v>
      </c>
      <c r="N132" s="9" t="s">
        <v>306</v>
      </c>
      <c r="O132" s="8"/>
      <c r="P132" s="10">
        <f t="array" ref="P132">DATE(2014,7,24)+TIME(13,53,34)</f>
        <v>41844.57887</v>
      </c>
    </row>
    <row r="133">
      <c r="A133" s="6">
        <v>41844.7580787037</v>
      </c>
      <c r="B133" s="7" t="s">
        <v>84</v>
      </c>
      <c r="C133" s="7" t="s">
        <v>21</v>
      </c>
      <c r="D133" s="8"/>
      <c r="E133" s="8"/>
      <c r="F133" s="8"/>
      <c r="G133" s="8"/>
      <c r="H133" s="8"/>
      <c r="I133" s="7" t="s">
        <v>307</v>
      </c>
      <c r="J133" s="8"/>
      <c r="K133" s="8"/>
      <c r="L133" s="8"/>
      <c r="M133" s="11">
        <v>41844.63055555556</v>
      </c>
      <c r="N133" s="9" t="s">
        <v>308</v>
      </c>
      <c r="O133" s="8"/>
      <c r="P133" s="10">
        <f t="array" ref="P133">DATE(2014,7,24)+TIME(18,11,38)</f>
        <v>41844.75808</v>
      </c>
    </row>
    <row r="134">
      <c r="A134" s="6">
        <v>41844.83400462963</v>
      </c>
      <c r="B134" s="7" t="s">
        <v>81</v>
      </c>
      <c r="C134" s="7" t="s">
        <v>21</v>
      </c>
      <c r="D134" s="8"/>
      <c r="E134" s="8"/>
      <c r="F134" s="8"/>
      <c r="G134" s="8"/>
      <c r="H134" s="8"/>
      <c r="I134" s="7" t="s">
        <v>309</v>
      </c>
      <c r="J134" s="8"/>
      <c r="K134" s="8"/>
      <c r="L134" s="8"/>
      <c r="M134" s="11">
        <v>41844.78472222222</v>
      </c>
      <c r="N134" s="9" t="s">
        <v>310</v>
      </c>
      <c r="O134" s="8"/>
      <c r="P134" s="10">
        <f t="array" ref="P134">DATE(2014,7,24)+TIME(20,0,58)</f>
        <v>41844.834</v>
      </c>
    </row>
    <row r="135" hidden="1">
      <c r="A135" s="6">
        <v>41849.43133101852</v>
      </c>
      <c r="B135" s="7" t="s">
        <v>41</v>
      </c>
      <c r="C135" s="7" t="s">
        <v>13</v>
      </c>
      <c r="D135" s="7" t="s">
        <v>311</v>
      </c>
      <c r="E135" s="7" t="s">
        <v>312</v>
      </c>
      <c r="F135" s="7">
        <v>1.0</v>
      </c>
      <c r="G135" s="8"/>
      <c r="H135" s="8"/>
      <c r="I135" s="8"/>
      <c r="J135" s="8"/>
      <c r="K135" s="8"/>
      <c r="L135" s="8"/>
      <c r="M135" s="8"/>
      <c r="N135" s="9" t="s">
        <v>313</v>
      </c>
      <c r="O135" s="8"/>
      <c r="P135" s="10">
        <f t="array" ref="P135">DATE(2014,7,29)+TIME(10,21,7)</f>
        <v>41849.43133</v>
      </c>
    </row>
    <row r="136">
      <c r="A136" s="6">
        <v>41849.44033564815</v>
      </c>
      <c r="B136" s="7" t="s">
        <v>41</v>
      </c>
      <c r="C136" s="7" t="s">
        <v>17</v>
      </c>
      <c r="D136" s="8"/>
      <c r="E136" s="8"/>
      <c r="F136" s="8"/>
      <c r="G136" s="8"/>
      <c r="H136" s="8"/>
      <c r="I136" s="7" t="s">
        <v>314</v>
      </c>
      <c r="J136" s="8"/>
      <c r="K136" s="8"/>
      <c r="L136" s="8"/>
      <c r="M136" s="11">
        <v>41849.4375</v>
      </c>
      <c r="N136" s="9" t="s">
        <v>315</v>
      </c>
      <c r="O136" s="8"/>
      <c r="P136" s="10">
        <f t="array" ref="P136">DATE(2014,7,29)+TIME(10,34,5)</f>
        <v>41849.44034</v>
      </c>
    </row>
    <row r="137" hidden="1">
      <c r="A137" s="6">
        <v>41849.56165509259</v>
      </c>
      <c r="B137" s="7" t="s">
        <v>41</v>
      </c>
      <c r="C137" s="7" t="s">
        <v>13</v>
      </c>
      <c r="D137" s="7" t="s">
        <v>65</v>
      </c>
      <c r="E137" s="7" t="s">
        <v>316</v>
      </c>
      <c r="F137" s="7">
        <v>2.0</v>
      </c>
      <c r="G137" s="8"/>
      <c r="H137" s="8"/>
      <c r="I137" s="8"/>
      <c r="J137" s="8"/>
      <c r="K137" s="8"/>
      <c r="L137" s="8"/>
      <c r="M137" s="8"/>
      <c r="N137" s="9" t="s">
        <v>317</v>
      </c>
      <c r="O137" s="8"/>
      <c r="P137" s="10">
        <f t="array" ref="P137">DATE(2014,7,29)+TIME(13,28,47)</f>
        <v>41849.56166</v>
      </c>
    </row>
    <row r="138">
      <c r="A138" s="6">
        <v>41849.7094212963</v>
      </c>
      <c r="B138" s="7" t="s">
        <v>41</v>
      </c>
      <c r="C138" s="7" t="s">
        <v>17</v>
      </c>
      <c r="D138" s="8"/>
      <c r="E138" s="8"/>
      <c r="F138" s="8"/>
      <c r="G138" s="8"/>
      <c r="H138" s="8"/>
      <c r="I138" s="7" t="s">
        <v>318</v>
      </c>
      <c r="J138" s="8"/>
      <c r="K138" s="8"/>
      <c r="L138" s="8"/>
      <c r="M138" s="11">
        <v>41847.708333333336</v>
      </c>
      <c r="N138" s="9" t="s">
        <v>319</v>
      </c>
      <c r="O138" s="8"/>
      <c r="P138" s="10">
        <f t="array" ref="P138">DATE(2014,7,29)+TIME(17,1,34)</f>
        <v>41849.70942</v>
      </c>
    </row>
    <row r="139">
      <c r="A139" s="6">
        <v>41850.407638888886</v>
      </c>
      <c r="B139" s="7" t="s">
        <v>41</v>
      </c>
      <c r="C139" s="7" t="s">
        <v>21</v>
      </c>
      <c r="D139" s="8"/>
      <c r="E139" s="8"/>
      <c r="F139" s="8"/>
      <c r="G139" s="8"/>
      <c r="H139" s="8"/>
      <c r="I139" s="7" t="s">
        <v>320</v>
      </c>
      <c r="J139" s="8"/>
      <c r="K139" s="8"/>
      <c r="L139" s="8"/>
      <c r="M139" s="11">
        <v>41850.354166666664</v>
      </c>
      <c r="N139" s="9" t="s">
        <v>321</v>
      </c>
      <c r="O139" s="8"/>
      <c r="P139" s="10">
        <f t="array" ref="P139">DATE(2014,7,30)+TIME(9,47,0)</f>
        <v>41850.40764</v>
      </c>
    </row>
    <row r="140">
      <c r="A140" s="6">
        <v>41850.489224537036</v>
      </c>
      <c r="B140" s="7" t="s">
        <v>41</v>
      </c>
      <c r="C140" s="7" t="s">
        <v>21</v>
      </c>
      <c r="D140" s="8"/>
      <c r="E140" s="8"/>
      <c r="F140" s="8"/>
      <c r="G140" s="8"/>
      <c r="H140" s="8"/>
      <c r="I140" s="7" t="s">
        <v>322</v>
      </c>
      <c r="J140" s="8"/>
      <c r="K140" s="8"/>
      <c r="L140" s="8"/>
      <c r="M140" s="11">
        <v>41850.479166666664</v>
      </c>
      <c r="N140" s="9" t="s">
        <v>323</v>
      </c>
      <c r="O140" s="8"/>
      <c r="P140" s="10">
        <f t="array" ref="P140">DATE(2014,7,30)+TIME(11,44,29)</f>
        <v>41850.48922</v>
      </c>
    </row>
    <row r="141">
      <c r="A141" s="6">
        <v>41850.72217592593</v>
      </c>
      <c r="B141" s="7" t="s">
        <v>41</v>
      </c>
      <c r="C141" s="7" t="s">
        <v>21</v>
      </c>
      <c r="D141" s="8"/>
      <c r="E141" s="8"/>
      <c r="F141" s="8"/>
      <c r="G141" s="8"/>
      <c r="H141" s="8"/>
      <c r="I141" s="7" t="s">
        <v>324</v>
      </c>
      <c r="J141" s="8"/>
      <c r="K141" s="8"/>
      <c r="L141" s="8"/>
      <c r="M141" s="11">
        <v>41850.677083333336</v>
      </c>
      <c r="N141" s="9" t="s">
        <v>325</v>
      </c>
      <c r="O141" s="8"/>
      <c r="P141" s="10">
        <f t="array" ref="P141">DATE(2014,7,30)+TIME(17,19,56)</f>
        <v>41850.72218</v>
      </c>
    </row>
    <row r="142">
      <c r="A142" s="6">
        <v>41851.72020833333</v>
      </c>
      <c r="B142" s="7" t="s">
        <v>326</v>
      </c>
      <c r="C142" s="7" t="s">
        <v>17</v>
      </c>
      <c r="D142" s="8"/>
      <c r="E142" s="8"/>
      <c r="F142" s="8"/>
      <c r="G142" s="8"/>
      <c r="H142" s="8"/>
      <c r="I142" s="7" t="s">
        <v>327</v>
      </c>
      <c r="J142" s="8"/>
      <c r="K142" s="8"/>
      <c r="L142" s="8"/>
      <c r="M142" s="11">
        <v>41851.708333333336</v>
      </c>
      <c r="N142" s="9" t="s">
        <v>328</v>
      </c>
      <c r="O142" s="8"/>
      <c r="P142" s="10">
        <f t="array" ref="P142">DATE(2014,7,31)+TIME(17,17,6)</f>
        <v>41851.72021</v>
      </c>
    </row>
    <row r="143">
      <c r="A143" s="6">
        <v>41851.74444444444</v>
      </c>
      <c r="B143" s="7" t="s">
        <v>41</v>
      </c>
      <c r="C143" s="7" t="s">
        <v>21</v>
      </c>
      <c r="D143" s="8"/>
      <c r="E143" s="8"/>
      <c r="F143" s="8"/>
      <c r="G143" s="8"/>
      <c r="H143" s="8"/>
      <c r="I143" s="7" t="s">
        <v>329</v>
      </c>
      <c r="J143" s="8"/>
      <c r="K143" s="8"/>
      <c r="L143" s="8"/>
      <c r="M143" s="11">
        <v>41851.743055555555</v>
      </c>
      <c r="N143" s="9" t="s">
        <v>330</v>
      </c>
      <c r="O143" s="8"/>
      <c r="P143" s="10">
        <f t="array" ref="P143">DATE(2014,7,31)+TIME(17,52,0)</f>
        <v>41851.74444</v>
      </c>
    </row>
    <row r="144">
      <c r="A144" s="6">
        <v>41851.747152777774</v>
      </c>
      <c r="B144" s="7" t="s">
        <v>41</v>
      </c>
      <c r="C144" s="7" t="s">
        <v>21</v>
      </c>
      <c r="D144" s="8"/>
      <c r="E144" s="8"/>
      <c r="F144" s="8"/>
      <c r="G144" s="8"/>
      <c r="H144" s="8"/>
      <c r="I144" s="7" t="s">
        <v>331</v>
      </c>
      <c r="J144" s="8"/>
      <c r="K144" s="8"/>
      <c r="L144" s="8"/>
      <c r="M144" s="11">
        <v>41851.65</v>
      </c>
      <c r="N144" s="9" t="s">
        <v>332</v>
      </c>
      <c r="O144" s="8"/>
      <c r="P144" s="10">
        <f t="array" ref="P144">DATE(2014,7,31)+TIME(17,55,54)</f>
        <v>41851.74715</v>
      </c>
    </row>
    <row r="145" hidden="1">
      <c r="A145" s="6">
        <v>41852.52613425926</v>
      </c>
      <c r="B145" s="7" t="s">
        <v>41</v>
      </c>
      <c r="C145" s="7" t="s">
        <v>13</v>
      </c>
      <c r="D145" s="7" t="s">
        <v>14</v>
      </c>
      <c r="E145" s="7" t="s">
        <v>333</v>
      </c>
      <c r="F145" s="7">
        <v>0.5</v>
      </c>
      <c r="G145" s="8"/>
      <c r="H145" s="8"/>
      <c r="I145" s="8"/>
      <c r="J145" s="8"/>
      <c r="K145" s="8"/>
      <c r="L145" s="8"/>
      <c r="M145" s="8"/>
      <c r="N145" s="9" t="s">
        <v>334</v>
      </c>
      <c r="O145" s="8"/>
      <c r="P145" s="10">
        <f t="array" ref="P145">DATE(2014,8,1)+TIME(12,37,38)</f>
        <v>41852.52613</v>
      </c>
    </row>
    <row r="146">
      <c r="A146" s="6">
        <v>41852.53586805556</v>
      </c>
      <c r="B146" s="7" t="s">
        <v>41</v>
      </c>
      <c r="C146" s="7" t="s">
        <v>17</v>
      </c>
      <c r="D146" s="8"/>
      <c r="E146" s="8"/>
      <c r="F146" s="8"/>
      <c r="G146" s="8"/>
      <c r="H146" s="8"/>
      <c r="I146" s="7" t="s">
        <v>335</v>
      </c>
      <c r="J146" s="8"/>
      <c r="K146" s="8"/>
      <c r="L146" s="8"/>
      <c r="M146" s="11">
        <v>41852.53472222222</v>
      </c>
      <c r="N146" s="9" t="s">
        <v>336</v>
      </c>
      <c r="O146" s="8"/>
      <c r="P146" s="10">
        <f t="array" ref="P146">DATE(2014,8,1)+TIME(12,51,39)</f>
        <v>41852.53587</v>
      </c>
    </row>
    <row r="147">
      <c r="A147" s="6">
        <v>41858.3702662037</v>
      </c>
      <c r="B147" s="7" t="s">
        <v>159</v>
      </c>
      <c r="C147" s="7" t="s">
        <v>21</v>
      </c>
      <c r="D147" s="8"/>
      <c r="E147" s="8"/>
      <c r="F147" s="8"/>
      <c r="G147" s="8"/>
      <c r="H147" s="8"/>
      <c r="I147" s="7" t="s">
        <v>337</v>
      </c>
      <c r="J147" s="8"/>
      <c r="K147" s="8"/>
      <c r="L147" s="8"/>
      <c r="M147" s="11">
        <v>41858.319444444445</v>
      </c>
      <c r="N147" s="9" t="s">
        <v>338</v>
      </c>
      <c r="O147" s="8"/>
      <c r="P147" s="10">
        <f t="array" ref="P147">DATE(2014,8,7)+TIME(8,53,11)</f>
        <v>41858.37027</v>
      </c>
    </row>
    <row r="148" hidden="1">
      <c r="A148" s="6">
        <v>41858.466319444444</v>
      </c>
      <c r="B148" s="7" t="s">
        <v>41</v>
      </c>
      <c r="C148" s="7" t="s">
        <v>13</v>
      </c>
      <c r="D148" s="7" t="s">
        <v>65</v>
      </c>
      <c r="E148" s="7" t="s">
        <v>339</v>
      </c>
      <c r="F148" s="7">
        <v>2.0</v>
      </c>
      <c r="G148" s="8"/>
      <c r="H148" s="8"/>
      <c r="I148" s="8"/>
      <c r="J148" s="8"/>
      <c r="K148" s="8"/>
      <c r="L148" s="8"/>
      <c r="M148" s="8"/>
      <c r="N148" s="9" t="s">
        <v>340</v>
      </c>
      <c r="O148" s="8"/>
      <c r="P148" s="10">
        <f t="array" ref="P148">DATE(2014,8,7)+TIME(11,11,30)</f>
        <v>41858.46632</v>
      </c>
    </row>
    <row r="149">
      <c r="A149" s="6">
        <v>41858.50655092593</v>
      </c>
      <c r="B149" s="7" t="s">
        <v>41</v>
      </c>
      <c r="C149" s="7" t="s">
        <v>17</v>
      </c>
      <c r="D149" s="8"/>
      <c r="E149" s="8"/>
      <c r="F149" s="8"/>
      <c r="G149" s="8"/>
      <c r="H149" s="8"/>
      <c r="I149" s="7" t="s">
        <v>341</v>
      </c>
      <c r="J149" s="8"/>
      <c r="K149" s="8"/>
      <c r="L149" s="8"/>
      <c r="M149" s="11">
        <v>41858.510416666664</v>
      </c>
      <c r="N149" s="9" t="s">
        <v>342</v>
      </c>
      <c r="O149" s="8"/>
      <c r="P149" s="10">
        <f t="array" ref="P149">DATE(2014,8,7)+TIME(12,9,26)</f>
        <v>41858.50655</v>
      </c>
    </row>
    <row r="150">
      <c r="A150" s="6">
        <v>41858.51971064815</v>
      </c>
      <c r="B150" s="7" t="s">
        <v>81</v>
      </c>
      <c r="C150" s="7" t="s">
        <v>21</v>
      </c>
      <c r="D150" s="8"/>
      <c r="E150" s="8"/>
      <c r="F150" s="8"/>
      <c r="G150" s="8"/>
      <c r="H150" s="8"/>
      <c r="I150" s="7" t="s">
        <v>343</v>
      </c>
      <c r="J150" s="8"/>
      <c r="K150" s="8"/>
      <c r="L150" s="8"/>
      <c r="M150" s="11">
        <v>41858.458333333336</v>
      </c>
      <c r="N150" s="9" t="s">
        <v>344</v>
      </c>
      <c r="O150" s="8"/>
      <c r="P150" s="10">
        <f t="array" ref="P150">DATE(2014,8,7)+TIME(12,28,23)</f>
        <v>41858.51971</v>
      </c>
    </row>
    <row r="151" hidden="1">
      <c r="A151" s="6">
        <v>41859.54109953704</v>
      </c>
      <c r="B151" s="7" t="s">
        <v>41</v>
      </c>
      <c r="C151" s="7" t="s">
        <v>13</v>
      </c>
      <c r="D151" s="7" t="s">
        <v>345</v>
      </c>
      <c r="E151" s="7" t="s">
        <v>346</v>
      </c>
      <c r="F151" s="7">
        <v>2.0</v>
      </c>
      <c r="G151" s="8"/>
      <c r="H151" s="8"/>
      <c r="I151" s="8"/>
      <c r="J151" s="8"/>
      <c r="K151" s="8"/>
      <c r="L151" s="8"/>
      <c r="M151" s="8"/>
      <c r="N151" s="9" t="s">
        <v>347</v>
      </c>
      <c r="O151" s="8"/>
      <c r="P151" s="10">
        <f t="array" ref="P151">DATE(2014,8,8)+TIME(12,59,11)</f>
        <v>41859.5411</v>
      </c>
    </row>
    <row r="152">
      <c r="A152" s="6">
        <v>41859.66844907407</v>
      </c>
      <c r="B152" s="7" t="s">
        <v>41</v>
      </c>
      <c r="C152" s="7" t="s">
        <v>17</v>
      </c>
      <c r="D152" s="8"/>
      <c r="E152" s="8"/>
      <c r="F152" s="8"/>
      <c r="G152" s="8"/>
      <c r="H152" s="8"/>
      <c r="I152" s="7" t="s">
        <v>348</v>
      </c>
      <c r="J152" s="8"/>
      <c r="K152" s="8"/>
      <c r="L152" s="8"/>
      <c r="M152" s="11">
        <v>41859.666666666664</v>
      </c>
      <c r="N152" s="9" t="s">
        <v>349</v>
      </c>
      <c r="O152" s="8"/>
      <c r="P152" s="10">
        <f t="array" ref="P152">DATE(2014,8,8)+TIME(16,2,34)</f>
        <v>41859.66845</v>
      </c>
    </row>
    <row r="153">
      <c r="A153" s="6">
        <v>41859.709641203706</v>
      </c>
      <c r="B153" s="7" t="s">
        <v>41</v>
      </c>
      <c r="C153" s="7" t="s">
        <v>21</v>
      </c>
      <c r="D153" s="8"/>
      <c r="E153" s="8"/>
      <c r="F153" s="8"/>
      <c r="G153" s="8"/>
      <c r="H153" s="8"/>
      <c r="I153" s="7" t="s">
        <v>350</v>
      </c>
      <c r="J153" s="8"/>
      <c r="K153" s="8"/>
      <c r="L153" s="8"/>
      <c r="M153" s="11">
        <v>41859.711805555555</v>
      </c>
      <c r="N153" s="9" t="s">
        <v>351</v>
      </c>
      <c r="O153" s="8"/>
      <c r="P153" s="10">
        <f t="array" ref="P153">DATE(2014,8,8)+TIME(17,1,53)</f>
        <v>41859.70964</v>
      </c>
    </row>
    <row r="154" hidden="1">
      <c r="A154" s="6">
        <v>41859.7125</v>
      </c>
      <c r="B154" s="7" t="s">
        <v>41</v>
      </c>
      <c r="C154" s="7" t="s">
        <v>13</v>
      </c>
      <c r="D154" s="7" t="s">
        <v>14</v>
      </c>
      <c r="E154" s="7" t="s">
        <v>352</v>
      </c>
      <c r="F154" s="7">
        <v>0.5</v>
      </c>
      <c r="G154" s="8"/>
      <c r="H154" s="8"/>
      <c r="I154" s="8"/>
      <c r="J154" s="8"/>
      <c r="K154" s="8"/>
      <c r="L154" s="8"/>
      <c r="M154" s="8"/>
      <c r="N154" s="9" t="s">
        <v>353</v>
      </c>
      <c r="O154" s="8"/>
      <c r="P154" s="10">
        <f t="array" ref="P154">DATE(2014,8,8)+TIME(17,6,0)</f>
        <v>41859.7125</v>
      </c>
    </row>
    <row r="155">
      <c r="A155" s="6">
        <v>41859.72820601852</v>
      </c>
      <c r="B155" s="7" t="s">
        <v>41</v>
      </c>
      <c r="C155" s="7" t="s">
        <v>17</v>
      </c>
      <c r="D155" s="8"/>
      <c r="E155" s="8"/>
      <c r="F155" s="8"/>
      <c r="G155" s="8"/>
      <c r="H155" s="8"/>
      <c r="I155" s="7" t="s">
        <v>354</v>
      </c>
      <c r="J155" s="8"/>
      <c r="K155" s="8"/>
      <c r="L155" s="8"/>
      <c r="M155" s="11">
        <v>41859.71875</v>
      </c>
      <c r="N155" s="9" t="s">
        <v>355</v>
      </c>
      <c r="O155" s="8"/>
      <c r="P155" s="10">
        <f t="array" ref="P155">DATE(2014,8,8)+TIME(17,28,37)</f>
        <v>41859.72821</v>
      </c>
    </row>
    <row r="156">
      <c r="A156" s="6">
        <v>41863.57145833333</v>
      </c>
      <c r="B156" s="7" t="s">
        <v>356</v>
      </c>
      <c r="C156" s="7" t="s">
        <v>21</v>
      </c>
      <c r="D156" s="8"/>
      <c r="E156" s="8"/>
      <c r="F156" s="8"/>
      <c r="G156" s="8"/>
      <c r="H156" s="8"/>
      <c r="I156" s="7" t="s">
        <v>357</v>
      </c>
      <c r="J156" s="8"/>
      <c r="K156" s="8"/>
      <c r="L156" s="8"/>
      <c r="M156" s="11">
        <v>41863.541666666664</v>
      </c>
      <c r="N156" s="9" t="s">
        <v>358</v>
      </c>
      <c r="O156" s="8"/>
      <c r="P156" s="10">
        <f t="array" ref="P156">DATE(2014,8,12)+TIME(13,42,54)</f>
        <v>41863.57146</v>
      </c>
    </row>
    <row r="157">
      <c r="A157" s="6">
        <v>41863.779398148145</v>
      </c>
      <c r="B157" s="7" t="s">
        <v>41</v>
      </c>
      <c r="C157" s="7" t="s">
        <v>21</v>
      </c>
      <c r="D157" s="8"/>
      <c r="E157" s="8"/>
      <c r="F157" s="8"/>
      <c r="G157" s="8"/>
      <c r="H157" s="8"/>
      <c r="I157" s="7" t="s">
        <v>359</v>
      </c>
      <c r="J157" s="8"/>
      <c r="K157" s="8"/>
      <c r="L157" s="8"/>
      <c r="M157" s="11">
        <v>41863.770833333336</v>
      </c>
      <c r="N157" s="9" t="s">
        <v>360</v>
      </c>
      <c r="O157" s="8"/>
      <c r="P157" s="10">
        <f t="array" ref="P157">DATE(2014,8,12)+TIME(18,42,20)</f>
        <v>41863.7794</v>
      </c>
    </row>
    <row r="158">
      <c r="A158" s="6">
        <v>41866.74795138889</v>
      </c>
      <c r="B158" s="7" t="s">
        <v>41</v>
      </c>
      <c r="C158" s="7" t="s">
        <v>21</v>
      </c>
      <c r="D158" s="8"/>
      <c r="E158" s="8"/>
      <c r="F158" s="8"/>
      <c r="G158" s="8"/>
      <c r="H158" s="8"/>
      <c r="I158" s="7" t="s">
        <v>361</v>
      </c>
      <c r="J158" s="8"/>
      <c r="K158" s="8"/>
      <c r="L158" s="8"/>
      <c r="M158" s="11">
        <v>41866.583333333336</v>
      </c>
      <c r="N158" s="9" t="s">
        <v>362</v>
      </c>
      <c r="O158" s="8"/>
      <c r="P158" s="10">
        <f t="array" ref="P158">DATE(2014,8,15)+TIME(17,57,3)</f>
        <v>41866.74795</v>
      </c>
    </row>
    <row r="159" hidden="1">
      <c r="A159" s="6">
        <v>41869.59736111111</v>
      </c>
      <c r="B159" s="7" t="s">
        <v>41</v>
      </c>
      <c r="C159" s="7" t="s">
        <v>13</v>
      </c>
      <c r="D159" s="7" t="s">
        <v>14</v>
      </c>
      <c r="E159" s="7" t="s">
        <v>363</v>
      </c>
      <c r="F159" s="7">
        <v>1.0</v>
      </c>
      <c r="G159" s="8"/>
      <c r="H159" s="8"/>
      <c r="I159" s="8"/>
      <c r="J159" s="8"/>
      <c r="K159" s="8"/>
      <c r="L159" s="8"/>
      <c r="M159" s="8"/>
      <c r="N159" s="9" t="s">
        <v>364</v>
      </c>
      <c r="O159" s="8"/>
      <c r="P159" s="10">
        <f t="array" ref="P159">DATE(2014,8,18)+TIME(14,20,12)</f>
        <v>41869.59736</v>
      </c>
    </row>
    <row r="160">
      <c r="A160" s="6">
        <v>41869.616215277776</v>
      </c>
      <c r="B160" s="7" t="s">
        <v>41</v>
      </c>
      <c r="C160" s="7" t="s">
        <v>17</v>
      </c>
      <c r="D160" s="8"/>
      <c r="E160" s="8"/>
      <c r="F160" s="8"/>
      <c r="G160" s="8"/>
      <c r="H160" s="8"/>
      <c r="I160" s="7" t="s">
        <v>365</v>
      </c>
      <c r="J160" s="8"/>
      <c r="K160" s="8"/>
      <c r="L160" s="8"/>
      <c r="M160" s="11">
        <v>41869.61111111111</v>
      </c>
      <c r="N160" s="9" t="s">
        <v>366</v>
      </c>
      <c r="O160" s="8"/>
      <c r="P160" s="10">
        <f t="array" ref="P160">DATE(2014,8,18)+TIME(14,47,21)</f>
        <v>41869.61622</v>
      </c>
    </row>
    <row r="161" hidden="1">
      <c r="A161" s="6">
        <v>41872.63966435185</v>
      </c>
      <c r="B161" s="7" t="s">
        <v>41</v>
      </c>
      <c r="C161" s="7" t="s">
        <v>13</v>
      </c>
      <c r="D161" s="7" t="s">
        <v>311</v>
      </c>
      <c r="E161" s="7" t="s">
        <v>367</v>
      </c>
      <c r="F161" s="7">
        <v>2.0</v>
      </c>
      <c r="G161" s="8"/>
      <c r="H161" s="8"/>
      <c r="I161" s="8"/>
      <c r="J161" s="8"/>
      <c r="K161" s="8"/>
      <c r="L161" s="8"/>
      <c r="M161" s="8"/>
      <c r="N161" s="9" t="s">
        <v>368</v>
      </c>
      <c r="O161" s="8"/>
      <c r="P161" s="10">
        <f t="array" ref="P161">DATE(2014,8,21)+TIME(15,21,7)</f>
        <v>41872.63966</v>
      </c>
    </row>
    <row r="162">
      <c r="A162" s="6">
        <v>41872.7112037037</v>
      </c>
      <c r="B162" s="7" t="s">
        <v>41</v>
      </c>
      <c r="C162" s="7" t="s">
        <v>17</v>
      </c>
      <c r="D162" s="8"/>
      <c r="E162" s="8"/>
      <c r="F162" s="8"/>
      <c r="G162" s="8"/>
      <c r="H162" s="8"/>
      <c r="I162" s="7" t="s">
        <v>369</v>
      </c>
      <c r="J162" s="8"/>
      <c r="K162" s="8"/>
      <c r="L162" s="8"/>
      <c r="M162" s="11">
        <v>41872.708333333336</v>
      </c>
      <c r="N162" s="9" t="s">
        <v>370</v>
      </c>
      <c r="O162" s="8"/>
      <c r="P162" s="10">
        <f t="array" ref="P162">DATE(2014,8,21)+TIME(17,4,8)</f>
        <v>41872.7112</v>
      </c>
    </row>
    <row r="163">
      <c r="A163" s="6">
        <v>41872.73422453704</v>
      </c>
      <c r="B163" s="7" t="s">
        <v>41</v>
      </c>
      <c r="C163" s="7" t="s">
        <v>21</v>
      </c>
      <c r="D163" s="8"/>
      <c r="E163" s="8"/>
      <c r="F163" s="8"/>
      <c r="G163" s="8"/>
      <c r="H163" s="8"/>
      <c r="I163" s="7" t="s">
        <v>371</v>
      </c>
      <c r="J163" s="8"/>
      <c r="K163" s="8"/>
      <c r="L163" s="8"/>
      <c r="M163" s="11">
        <v>41872.756944444445</v>
      </c>
      <c r="N163" s="9" t="s">
        <v>372</v>
      </c>
      <c r="O163" s="8"/>
      <c r="P163" s="10">
        <f t="array" ref="P163">DATE(2014,8,21)+TIME(17,37,17)</f>
        <v>41872.73422</v>
      </c>
    </row>
    <row r="164" hidden="1">
      <c r="A164" s="6">
        <v>41878.478425925925</v>
      </c>
      <c r="B164" s="7" t="s">
        <v>41</v>
      </c>
      <c r="C164" s="7" t="s">
        <v>13</v>
      </c>
      <c r="D164" s="7" t="s">
        <v>373</v>
      </c>
      <c r="E164" s="7" t="s">
        <v>374</v>
      </c>
      <c r="F164" s="7">
        <v>0.5</v>
      </c>
      <c r="G164" s="8"/>
      <c r="H164" s="8"/>
      <c r="I164" s="8"/>
      <c r="J164" s="8"/>
      <c r="K164" s="8"/>
      <c r="L164" s="8"/>
      <c r="M164" s="8"/>
      <c r="N164" s="9" t="s">
        <v>375</v>
      </c>
      <c r="O164" s="8"/>
      <c r="P164" s="10">
        <f t="array" ref="P164">DATE(2014,8,27)+TIME(11,28,56)</f>
        <v>41878.47843</v>
      </c>
    </row>
    <row r="165">
      <c r="A165" s="6">
        <v>41883.691412037035</v>
      </c>
      <c r="B165" s="7" t="s">
        <v>41</v>
      </c>
      <c r="C165" s="7" t="s">
        <v>21</v>
      </c>
      <c r="D165" s="8"/>
      <c r="E165" s="8"/>
      <c r="F165" s="8"/>
      <c r="G165" s="8"/>
      <c r="H165" s="8"/>
      <c r="I165" s="7" t="s">
        <v>376</v>
      </c>
      <c r="J165" s="8"/>
      <c r="K165" s="8"/>
      <c r="L165" s="8"/>
      <c r="M165" s="11">
        <v>41883.42222222222</v>
      </c>
      <c r="N165" s="9" t="s">
        <v>377</v>
      </c>
      <c r="O165" s="8"/>
      <c r="P165" s="10">
        <f t="array" ref="P165">DATE(2014,9,1)+TIME(16,35,38)</f>
        <v>41883.69141</v>
      </c>
    </row>
    <row r="166">
      <c r="A166" s="6">
        <v>41883.736550925925</v>
      </c>
      <c r="B166" s="7" t="s">
        <v>41</v>
      </c>
      <c r="C166" s="7" t="s">
        <v>21</v>
      </c>
      <c r="D166" s="8"/>
      <c r="E166" s="8"/>
      <c r="F166" s="8"/>
      <c r="G166" s="8"/>
      <c r="H166" s="8"/>
      <c r="I166" s="7" t="s">
        <v>378</v>
      </c>
      <c r="J166" s="8"/>
      <c r="K166" s="8"/>
      <c r="L166" s="8"/>
      <c r="M166" s="11">
        <v>41883.75</v>
      </c>
      <c r="N166" s="9" t="s">
        <v>379</v>
      </c>
      <c r="O166" s="8"/>
      <c r="P166" s="10">
        <f t="array" ref="P166">DATE(2014,9,1)+TIME(17,40,38)</f>
        <v>41883.73655</v>
      </c>
    </row>
    <row r="167">
      <c r="A167" s="6">
        <v>41884.42894675926</v>
      </c>
      <c r="B167" s="7" t="s">
        <v>41</v>
      </c>
      <c r="C167" s="7" t="s">
        <v>21</v>
      </c>
      <c r="D167" s="8"/>
      <c r="E167" s="8"/>
      <c r="F167" s="8"/>
      <c r="G167" s="8"/>
      <c r="H167" s="8"/>
      <c r="I167" s="7" t="s">
        <v>380</v>
      </c>
      <c r="J167" s="8"/>
      <c r="K167" s="8"/>
      <c r="L167" s="8"/>
      <c r="M167" s="11">
        <v>41884.416666666664</v>
      </c>
      <c r="N167" s="9" t="s">
        <v>381</v>
      </c>
      <c r="O167" s="8"/>
      <c r="P167" s="10">
        <f t="array" ref="P167">DATE(2014,9,2)+TIME(10,17,41)</f>
        <v>41884.42895</v>
      </c>
    </row>
    <row r="168">
      <c r="A168" s="6">
        <v>41884.437210648146</v>
      </c>
      <c r="B168" s="7" t="s">
        <v>81</v>
      </c>
      <c r="C168" s="7" t="s">
        <v>21</v>
      </c>
      <c r="D168" s="8"/>
      <c r="E168" s="8"/>
      <c r="F168" s="8"/>
      <c r="G168" s="8"/>
      <c r="H168" s="8"/>
      <c r="I168" s="7" t="s">
        <v>382</v>
      </c>
      <c r="J168" s="8"/>
      <c r="K168" s="8"/>
      <c r="L168" s="8"/>
      <c r="M168" s="11">
        <v>41884.38888888889</v>
      </c>
      <c r="N168" s="9" t="s">
        <v>383</v>
      </c>
      <c r="O168" s="8"/>
      <c r="P168" s="10">
        <f t="array" ref="P168">DATE(2014,9,2)+TIME(10,29,35)</f>
        <v>41884.43721</v>
      </c>
    </row>
    <row r="169" hidden="1">
      <c r="A169" s="6">
        <v>41884.46792824074</v>
      </c>
      <c r="B169" s="7" t="s">
        <v>135</v>
      </c>
      <c r="C169" s="7" t="s">
        <v>13</v>
      </c>
      <c r="D169" s="7" t="s">
        <v>384</v>
      </c>
      <c r="E169" s="7" t="s">
        <v>385</v>
      </c>
      <c r="F169" s="7">
        <v>3.0</v>
      </c>
      <c r="G169" s="8"/>
      <c r="H169" s="8"/>
      <c r="I169" s="8"/>
      <c r="J169" s="8"/>
      <c r="K169" s="8"/>
      <c r="L169" s="8"/>
      <c r="M169" s="8"/>
      <c r="N169" s="9" t="s">
        <v>386</v>
      </c>
      <c r="O169" s="8"/>
      <c r="P169" s="10">
        <f t="array" ref="P169">DATE(2014,9,2)+TIME(11,13,49)</f>
        <v>41884.46793</v>
      </c>
    </row>
    <row r="170">
      <c r="A170" s="6">
        <v>41884.49952546296</v>
      </c>
      <c r="B170" s="7" t="s">
        <v>135</v>
      </c>
      <c r="C170" s="7" t="s">
        <v>21</v>
      </c>
      <c r="D170" s="8"/>
      <c r="E170" s="8"/>
      <c r="F170" s="8"/>
      <c r="G170" s="8"/>
      <c r="H170" s="8"/>
      <c r="I170" s="7" t="s">
        <v>387</v>
      </c>
      <c r="J170" s="8"/>
      <c r="K170" s="8"/>
      <c r="L170" s="8"/>
      <c r="M170" s="11">
        <v>41884.45138888889</v>
      </c>
      <c r="N170" s="9" t="s">
        <v>388</v>
      </c>
      <c r="O170" s="8"/>
      <c r="P170" s="10">
        <f t="array" ref="P170">DATE(2014,9,2)+TIME(11,59,19)</f>
        <v>41884.49953</v>
      </c>
    </row>
    <row r="171">
      <c r="A171" s="6">
        <v>41884.54755787037</v>
      </c>
      <c r="B171" s="7" t="s">
        <v>135</v>
      </c>
      <c r="C171" s="7" t="s">
        <v>21</v>
      </c>
      <c r="D171" s="8"/>
      <c r="E171" s="8"/>
      <c r="F171" s="8"/>
      <c r="G171" s="8"/>
      <c r="H171" s="8"/>
      <c r="I171" s="7" t="s">
        <v>389</v>
      </c>
      <c r="J171" s="8"/>
      <c r="K171" s="8"/>
      <c r="L171" s="8"/>
      <c r="M171" s="11">
        <v>41884.5</v>
      </c>
      <c r="N171" s="9" t="s">
        <v>390</v>
      </c>
      <c r="O171" s="8"/>
      <c r="P171" s="10">
        <f t="array" ref="P171">DATE(2014,9,2)+TIME(13,8,29)</f>
        <v>41884.54756</v>
      </c>
    </row>
    <row r="172" hidden="1">
      <c r="A172" s="6">
        <v>41884.647685185184</v>
      </c>
      <c r="B172" s="7" t="s">
        <v>41</v>
      </c>
      <c r="C172" s="7" t="s">
        <v>13</v>
      </c>
      <c r="D172" s="7" t="s">
        <v>391</v>
      </c>
      <c r="E172" s="7" t="s">
        <v>392</v>
      </c>
      <c r="F172" s="7">
        <v>0.5</v>
      </c>
      <c r="G172" s="8"/>
      <c r="H172" s="8"/>
      <c r="I172" s="8"/>
      <c r="J172" s="8"/>
      <c r="K172" s="8"/>
      <c r="L172" s="8"/>
      <c r="M172" s="8"/>
      <c r="N172" s="9" t="s">
        <v>393</v>
      </c>
      <c r="O172" s="8"/>
      <c r="P172" s="10">
        <f t="array" ref="P172">DATE(2014,9,2)+TIME(15,32,40)</f>
        <v>41884.64769</v>
      </c>
    </row>
    <row r="173" hidden="1">
      <c r="A173" s="6">
        <v>41885.42854166667</v>
      </c>
      <c r="B173" s="7" t="s">
        <v>135</v>
      </c>
      <c r="C173" s="7" t="s">
        <v>13</v>
      </c>
      <c r="D173" s="7" t="s">
        <v>14</v>
      </c>
      <c r="E173" s="7" t="s">
        <v>394</v>
      </c>
      <c r="F173" s="7">
        <v>5.0</v>
      </c>
      <c r="G173" s="8"/>
      <c r="H173" s="8"/>
      <c r="I173" s="8"/>
      <c r="J173" s="8"/>
      <c r="K173" s="8"/>
      <c r="L173" s="8"/>
      <c r="M173" s="8"/>
      <c r="N173" s="9" t="s">
        <v>395</v>
      </c>
      <c r="O173" s="8"/>
      <c r="P173" s="10">
        <f t="array" ref="P173">DATE(2014,9,3)+TIME(10,17,6)</f>
        <v>41885.42854</v>
      </c>
    </row>
    <row r="174">
      <c r="A174" s="6">
        <v>41885.5772337963</v>
      </c>
      <c r="B174" s="7" t="s">
        <v>135</v>
      </c>
      <c r="C174" s="7" t="s">
        <v>21</v>
      </c>
      <c r="D174" s="8"/>
      <c r="E174" s="8"/>
      <c r="F174" s="8"/>
      <c r="G174" s="8"/>
      <c r="H174" s="8"/>
      <c r="I174" s="7" t="s">
        <v>396</v>
      </c>
      <c r="J174" s="8"/>
      <c r="K174" s="8"/>
      <c r="L174" s="8"/>
      <c r="M174" s="11">
        <v>41885.52777777778</v>
      </c>
      <c r="N174" s="9" t="s">
        <v>397</v>
      </c>
      <c r="O174" s="8"/>
      <c r="P174" s="10">
        <f t="array" ref="P174">DATE(2014,9,3)+TIME(13,51,13)</f>
        <v>41885.57723</v>
      </c>
    </row>
    <row r="175" hidden="1">
      <c r="A175" s="6">
        <v>41887.762708333335</v>
      </c>
      <c r="B175" s="7" t="s">
        <v>41</v>
      </c>
      <c r="C175" s="7" t="s">
        <v>13</v>
      </c>
      <c r="D175" s="7" t="s">
        <v>311</v>
      </c>
      <c r="E175" s="7" t="s">
        <v>398</v>
      </c>
      <c r="F175" s="7">
        <v>0.5</v>
      </c>
      <c r="G175" s="8"/>
      <c r="H175" s="8"/>
      <c r="I175" s="8"/>
      <c r="J175" s="8"/>
      <c r="K175" s="8"/>
      <c r="L175" s="8"/>
      <c r="M175" s="8"/>
      <c r="N175" s="9" t="s">
        <v>399</v>
      </c>
      <c r="O175" s="8"/>
      <c r="P175" s="10">
        <f t="array" ref="P175">DATE(2014,9,5)+TIME(18,18,18)</f>
        <v>41887.76271</v>
      </c>
    </row>
    <row r="176" hidden="1">
      <c r="A176" s="6">
        <v>41899.450636574074</v>
      </c>
      <c r="B176" s="7" t="s">
        <v>41</v>
      </c>
      <c r="C176" s="7" t="s">
        <v>13</v>
      </c>
      <c r="D176" s="7" t="s">
        <v>14</v>
      </c>
      <c r="E176" s="7" t="s">
        <v>400</v>
      </c>
      <c r="F176" s="7">
        <v>0.5</v>
      </c>
      <c r="G176" s="8"/>
      <c r="H176" s="8"/>
      <c r="I176" s="8"/>
      <c r="J176" s="8"/>
      <c r="K176" s="8"/>
      <c r="L176" s="8"/>
      <c r="M176" s="8"/>
      <c r="N176" s="9" t="s">
        <v>401</v>
      </c>
      <c r="O176" s="8"/>
      <c r="P176" s="10">
        <f t="array" ref="P176">DATE(2014,9,17)+TIME(10,48,55)</f>
        <v>41899.45064</v>
      </c>
    </row>
    <row r="177">
      <c r="A177" s="6">
        <v>41899.4687037037</v>
      </c>
      <c r="B177" s="7" t="s">
        <v>41</v>
      </c>
      <c r="C177" s="7" t="s">
        <v>17</v>
      </c>
      <c r="D177" s="8"/>
      <c r="E177" s="8"/>
      <c r="F177" s="8"/>
      <c r="G177" s="8"/>
      <c r="H177" s="8"/>
      <c r="I177" s="7" t="s">
        <v>402</v>
      </c>
      <c r="J177" s="8"/>
      <c r="K177" s="8"/>
      <c r="L177" s="8"/>
      <c r="M177" s="11">
        <v>41899.42361111111</v>
      </c>
      <c r="N177" s="9" t="s">
        <v>403</v>
      </c>
      <c r="O177" s="8"/>
      <c r="P177" s="10">
        <f t="array" ref="P177">DATE(2014,9,17)+TIME(11,14,56)</f>
        <v>41899.4687</v>
      </c>
    </row>
    <row r="178" hidden="1">
      <c r="A178" s="6">
        <v>41899.53496527778</v>
      </c>
      <c r="B178" s="7" t="s">
        <v>41</v>
      </c>
      <c r="C178" s="7" t="s">
        <v>13</v>
      </c>
      <c r="D178" s="7" t="s">
        <v>219</v>
      </c>
      <c r="E178" s="7" t="s">
        <v>404</v>
      </c>
      <c r="F178" s="7">
        <v>1.0</v>
      </c>
      <c r="G178" s="8"/>
      <c r="H178" s="8"/>
      <c r="I178" s="8"/>
      <c r="J178" s="8"/>
      <c r="K178" s="8"/>
      <c r="L178" s="8"/>
      <c r="M178" s="8"/>
      <c r="N178" s="9" t="s">
        <v>405</v>
      </c>
      <c r="O178" s="8"/>
      <c r="P178" s="10">
        <f t="array" ref="P178">DATE(2014,9,17)+TIME(12,50,21)</f>
        <v>41899.53497</v>
      </c>
    </row>
    <row r="179">
      <c r="A179" s="6">
        <v>41899.5609837963</v>
      </c>
      <c r="B179" s="7" t="s">
        <v>41</v>
      </c>
      <c r="C179" s="7" t="s">
        <v>17</v>
      </c>
      <c r="D179" s="8"/>
      <c r="E179" s="8"/>
      <c r="F179" s="8"/>
      <c r="G179" s="8"/>
      <c r="H179" s="8"/>
      <c r="I179" s="7" t="s">
        <v>406</v>
      </c>
      <c r="J179" s="8"/>
      <c r="K179" s="8"/>
      <c r="L179" s="8"/>
      <c r="M179" s="11">
        <v>41899.51736111111</v>
      </c>
      <c r="N179" s="9" t="s">
        <v>407</v>
      </c>
      <c r="O179" s="8"/>
      <c r="P179" s="10">
        <f t="array" ref="P179">DATE(2014,9,17)+TIME(13,27,49)</f>
        <v>41899.56098</v>
      </c>
    </row>
    <row r="180" hidden="1">
      <c r="A180" s="6">
        <v>41899.66952546296</v>
      </c>
      <c r="B180" s="7" t="s">
        <v>41</v>
      </c>
      <c r="C180" s="7" t="s">
        <v>13</v>
      </c>
      <c r="D180" s="7" t="s">
        <v>408</v>
      </c>
      <c r="E180" s="7" t="s">
        <v>409</v>
      </c>
      <c r="F180" s="7">
        <v>1.0</v>
      </c>
      <c r="G180" s="8"/>
      <c r="H180" s="8"/>
      <c r="I180" s="8"/>
      <c r="J180" s="8"/>
      <c r="K180" s="8"/>
      <c r="L180" s="8"/>
      <c r="M180" s="8"/>
      <c r="N180" s="9" t="s">
        <v>410</v>
      </c>
      <c r="O180" s="8"/>
      <c r="P180" s="10">
        <f t="array" ref="P180">DATE(2014,9,17)+TIME(16,4,7)</f>
        <v>41899.66953</v>
      </c>
    </row>
    <row r="181">
      <c r="A181" s="6">
        <v>41901.641226851854</v>
      </c>
      <c r="B181" s="7" t="s">
        <v>41</v>
      </c>
      <c r="C181" s="7" t="s">
        <v>21</v>
      </c>
      <c r="D181" s="8"/>
      <c r="E181" s="8"/>
      <c r="F181" s="8"/>
      <c r="G181" s="8"/>
      <c r="H181" s="8"/>
      <c r="I181" s="7" t="s">
        <v>411</v>
      </c>
      <c r="J181" s="8"/>
      <c r="K181" s="8"/>
      <c r="L181" s="8"/>
      <c r="M181" s="11">
        <v>41901.541666666664</v>
      </c>
      <c r="N181" s="9" t="s">
        <v>412</v>
      </c>
      <c r="O181" s="8"/>
      <c r="P181" s="10">
        <f t="array" ref="P181">DATE(2014,9,19)+TIME(15,23,22)</f>
        <v>41901.64123</v>
      </c>
    </row>
    <row r="182" hidden="1">
      <c r="A182" s="6">
        <v>41904.53978009259</v>
      </c>
      <c r="B182" s="7" t="s">
        <v>413</v>
      </c>
      <c r="C182" s="7" t="s">
        <v>13</v>
      </c>
      <c r="D182" s="7" t="s">
        <v>414</v>
      </c>
      <c r="E182" s="7" t="s">
        <v>415</v>
      </c>
      <c r="F182" s="7">
        <v>1.5</v>
      </c>
      <c r="G182" s="8"/>
      <c r="H182" s="8"/>
      <c r="I182" s="8"/>
      <c r="J182" s="8"/>
      <c r="K182" s="8"/>
      <c r="L182" s="8"/>
      <c r="M182" s="8"/>
      <c r="N182" s="9" t="s">
        <v>416</v>
      </c>
      <c r="O182" s="8"/>
      <c r="P182" s="10">
        <f t="array" ref="P182">DATE(2014,9,22)+TIME(12,57,17)</f>
        <v>41904.53978</v>
      </c>
    </row>
    <row r="183">
      <c r="A183" s="6">
        <v>41904.58918981482</v>
      </c>
      <c r="B183" s="7" t="s">
        <v>413</v>
      </c>
      <c r="C183" s="7" t="s">
        <v>17</v>
      </c>
      <c r="D183" s="8"/>
      <c r="E183" s="8"/>
      <c r="F183" s="8"/>
      <c r="G183" s="8"/>
      <c r="H183" s="8"/>
      <c r="I183" s="7" t="s">
        <v>417</v>
      </c>
      <c r="J183" s="8"/>
      <c r="K183" s="8"/>
      <c r="L183" s="8"/>
      <c r="M183" s="11">
        <v>41904.583333333336</v>
      </c>
      <c r="N183" s="9" t="s">
        <v>418</v>
      </c>
      <c r="O183" s="8"/>
      <c r="P183" s="10">
        <f t="array" ref="P183">DATE(2014,9,22)+TIME(14,8,26)</f>
        <v>41904.58919</v>
      </c>
    </row>
    <row r="184" hidden="1">
      <c r="A184" s="6">
        <v>41906.459965277776</v>
      </c>
      <c r="B184" s="7" t="s">
        <v>41</v>
      </c>
      <c r="C184" s="7" t="s">
        <v>13</v>
      </c>
      <c r="D184" s="7" t="s">
        <v>219</v>
      </c>
      <c r="E184" s="7" t="s">
        <v>419</v>
      </c>
      <c r="F184" s="7">
        <v>0.5</v>
      </c>
      <c r="G184" s="8"/>
      <c r="H184" s="8"/>
      <c r="I184" s="8"/>
      <c r="J184" s="8"/>
      <c r="K184" s="8"/>
      <c r="L184" s="8"/>
      <c r="M184" s="8"/>
      <c r="N184" s="9" t="s">
        <v>420</v>
      </c>
      <c r="O184" s="8"/>
    </row>
    <row r="185" hidden="1">
      <c r="A185" s="6">
        <v>41906.459965277776</v>
      </c>
      <c r="B185" s="7" t="s">
        <v>41</v>
      </c>
      <c r="C185" s="7" t="s">
        <v>13</v>
      </c>
      <c r="D185" s="7" t="s">
        <v>219</v>
      </c>
      <c r="E185" s="7" t="s">
        <v>419</v>
      </c>
      <c r="F185" s="7">
        <v>0.5</v>
      </c>
      <c r="G185" s="8"/>
      <c r="H185" s="8"/>
      <c r="I185" s="8"/>
      <c r="J185" s="8"/>
      <c r="K185" s="8"/>
      <c r="L185" s="8"/>
      <c r="M185" s="8"/>
      <c r="N185" s="9" t="s">
        <v>420</v>
      </c>
      <c r="O185" s="8"/>
      <c r="P185" s="10">
        <f t="array" ref="P185">DATE(2014,9,24)+TIME(11,2,21)</f>
        <v>41906.45997</v>
      </c>
    </row>
    <row r="186" hidden="1">
      <c r="A186" s="6">
        <v>41906.51175925926</v>
      </c>
      <c r="B186" s="7" t="s">
        <v>41</v>
      </c>
      <c r="C186" s="7" t="s">
        <v>13</v>
      </c>
      <c r="D186" s="7" t="s">
        <v>65</v>
      </c>
      <c r="E186" s="7" t="s">
        <v>421</v>
      </c>
      <c r="F186" s="7">
        <v>1.0</v>
      </c>
      <c r="G186" s="8"/>
      <c r="H186" s="8"/>
      <c r="I186" s="8"/>
      <c r="J186" s="8"/>
      <c r="K186" s="8"/>
      <c r="L186" s="8"/>
      <c r="M186" s="8"/>
      <c r="N186" s="9" t="s">
        <v>422</v>
      </c>
      <c r="O186" s="8"/>
      <c r="P186" s="10">
        <f t="array" ref="P186">DATE(2014,9,24)+TIME(12,16,56)</f>
        <v>41906.51176</v>
      </c>
    </row>
    <row r="187">
      <c r="A187" s="6">
        <v>41906.563796296294</v>
      </c>
      <c r="B187" s="7" t="s">
        <v>41</v>
      </c>
      <c r="C187" s="7" t="s">
        <v>17</v>
      </c>
      <c r="D187" s="8"/>
      <c r="E187" s="8"/>
      <c r="F187" s="8"/>
      <c r="G187" s="8"/>
      <c r="H187" s="8"/>
      <c r="I187" s="7" t="s">
        <v>423</v>
      </c>
      <c r="J187" s="8"/>
      <c r="K187" s="8"/>
      <c r="L187" s="8"/>
      <c r="M187" s="11">
        <v>41906.56319444445</v>
      </c>
      <c r="N187" s="9" t="s">
        <v>424</v>
      </c>
      <c r="O187" s="8"/>
      <c r="P187" s="10">
        <f t="array" ref="P187">DATE(2014,9,24)+TIME(13,31,52)</f>
        <v>41906.5638</v>
      </c>
    </row>
    <row r="188">
      <c r="A188" s="6">
        <v>41906.564409722225</v>
      </c>
      <c r="B188" s="7" t="s">
        <v>41</v>
      </c>
      <c r="C188" s="7" t="s">
        <v>21</v>
      </c>
      <c r="D188" s="8"/>
      <c r="E188" s="8"/>
      <c r="F188" s="8"/>
      <c r="G188" s="8"/>
      <c r="H188" s="8"/>
      <c r="I188" s="7" t="s">
        <v>425</v>
      </c>
      <c r="J188" s="8"/>
      <c r="K188" s="8"/>
      <c r="L188" s="8"/>
      <c r="M188" s="11">
        <v>41906.563888888886</v>
      </c>
      <c r="N188" s="9" t="s">
        <v>426</v>
      </c>
      <c r="O188" s="8"/>
      <c r="P188" s="10">
        <f t="array" ref="P188">DATE(2014,9,24)+TIME(13,32,45)</f>
        <v>41906.56441</v>
      </c>
    </row>
    <row r="189">
      <c r="A189" s="6">
        <v>41906.70097222222</v>
      </c>
      <c r="B189" s="7" t="s">
        <v>41</v>
      </c>
      <c r="C189" s="7" t="s">
        <v>21</v>
      </c>
      <c r="D189" s="8"/>
      <c r="E189" s="8"/>
      <c r="F189" s="8"/>
      <c r="G189" s="8"/>
      <c r="H189" s="8"/>
      <c r="I189" s="7" t="s">
        <v>427</v>
      </c>
      <c r="J189" s="8"/>
      <c r="K189" s="8"/>
      <c r="L189" s="8"/>
      <c r="M189" s="11">
        <v>41906.7</v>
      </c>
      <c r="N189" s="9" t="s">
        <v>428</v>
      </c>
      <c r="O189" s="8"/>
      <c r="P189" s="10">
        <f t="array" ref="P189">DATE(2014,9,24)+TIME(16,49,24)</f>
        <v>41906.70097</v>
      </c>
    </row>
    <row r="190">
      <c r="A190" s="6">
        <v>41912.81043981481</v>
      </c>
      <c r="B190" s="7" t="s">
        <v>81</v>
      </c>
      <c r="C190" s="7" t="s">
        <v>21</v>
      </c>
      <c r="D190" s="8"/>
      <c r="E190" s="8"/>
      <c r="F190" s="8"/>
      <c r="G190" s="8"/>
      <c r="H190" s="8"/>
      <c r="I190" s="7" t="s">
        <v>429</v>
      </c>
      <c r="J190" s="8"/>
      <c r="K190" s="8"/>
      <c r="L190" s="8"/>
      <c r="M190" s="11">
        <v>41912.76388888889</v>
      </c>
      <c r="N190" s="9" t="s">
        <v>430</v>
      </c>
      <c r="O190" s="8"/>
      <c r="P190" s="10">
        <f t="array" ref="P190">DATE(2014,9,30)+TIME(19,27,2)</f>
        <v>41912.81044</v>
      </c>
    </row>
    <row r="191" hidden="1">
      <c r="A191" s="6">
        <v>41914.60229166667</v>
      </c>
      <c r="B191" s="7" t="s">
        <v>41</v>
      </c>
      <c r="C191" s="7" t="s">
        <v>13</v>
      </c>
      <c r="D191" s="7" t="s">
        <v>65</v>
      </c>
      <c r="E191" s="7" t="s">
        <v>421</v>
      </c>
      <c r="F191" s="7">
        <v>1.5</v>
      </c>
      <c r="G191" s="8"/>
      <c r="H191" s="8"/>
      <c r="I191" s="8"/>
      <c r="J191" s="8"/>
      <c r="K191" s="8"/>
      <c r="L191" s="8"/>
      <c r="M191" s="8"/>
      <c r="N191" s="9" t="s">
        <v>431</v>
      </c>
      <c r="O191" s="8"/>
      <c r="P191" s="10">
        <f t="array" ref="P191">DATE(2014,10,2)+TIME(14,27,18)</f>
        <v>41914.60229</v>
      </c>
    </row>
    <row r="192">
      <c r="A192" s="6">
        <v>41914.674791666665</v>
      </c>
      <c r="B192" s="7" t="s">
        <v>41</v>
      </c>
      <c r="C192" s="7" t="s">
        <v>17</v>
      </c>
      <c r="D192" s="8"/>
      <c r="E192" s="8"/>
      <c r="F192" s="8"/>
      <c r="G192" s="8"/>
      <c r="H192" s="8"/>
      <c r="I192" s="7" t="s">
        <v>432</v>
      </c>
      <c r="J192" s="8"/>
      <c r="K192" s="8"/>
      <c r="L192" s="8"/>
      <c r="M192" s="11">
        <v>41914.67361111111</v>
      </c>
      <c r="N192" s="9" t="s">
        <v>433</v>
      </c>
      <c r="O192" s="8"/>
      <c r="P192" s="10">
        <f t="array" ref="P192">DATE(2014,10,2)+TIME(16,11,42)</f>
        <v>41914.67479</v>
      </c>
    </row>
    <row r="193">
      <c r="A193" s="6">
        <v>41918.59780092593</v>
      </c>
      <c r="B193" s="7" t="s">
        <v>41</v>
      </c>
      <c r="C193" s="7" t="s">
        <v>21</v>
      </c>
      <c r="D193" s="8"/>
      <c r="E193" s="8"/>
      <c r="F193" s="8"/>
      <c r="G193" s="8"/>
      <c r="H193" s="8"/>
      <c r="I193" s="7" t="s">
        <v>434</v>
      </c>
      <c r="J193" s="8"/>
      <c r="K193" s="8"/>
      <c r="L193" s="8"/>
      <c r="M193" s="11">
        <v>41918.583333333336</v>
      </c>
      <c r="N193" s="9" t="s">
        <v>435</v>
      </c>
      <c r="O193" s="8"/>
      <c r="P193" s="10">
        <f t="array" ref="P193">DATE(2014,10,6)+TIME(14,20,50)</f>
        <v>41918.5978</v>
      </c>
    </row>
    <row r="194">
      <c r="A194" s="6">
        <v>41921.43918981482</v>
      </c>
      <c r="B194" s="7" t="s">
        <v>41</v>
      </c>
      <c r="C194" s="7" t="s">
        <v>21</v>
      </c>
      <c r="D194" s="8"/>
      <c r="E194" s="8"/>
      <c r="F194" s="8"/>
      <c r="G194" s="8"/>
      <c r="H194" s="8"/>
      <c r="I194" s="7" t="s">
        <v>436</v>
      </c>
      <c r="J194" s="8"/>
      <c r="K194" s="8"/>
      <c r="L194" s="8"/>
      <c r="M194" s="11">
        <v>41921.416666666664</v>
      </c>
      <c r="N194" s="9" t="s">
        <v>437</v>
      </c>
      <c r="O194" s="8"/>
      <c r="P194" s="10">
        <f t="array" ref="P194">DATE(2014,10,9)+TIME(10,32,26)</f>
        <v>41921.43919</v>
      </c>
    </row>
    <row r="195">
      <c r="A195" s="6">
        <v>41925.68135416666</v>
      </c>
      <c r="B195" s="7" t="s">
        <v>41</v>
      </c>
      <c r="C195" s="7" t="s">
        <v>21</v>
      </c>
      <c r="D195" s="8"/>
      <c r="E195" s="8"/>
      <c r="F195" s="8"/>
      <c r="G195" s="8"/>
      <c r="H195" s="8"/>
      <c r="I195" s="7" t="s">
        <v>438</v>
      </c>
      <c r="J195" s="8"/>
      <c r="K195" s="8"/>
      <c r="L195" s="8"/>
      <c r="M195" s="11">
        <v>41925.666666666664</v>
      </c>
      <c r="N195" s="9" t="s">
        <v>439</v>
      </c>
      <c r="O195" s="8"/>
      <c r="P195" s="10">
        <f t="array" ref="P195">DATE(2014,10,13)+TIME(16,21,9)</f>
        <v>41925.68135</v>
      </c>
    </row>
    <row r="196" hidden="1">
      <c r="A196" s="6">
        <v>41927.64299768519</v>
      </c>
      <c r="B196" s="7" t="s">
        <v>41</v>
      </c>
      <c r="C196" s="7" t="s">
        <v>13</v>
      </c>
      <c r="D196" s="7" t="s">
        <v>345</v>
      </c>
      <c r="E196" s="7" t="s">
        <v>440</v>
      </c>
      <c r="F196" s="7">
        <v>1.5</v>
      </c>
      <c r="G196" s="8"/>
      <c r="H196" s="8"/>
      <c r="I196" s="8"/>
      <c r="J196" s="8"/>
      <c r="K196" s="8"/>
      <c r="L196" s="8"/>
      <c r="M196" s="8"/>
      <c r="N196" s="9" t="s">
        <v>441</v>
      </c>
      <c r="O196" s="8"/>
      <c r="P196" s="10">
        <f t="array" ref="P196">DATE(2014,10,15)+TIME(15,25,55)</f>
        <v>41927.643</v>
      </c>
    </row>
    <row r="197" hidden="1">
      <c r="A197" s="6">
        <v>41927.643055555556</v>
      </c>
      <c r="B197" s="7" t="s">
        <v>41</v>
      </c>
      <c r="C197" s="7" t="s">
        <v>13</v>
      </c>
      <c r="D197" s="7" t="s">
        <v>345</v>
      </c>
      <c r="E197" s="7" t="s">
        <v>440</v>
      </c>
      <c r="F197" s="7">
        <v>1.5</v>
      </c>
      <c r="G197" s="8"/>
      <c r="H197" s="8"/>
      <c r="I197" s="8"/>
      <c r="J197" s="8"/>
      <c r="K197" s="8"/>
      <c r="L197" s="8"/>
      <c r="M197" s="8"/>
      <c r="N197" s="9" t="s">
        <v>442</v>
      </c>
      <c r="O197" s="8"/>
    </row>
    <row r="198" hidden="1">
      <c r="A198" s="6">
        <v>41927.64319444444</v>
      </c>
      <c r="B198" s="7" t="s">
        <v>41</v>
      </c>
      <c r="C198" s="7" t="s">
        <v>13</v>
      </c>
      <c r="D198" s="7" t="s">
        <v>345</v>
      </c>
      <c r="E198" s="7" t="s">
        <v>440</v>
      </c>
      <c r="F198" s="7">
        <v>1.5</v>
      </c>
      <c r="G198" s="8"/>
      <c r="H198" s="8"/>
      <c r="I198" s="8"/>
      <c r="J198" s="8"/>
      <c r="K198" s="8"/>
      <c r="L198" s="8"/>
      <c r="M198" s="8"/>
      <c r="N198" s="9" t="s">
        <v>443</v>
      </c>
      <c r="O198" s="8"/>
      <c r="P198" s="10">
        <f t="array" ref="P198">DATE(2014,10,15)+TIME(15,26,12)</f>
        <v>41927.64319</v>
      </c>
    </row>
    <row r="199">
      <c r="A199" s="6">
        <v>41927.70266203704</v>
      </c>
      <c r="B199" s="7" t="s">
        <v>41</v>
      </c>
      <c r="C199" s="7" t="s">
        <v>17</v>
      </c>
      <c r="D199" s="8"/>
      <c r="E199" s="8"/>
      <c r="F199" s="8"/>
      <c r="G199" s="8"/>
      <c r="H199" s="8"/>
      <c r="I199" s="7" t="s">
        <v>444</v>
      </c>
      <c r="J199" s="8"/>
      <c r="K199" s="8"/>
      <c r="L199" s="8"/>
      <c r="M199" s="11">
        <v>41927.666666666664</v>
      </c>
      <c r="N199" s="9" t="s">
        <v>445</v>
      </c>
      <c r="O199" s="8"/>
      <c r="P199" s="10">
        <f t="array" ref="P199">DATE(2014,10,15)+TIME(16,51,50)</f>
        <v>41927.70266</v>
      </c>
    </row>
    <row r="200">
      <c r="A200" s="6">
        <v>41928.52104166667</v>
      </c>
      <c r="B200" s="7" t="s">
        <v>41</v>
      </c>
      <c r="C200" s="7" t="s">
        <v>21</v>
      </c>
      <c r="D200" s="8"/>
      <c r="E200" s="8"/>
      <c r="F200" s="8"/>
      <c r="G200" s="8"/>
      <c r="H200" s="8"/>
      <c r="I200" s="7" t="s">
        <v>446</v>
      </c>
      <c r="J200" s="8"/>
      <c r="K200" s="8"/>
      <c r="L200" s="8"/>
      <c r="M200" s="11">
        <v>41928.50208333333</v>
      </c>
      <c r="N200" s="9" t="s">
        <v>447</v>
      </c>
      <c r="O200" s="8"/>
      <c r="P200" s="10">
        <f t="array" ref="P200">DATE(2014,10,16)+TIME(12,30,18)</f>
        <v>41928.52104</v>
      </c>
    </row>
    <row r="201">
      <c r="A201" s="6">
        <v>41929.432662037034</v>
      </c>
      <c r="B201" s="7" t="s">
        <v>41</v>
      </c>
      <c r="C201" s="7" t="s">
        <v>17</v>
      </c>
      <c r="D201" s="8"/>
      <c r="E201" s="8"/>
      <c r="F201" s="8"/>
      <c r="G201" s="8"/>
      <c r="H201" s="8"/>
      <c r="I201" s="7" t="s">
        <v>448</v>
      </c>
      <c r="J201" s="8"/>
      <c r="K201" s="8"/>
      <c r="L201" s="8"/>
      <c r="M201" s="11">
        <v>41929.416666666664</v>
      </c>
      <c r="N201" s="9" t="s">
        <v>449</v>
      </c>
      <c r="O201" s="8"/>
      <c r="P201" s="10">
        <f t="array" ref="P201">DATE(2014,10,17)+TIME(10,23,2)</f>
        <v>41929.43266</v>
      </c>
    </row>
    <row r="202" hidden="1">
      <c r="A202" s="6">
        <v>41933.38959490741</v>
      </c>
      <c r="B202" s="7" t="s">
        <v>41</v>
      </c>
      <c r="C202" s="7" t="s">
        <v>13</v>
      </c>
      <c r="D202" s="7" t="s">
        <v>450</v>
      </c>
      <c r="E202" s="7" t="s">
        <v>451</v>
      </c>
      <c r="F202" s="7">
        <v>1.5</v>
      </c>
      <c r="G202" s="8"/>
      <c r="H202" s="8"/>
      <c r="I202" s="8"/>
      <c r="J202" s="8"/>
      <c r="K202" s="8"/>
      <c r="L202" s="8"/>
      <c r="M202" s="8"/>
      <c r="N202" s="9" t="s">
        <v>452</v>
      </c>
      <c r="O202" s="8"/>
      <c r="P202" s="10">
        <f t="array" ref="P202">DATE(2014,10,21)+TIME(9,21,1)</f>
        <v>41933.38959</v>
      </c>
    </row>
    <row r="203">
      <c r="A203" s="6">
        <v>41933.44065972222</v>
      </c>
      <c r="B203" s="7" t="s">
        <v>41</v>
      </c>
      <c r="C203" s="7" t="s">
        <v>17</v>
      </c>
      <c r="D203" s="8"/>
      <c r="E203" s="8"/>
      <c r="F203" s="8"/>
      <c r="G203" s="8"/>
      <c r="H203" s="8"/>
      <c r="I203" s="7" t="s">
        <v>453</v>
      </c>
      <c r="J203" s="8"/>
      <c r="K203" s="8"/>
      <c r="L203" s="8"/>
      <c r="M203" s="11">
        <v>41933.43958333333</v>
      </c>
      <c r="N203" s="9" t="s">
        <v>454</v>
      </c>
      <c r="O203" s="8"/>
      <c r="P203" s="10">
        <f t="array" ref="P203">DATE(2014,10,21)+TIME(10,34,33)</f>
        <v>41933.44066</v>
      </c>
    </row>
    <row r="204" hidden="1">
      <c r="A204" s="6">
        <v>41933.653125</v>
      </c>
      <c r="B204" s="7" t="s">
        <v>41</v>
      </c>
      <c r="C204" s="7" t="s">
        <v>13</v>
      </c>
      <c r="D204" s="7" t="s">
        <v>14</v>
      </c>
      <c r="E204" s="7" t="s">
        <v>455</v>
      </c>
      <c r="F204" s="7">
        <v>1.5</v>
      </c>
      <c r="G204" s="8"/>
      <c r="H204" s="8"/>
      <c r="I204" s="8"/>
      <c r="J204" s="8"/>
      <c r="K204" s="8"/>
      <c r="L204" s="8"/>
      <c r="M204" s="8"/>
      <c r="N204" s="9" t="s">
        <v>456</v>
      </c>
      <c r="O204" s="8"/>
      <c r="P204" s="10">
        <f t="array" ref="P204">DATE(2014,10,21)+TIME(15,40,30)</f>
        <v>41933.65313</v>
      </c>
    </row>
    <row r="205">
      <c r="A205" s="6">
        <v>41933.67199074074</v>
      </c>
      <c r="B205" s="7" t="s">
        <v>41</v>
      </c>
      <c r="C205" s="7" t="s">
        <v>17</v>
      </c>
      <c r="D205" s="8"/>
      <c r="E205" s="8"/>
      <c r="F205" s="8"/>
      <c r="G205" s="8"/>
      <c r="H205" s="8"/>
      <c r="I205" s="7" t="s">
        <v>457</v>
      </c>
      <c r="J205" s="8"/>
      <c r="K205" s="8"/>
      <c r="L205" s="8"/>
      <c r="M205" s="11">
        <v>41933.666666666664</v>
      </c>
      <c r="N205" s="9" t="s">
        <v>458</v>
      </c>
      <c r="O205" s="8"/>
      <c r="P205" s="10">
        <f t="array" ref="P205">DATE(2014,10,21)+TIME(16,7,40)</f>
        <v>41933.67199</v>
      </c>
    </row>
    <row r="206" hidden="1">
      <c r="A206" s="6">
        <v>41939.509560185186</v>
      </c>
      <c r="B206" s="7" t="s">
        <v>459</v>
      </c>
      <c r="C206" s="7" t="s">
        <v>13</v>
      </c>
      <c r="D206" s="7" t="s">
        <v>65</v>
      </c>
      <c r="E206" s="7" t="s">
        <v>460</v>
      </c>
      <c r="F206" s="7">
        <v>1.0</v>
      </c>
      <c r="G206" s="8"/>
      <c r="H206" s="8"/>
      <c r="I206" s="8"/>
      <c r="J206" s="8"/>
      <c r="K206" s="8"/>
      <c r="L206" s="8"/>
      <c r="M206" s="8"/>
      <c r="N206" s="9" t="s">
        <v>461</v>
      </c>
      <c r="O206" s="8"/>
      <c r="P206" s="10">
        <f t="array" ref="P206">DATE(2014,10,27)+TIME(12,13,46)</f>
        <v>41939.50956</v>
      </c>
    </row>
    <row r="207" hidden="1">
      <c r="A207" s="6">
        <v>41939.51020833333</v>
      </c>
      <c r="B207" s="7" t="s">
        <v>459</v>
      </c>
      <c r="C207" s="7" t="s">
        <v>13</v>
      </c>
      <c r="D207" s="7" t="s">
        <v>65</v>
      </c>
      <c r="E207" s="7" t="s">
        <v>460</v>
      </c>
      <c r="F207" s="7">
        <v>1.5</v>
      </c>
      <c r="G207" s="8"/>
      <c r="H207" s="8"/>
      <c r="I207" s="8"/>
      <c r="J207" s="8"/>
      <c r="K207" s="8"/>
      <c r="L207" s="8"/>
      <c r="M207" s="8"/>
      <c r="N207" s="9" t="s">
        <v>462</v>
      </c>
      <c r="O207" s="8"/>
      <c r="P207" s="10">
        <f t="array" ref="P207">DATE(2014,10,27)+TIME(12,14,42)</f>
        <v>41939.51021</v>
      </c>
    </row>
    <row r="208">
      <c r="A208" s="6">
        <v>41939.63013888889</v>
      </c>
      <c r="B208" s="7" t="s">
        <v>463</v>
      </c>
      <c r="C208" s="7" t="s">
        <v>21</v>
      </c>
      <c r="D208" s="8"/>
      <c r="E208" s="8"/>
      <c r="F208" s="8"/>
      <c r="G208" s="8"/>
      <c r="H208" s="8"/>
      <c r="I208" s="7" t="s">
        <v>464</v>
      </c>
      <c r="J208" s="8"/>
      <c r="K208" s="8"/>
      <c r="L208" s="8"/>
      <c r="M208" s="11">
        <v>41939.604166666664</v>
      </c>
      <c r="N208" s="9" t="s">
        <v>465</v>
      </c>
      <c r="O208" s="8"/>
      <c r="P208" s="10">
        <f t="array" ref="P208">DATE(2014,10,27)+TIME(15,7,24)</f>
        <v>41939.63014</v>
      </c>
    </row>
    <row r="209">
      <c r="A209" s="6">
        <v>41946.44131944444</v>
      </c>
      <c r="B209" s="7" t="s">
        <v>41</v>
      </c>
      <c r="C209" s="7" t="s">
        <v>21</v>
      </c>
      <c r="D209" s="8"/>
      <c r="E209" s="8"/>
      <c r="F209" s="8"/>
      <c r="G209" s="8"/>
      <c r="H209" s="8"/>
      <c r="I209" s="7" t="s">
        <v>466</v>
      </c>
      <c r="J209" s="8"/>
      <c r="K209" s="8"/>
      <c r="L209" s="8"/>
      <c r="M209" s="11">
        <v>41946.4375</v>
      </c>
      <c r="N209" s="9" t="s">
        <v>467</v>
      </c>
      <c r="O209" s="8"/>
      <c r="P209" s="10">
        <f t="array" ref="P209">DATE(2014,11,3)+TIME(10,35,30)</f>
        <v>41946.44132</v>
      </c>
    </row>
    <row r="210">
      <c r="A210" s="6">
        <v>41953.508518518516</v>
      </c>
      <c r="B210" s="7" t="s">
        <v>81</v>
      </c>
      <c r="C210" s="7" t="s">
        <v>17</v>
      </c>
      <c r="D210" s="8"/>
      <c r="E210" s="8"/>
      <c r="F210" s="8"/>
      <c r="G210" s="8"/>
      <c r="H210" s="8"/>
      <c r="I210" s="7" t="s">
        <v>468</v>
      </c>
      <c r="J210" s="8"/>
      <c r="K210" s="8"/>
      <c r="L210" s="8"/>
      <c r="M210" s="11">
        <v>41953.5</v>
      </c>
      <c r="N210" s="9" t="s">
        <v>469</v>
      </c>
      <c r="O210" s="8"/>
      <c r="P210" s="10">
        <f t="array" ref="P210">DATE(2014,11,10)+TIME(12,12,16)</f>
        <v>41953.50852</v>
      </c>
    </row>
    <row r="211">
      <c r="A211" s="6">
        <v>41955.768113425926</v>
      </c>
      <c r="B211" s="7" t="s">
        <v>41</v>
      </c>
      <c r="C211" s="7" t="s">
        <v>21</v>
      </c>
      <c r="D211" s="8"/>
      <c r="E211" s="8"/>
      <c r="F211" s="8"/>
      <c r="G211" s="8"/>
      <c r="H211" s="8"/>
      <c r="I211" s="7" t="s">
        <v>470</v>
      </c>
      <c r="J211" s="8"/>
      <c r="K211" s="8"/>
      <c r="L211" s="8"/>
      <c r="M211" s="11">
        <v>41955.666666666664</v>
      </c>
      <c r="N211" s="9" t="s">
        <v>471</v>
      </c>
      <c r="O211" s="8"/>
      <c r="P211" s="10">
        <f t="array" ref="P211">DATE(2014,11,12)+TIME(18,26,5)</f>
        <v>41955.76811</v>
      </c>
    </row>
    <row r="212" hidden="1">
      <c r="A212" s="6">
        <v>41960.46208333333</v>
      </c>
      <c r="B212" s="7" t="s">
        <v>81</v>
      </c>
      <c r="C212" s="7" t="s">
        <v>13</v>
      </c>
      <c r="D212" s="7" t="s">
        <v>472</v>
      </c>
      <c r="E212" s="7" t="s">
        <v>473</v>
      </c>
      <c r="F212" s="7" t="s">
        <v>474</v>
      </c>
      <c r="G212" s="8"/>
      <c r="H212" s="8"/>
      <c r="I212" s="8"/>
      <c r="J212" s="8"/>
      <c r="K212" s="8"/>
      <c r="L212" s="8"/>
      <c r="M212" s="8"/>
      <c r="N212" s="9" t="s">
        <v>475</v>
      </c>
      <c r="O212" s="8"/>
      <c r="P212" s="10">
        <f t="array" ref="P212">DATE(2014,11,17)+TIME(11,5,24)</f>
        <v>41960.46208</v>
      </c>
    </row>
    <row r="213">
      <c r="A213" s="6">
        <v>41960.55369212963</v>
      </c>
      <c r="B213" s="7" t="s">
        <v>81</v>
      </c>
      <c r="C213" s="7" t="s">
        <v>21</v>
      </c>
      <c r="D213" s="8"/>
      <c r="E213" s="8"/>
      <c r="F213" s="8"/>
      <c r="G213" s="8"/>
      <c r="H213" s="8"/>
      <c r="I213" s="7" t="s">
        <v>476</v>
      </c>
      <c r="J213" s="8"/>
      <c r="K213" s="8"/>
      <c r="L213" s="8"/>
      <c r="M213" s="11">
        <v>41960.541666666664</v>
      </c>
      <c r="N213" s="9" t="s">
        <v>477</v>
      </c>
      <c r="O213" s="8"/>
      <c r="P213" s="10">
        <f t="array" ref="P213">DATE(2014,11,17)+TIME(13,17,19)</f>
        <v>41960.55369</v>
      </c>
    </row>
    <row r="214">
      <c r="A214" s="6">
        <v>41960.72510416667</v>
      </c>
      <c r="B214" s="7" t="s">
        <v>81</v>
      </c>
      <c r="C214" s="7" t="s">
        <v>17</v>
      </c>
      <c r="D214" s="8"/>
      <c r="E214" s="8"/>
      <c r="F214" s="8"/>
      <c r="G214" s="8"/>
      <c r="H214" s="8"/>
      <c r="I214" s="7" t="s">
        <v>478</v>
      </c>
      <c r="J214" s="8"/>
      <c r="K214" s="8"/>
      <c r="L214" s="8"/>
      <c r="M214" s="11">
        <v>41960.71875</v>
      </c>
      <c r="N214" s="9" t="s">
        <v>479</v>
      </c>
      <c r="O214" s="8"/>
      <c r="P214" s="10">
        <f t="array" ref="P214">DATE(2014,11,17)+TIME(17,24,9)</f>
        <v>41960.7251</v>
      </c>
    </row>
    <row r="215" hidden="1">
      <c r="A215" s="6">
        <v>41964.63459490741</v>
      </c>
      <c r="B215" s="7" t="s">
        <v>41</v>
      </c>
      <c r="C215" s="7" t="s">
        <v>13</v>
      </c>
      <c r="D215" s="7" t="s">
        <v>281</v>
      </c>
      <c r="E215" s="7" t="s">
        <v>480</v>
      </c>
      <c r="F215" s="7">
        <v>0.5</v>
      </c>
      <c r="G215" s="8"/>
      <c r="H215" s="8"/>
      <c r="I215" s="8"/>
      <c r="J215" s="8"/>
      <c r="K215" s="8"/>
      <c r="L215" s="8"/>
      <c r="M215" s="8"/>
      <c r="N215" s="9" t="s">
        <v>481</v>
      </c>
      <c r="O215" s="8"/>
      <c r="P215" s="10">
        <f t="array" ref="P215">DATE(2014,11,21)+TIME(15,13,49)</f>
        <v>41964.63459</v>
      </c>
    </row>
    <row r="216" hidden="1">
      <c r="A216" s="6">
        <v>42010.52978009259</v>
      </c>
      <c r="B216" s="7" t="s">
        <v>459</v>
      </c>
      <c r="C216" s="7" t="s">
        <v>13</v>
      </c>
      <c r="D216" s="7" t="s">
        <v>482</v>
      </c>
      <c r="E216" s="7" t="s">
        <v>483</v>
      </c>
      <c r="F216" s="7">
        <v>2.0</v>
      </c>
      <c r="G216" s="8"/>
      <c r="H216" s="8"/>
      <c r="I216" s="8"/>
      <c r="J216" s="8"/>
      <c r="K216" s="8"/>
      <c r="L216" s="8"/>
      <c r="M216" s="8"/>
      <c r="N216" s="9" t="s">
        <v>484</v>
      </c>
      <c r="O216" s="8"/>
      <c r="P216" s="10">
        <f t="array" ref="P216">DATE(2015,1,6)+TIME(12,42,53)</f>
        <v>42010.52978</v>
      </c>
    </row>
    <row r="217">
      <c r="A217" s="6">
        <v>42010.70045138889</v>
      </c>
      <c r="B217" s="7" t="s">
        <v>459</v>
      </c>
      <c r="C217" s="7" t="s">
        <v>17</v>
      </c>
      <c r="D217" s="8"/>
      <c r="E217" s="8"/>
      <c r="F217" s="8"/>
      <c r="G217" s="8"/>
      <c r="H217" s="8"/>
      <c r="I217" s="7" t="s">
        <v>485</v>
      </c>
      <c r="J217" s="8"/>
      <c r="K217" s="8"/>
      <c r="L217" s="8"/>
      <c r="M217" s="11">
        <v>42010.666666666664</v>
      </c>
      <c r="N217" s="9" t="s">
        <v>486</v>
      </c>
      <c r="O217" s="8"/>
      <c r="P217" s="10">
        <f t="array" ref="P217">DATE(2015,1,6)+TIME(16,48,39)</f>
        <v>42010.70045</v>
      </c>
    </row>
    <row r="218">
      <c r="A218" s="6">
        <v>42011.370891203704</v>
      </c>
      <c r="B218" s="7" t="s">
        <v>41</v>
      </c>
      <c r="C218" s="7" t="s">
        <v>21</v>
      </c>
      <c r="D218" s="8"/>
      <c r="E218" s="8"/>
      <c r="F218" s="8"/>
      <c r="G218" s="8"/>
      <c r="H218" s="8"/>
      <c r="I218" s="7" t="s">
        <v>487</v>
      </c>
      <c r="J218" s="8"/>
      <c r="K218" s="8"/>
      <c r="L218" s="8"/>
      <c r="M218" s="11">
        <v>42010.083333333336</v>
      </c>
      <c r="N218" s="9" t="s">
        <v>488</v>
      </c>
      <c r="O218" s="8"/>
      <c r="P218" s="10">
        <f t="array" ref="P218">DATE(2015,1,7)+TIME(8,54,5)</f>
        <v>42011.37089</v>
      </c>
    </row>
    <row r="219" hidden="1">
      <c r="A219" s="6">
        <v>42012.5937037037</v>
      </c>
      <c r="B219" s="7" t="s">
        <v>41</v>
      </c>
      <c r="C219" s="7" t="s">
        <v>13</v>
      </c>
      <c r="D219" s="7" t="s">
        <v>489</v>
      </c>
      <c r="E219" s="7" t="s">
        <v>490</v>
      </c>
      <c r="F219" s="7">
        <v>1.0</v>
      </c>
      <c r="G219" s="8"/>
      <c r="H219" s="8"/>
      <c r="I219" s="8"/>
      <c r="J219" s="8"/>
      <c r="K219" s="8"/>
      <c r="L219" s="8"/>
      <c r="M219" s="8"/>
      <c r="N219" s="9" t="s">
        <v>491</v>
      </c>
      <c r="O219" s="8"/>
      <c r="P219" s="10">
        <f t="array" ref="P219">DATE(2015,1,8)+TIME(14,14,56)</f>
        <v>42012.5937</v>
      </c>
    </row>
    <row r="220">
      <c r="A220" s="6">
        <v>42012.62265046296</v>
      </c>
      <c r="B220" s="7" t="s">
        <v>41</v>
      </c>
      <c r="C220" s="7" t="s">
        <v>17</v>
      </c>
      <c r="D220" s="8"/>
      <c r="E220" s="8"/>
      <c r="F220" s="8"/>
      <c r="G220" s="8"/>
      <c r="H220" s="8"/>
      <c r="I220" s="7" t="s">
        <v>492</v>
      </c>
      <c r="J220" s="8"/>
      <c r="K220" s="8"/>
      <c r="L220" s="8"/>
      <c r="M220" s="11">
        <v>42012.625</v>
      </c>
      <c r="N220" s="9" t="s">
        <v>493</v>
      </c>
      <c r="O220" s="8"/>
      <c r="P220" s="10">
        <f t="array" ref="P220">DATE(2015,1,8)+TIME(14,56,37)</f>
        <v>42012.62265</v>
      </c>
    </row>
    <row r="221">
      <c r="A221" s="6">
        <v>42012.766747685186</v>
      </c>
      <c r="B221" s="7" t="s">
        <v>41</v>
      </c>
      <c r="C221" s="7" t="s">
        <v>21</v>
      </c>
      <c r="D221" s="8"/>
      <c r="E221" s="8"/>
      <c r="F221" s="8"/>
      <c r="G221" s="8"/>
      <c r="H221" s="8"/>
      <c r="I221" s="7" t="s">
        <v>494</v>
      </c>
      <c r="J221" s="8"/>
      <c r="K221" s="8"/>
      <c r="L221" s="8"/>
      <c r="M221" s="11">
        <v>42012.5</v>
      </c>
      <c r="N221" s="9" t="s">
        <v>495</v>
      </c>
      <c r="O221" s="8"/>
      <c r="P221" s="10">
        <f t="array" ref="P221">DATE(2015,1,8)+TIME(18,24,7)</f>
        <v>42012.76675</v>
      </c>
    </row>
    <row r="222" hidden="1">
      <c r="A222" s="6">
        <v>42023.48966435185</v>
      </c>
      <c r="B222" s="7" t="s">
        <v>496</v>
      </c>
      <c r="C222" s="7" t="s">
        <v>13</v>
      </c>
      <c r="D222" s="7" t="s">
        <v>65</v>
      </c>
      <c r="E222" s="7" t="s">
        <v>497</v>
      </c>
      <c r="F222" s="7">
        <v>1.0</v>
      </c>
      <c r="G222" s="8"/>
      <c r="H222" s="8"/>
      <c r="I222" s="8"/>
      <c r="J222" s="8"/>
      <c r="K222" s="8"/>
      <c r="L222" s="8"/>
      <c r="M222" s="8"/>
      <c r="N222" s="9" t="s">
        <v>498</v>
      </c>
      <c r="O222" s="8"/>
      <c r="P222" s="10">
        <f t="array" ref="P222">DATE(2015,1,19)+TIME(11,45,7)</f>
        <v>42023.48966</v>
      </c>
    </row>
    <row r="223">
      <c r="A223" s="6">
        <v>42023.522523148145</v>
      </c>
      <c r="B223" s="7" t="s">
        <v>499</v>
      </c>
      <c r="C223" s="7" t="s">
        <v>17</v>
      </c>
      <c r="D223" s="8"/>
      <c r="E223" s="8"/>
      <c r="F223" s="8"/>
      <c r="G223" s="8"/>
      <c r="H223" s="8"/>
      <c r="I223" s="7" t="s">
        <v>500</v>
      </c>
      <c r="J223" s="8"/>
      <c r="K223" s="8"/>
      <c r="L223" s="8"/>
      <c r="M223" s="11">
        <v>42023.458333333336</v>
      </c>
      <c r="N223" s="9" t="s">
        <v>501</v>
      </c>
      <c r="O223" s="8"/>
      <c r="P223" s="10">
        <f t="array" ref="P223">DATE(2015,1,19)+TIME(12,32,26)</f>
        <v>42023.52252</v>
      </c>
    </row>
    <row r="224">
      <c r="A224" s="6">
        <v>42025.40392361111</v>
      </c>
      <c r="B224" s="7" t="s">
        <v>64</v>
      </c>
      <c r="C224" s="7" t="s">
        <v>21</v>
      </c>
      <c r="D224" s="8"/>
      <c r="E224" s="8"/>
      <c r="F224" s="8"/>
      <c r="G224" s="8"/>
      <c r="H224" s="8"/>
      <c r="I224" s="7" t="s">
        <v>502</v>
      </c>
      <c r="J224" s="8"/>
      <c r="K224" s="8"/>
      <c r="L224" s="8"/>
      <c r="M224" s="11">
        <v>42024.625</v>
      </c>
      <c r="N224" s="9" t="s">
        <v>503</v>
      </c>
      <c r="O224" s="8"/>
      <c r="P224" s="10">
        <f t="array" ref="P224">DATE(2015,1,21)+TIME(9,41,39)</f>
        <v>42025.40392</v>
      </c>
    </row>
    <row r="225">
      <c r="A225" s="6">
        <v>42025.66564814815</v>
      </c>
      <c r="B225" s="7" t="s">
        <v>41</v>
      </c>
      <c r="C225" s="7" t="s">
        <v>21</v>
      </c>
      <c r="D225" s="8"/>
      <c r="E225" s="8"/>
      <c r="F225" s="8"/>
      <c r="G225" s="8"/>
      <c r="H225" s="8"/>
      <c r="I225" s="7" t="s">
        <v>504</v>
      </c>
      <c r="J225" s="8"/>
      <c r="K225" s="8"/>
      <c r="L225" s="8"/>
      <c r="M225" s="11">
        <v>42025.416666666664</v>
      </c>
      <c r="N225" s="9" t="s">
        <v>505</v>
      </c>
      <c r="O225" s="8"/>
      <c r="P225" s="10">
        <f t="array" ref="P225">DATE(2015,1,21)+TIME(15,58,32)</f>
        <v>42025.66565</v>
      </c>
    </row>
    <row r="226">
      <c r="A226" s="6">
        <v>42059.39523148148</v>
      </c>
      <c r="B226" s="7" t="s">
        <v>41</v>
      </c>
      <c r="C226" s="7" t="s">
        <v>21</v>
      </c>
      <c r="D226" s="8"/>
      <c r="E226" s="8"/>
      <c r="F226" s="8"/>
      <c r="G226" s="8"/>
      <c r="H226" s="8"/>
      <c r="I226" s="7" t="s">
        <v>506</v>
      </c>
      <c r="J226" s="8"/>
      <c r="K226" s="8"/>
      <c r="L226" s="8"/>
      <c r="M226" s="11">
        <v>42059.381944444445</v>
      </c>
      <c r="N226" s="9" t="s">
        <v>507</v>
      </c>
      <c r="O226" s="8"/>
      <c r="P226" s="10">
        <f t="array" ref="P226">DATE(2015,2,24)+TIME(9,29,8)</f>
        <v>42059.39523</v>
      </c>
    </row>
    <row r="227" hidden="1">
      <c r="A227" s="6">
        <v>42059.45959490741</v>
      </c>
      <c r="B227" s="7" t="s">
        <v>41</v>
      </c>
      <c r="C227" s="7" t="s">
        <v>13</v>
      </c>
      <c r="D227" s="7" t="s">
        <v>219</v>
      </c>
      <c r="E227" s="7" t="s">
        <v>508</v>
      </c>
      <c r="F227" s="7">
        <v>1.0</v>
      </c>
      <c r="G227" s="8"/>
      <c r="H227" s="8"/>
      <c r="I227" s="8"/>
      <c r="J227" s="8"/>
      <c r="K227" s="8"/>
      <c r="L227" s="8"/>
      <c r="M227" s="8"/>
      <c r="N227" s="9" t="s">
        <v>509</v>
      </c>
      <c r="O227" s="8"/>
      <c r="P227" s="10">
        <f t="array" ref="P227">DATE(2015,2,24)+TIME(11,1,49)</f>
        <v>42059.45959</v>
      </c>
    </row>
    <row r="228">
      <c r="A228" s="6">
        <v>42059.5275</v>
      </c>
      <c r="B228" s="7" t="s">
        <v>41</v>
      </c>
      <c r="C228" s="7" t="s">
        <v>17</v>
      </c>
      <c r="D228" s="8"/>
      <c r="E228" s="8"/>
      <c r="F228" s="8"/>
      <c r="G228" s="8"/>
      <c r="H228" s="8"/>
      <c r="I228" s="7" t="s">
        <v>510</v>
      </c>
      <c r="J228" s="8"/>
      <c r="K228" s="8"/>
      <c r="L228" s="8"/>
      <c r="M228" s="11">
        <v>42059.510416666664</v>
      </c>
      <c r="N228" s="9" t="s">
        <v>511</v>
      </c>
      <c r="O228" s="8"/>
      <c r="P228" s="10">
        <f t="array" ref="P228">DATE(2015,2,24)+TIME(12,39,36)</f>
        <v>42059.5275</v>
      </c>
    </row>
    <row r="229" hidden="1">
      <c r="A229" s="6">
        <v>42059.59556712963</v>
      </c>
      <c r="B229" s="7" t="s">
        <v>41</v>
      </c>
      <c r="C229" s="7" t="s">
        <v>13</v>
      </c>
      <c r="D229" s="7" t="s">
        <v>281</v>
      </c>
      <c r="E229" s="7" t="s">
        <v>512</v>
      </c>
      <c r="F229" s="7">
        <v>0.5</v>
      </c>
      <c r="G229" s="8"/>
      <c r="H229" s="8"/>
      <c r="I229" s="8"/>
      <c r="J229" s="8"/>
      <c r="K229" s="8"/>
      <c r="L229" s="8"/>
      <c r="M229" s="8"/>
      <c r="N229" s="9" t="s">
        <v>513</v>
      </c>
      <c r="O229" s="8"/>
      <c r="P229" s="10">
        <f t="array" ref="P229">DATE(2015,2,24)+TIME(14,17,37)</f>
        <v>42059.59557</v>
      </c>
    </row>
    <row r="230" hidden="1">
      <c r="A230" s="6">
        <v>42061.45214120371</v>
      </c>
      <c r="B230" s="7" t="s">
        <v>41</v>
      </c>
      <c r="C230" s="7" t="s">
        <v>13</v>
      </c>
      <c r="D230" s="7" t="s">
        <v>14</v>
      </c>
      <c r="E230" s="7" t="s">
        <v>514</v>
      </c>
      <c r="F230" s="7">
        <v>1.5</v>
      </c>
      <c r="G230" s="8"/>
      <c r="H230" s="8"/>
      <c r="I230" s="8"/>
      <c r="J230" s="8"/>
      <c r="K230" s="8"/>
      <c r="L230" s="8"/>
      <c r="M230" s="8"/>
      <c r="N230" s="9" t="s">
        <v>515</v>
      </c>
      <c r="O230" s="8"/>
      <c r="P230" s="10">
        <f t="array" ref="P230">DATE(2015,2,26)+TIME(10,51,5)</f>
        <v>42061.45214</v>
      </c>
    </row>
    <row r="231" hidden="1">
      <c r="A231" s="6">
        <v>42061.63728009259</v>
      </c>
      <c r="B231" s="7" t="s">
        <v>41</v>
      </c>
      <c r="C231" s="7" t="s">
        <v>13</v>
      </c>
      <c r="D231" s="7" t="s">
        <v>219</v>
      </c>
      <c r="E231" s="7" t="s">
        <v>516</v>
      </c>
      <c r="F231" s="7">
        <v>1.0</v>
      </c>
      <c r="G231" s="8"/>
      <c r="H231" s="8"/>
      <c r="I231" s="8"/>
      <c r="J231" s="8"/>
      <c r="K231" s="8"/>
      <c r="L231" s="8"/>
      <c r="M231" s="8"/>
      <c r="N231" s="9" t="s">
        <v>517</v>
      </c>
      <c r="O231" s="8"/>
      <c r="P231" s="10">
        <f t="array" ref="P231">DATE(2015,2,26)+TIME(15,17,41)</f>
        <v>42061.63728</v>
      </c>
    </row>
    <row r="232">
      <c r="A232" s="6">
        <v>42062.40663194445</v>
      </c>
      <c r="B232" s="7" t="s">
        <v>41</v>
      </c>
      <c r="C232" s="7" t="s">
        <v>21</v>
      </c>
      <c r="D232" s="8"/>
      <c r="E232" s="8"/>
      <c r="F232" s="8"/>
      <c r="G232" s="8"/>
      <c r="H232" s="8"/>
      <c r="I232" s="7" t="s">
        <v>518</v>
      </c>
      <c r="J232" s="8"/>
      <c r="K232" s="8"/>
      <c r="L232" s="8"/>
      <c r="M232" s="11">
        <v>42062.40277777778</v>
      </c>
      <c r="N232" s="9" t="s">
        <v>519</v>
      </c>
      <c r="O232" s="8"/>
      <c r="P232" s="10">
        <f t="array" ref="P232">DATE(2015,2,27)+TIME(9,45,33)</f>
        <v>42062.40663</v>
      </c>
    </row>
    <row r="233" hidden="1">
      <c r="A233" s="6">
        <v>42065.55050925926</v>
      </c>
      <c r="B233" s="7" t="s">
        <v>41</v>
      </c>
      <c r="C233" s="7" t="s">
        <v>13</v>
      </c>
      <c r="D233" s="7" t="s">
        <v>520</v>
      </c>
      <c r="E233" s="7" t="s">
        <v>521</v>
      </c>
      <c r="F233" s="7">
        <v>1.0</v>
      </c>
      <c r="G233" s="8"/>
      <c r="H233" s="8"/>
      <c r="I233" s="8"/>
      <c r="J233" s="8"/>
      <c r="K233" s="8"/>
      <c r="L233" s="8"/>
      <c r="M233" s="8"/>
      <c r="N233" s="9" t="s">
        <v>522</v>
      </c>
      <c r="O233" s="8"/>
      <c r="P233" s="10">
        <f t="array" ref="P233">DATE(2015,3,2)+TIME(13,12,44)</f>
        <v>42065.55051</v>
      </c>
    </row>
    <row r="234" hidden="1">
      <c r="A234" s="6">
        <v>42065.665613425925</v>
      </c>
      <c r="B234" s="7" t="s">
        <v>41</v>
      </c>
      <c r="C234" s="7" t="s">
        <v>13</v>
      </c>
      <c r="D234" s="7" t="s">
        <v>520</v>
      </c>
      <c r="E234" s="7" t="s">
        <v>523</v>
      </c>
      <c r="F234" s="7">
        <v>1.0</v>
      </c>
      <c r="G234" s="8"/>
      <c r="H234" s="8"/>
      <c r="I234" s="8"/>
      <c r="J234" s="8"/>
      <c r="K234" s="8"/>
      <c r="L234" s="8"/>
      <c r="M234" s="8"/>
      <c r="N234" s="9" t="s">
        <v>524</v>
      </c>
      <c r="O234" s="8"/>
      <c r="P234" s="10">
        <f t="array" ref="P234">DATE(2015,3,2)+TIME(15,58,29)</f>
        <v>42065.66561</v>
      </c>
    </row>
    <row r="235">
      <c r="A235" s="6">
        <v>42065.683275462965</v>
      </c>
      <c r="B235" s="7" t="s">
        <v>41</v>
      </c>
      <c r="C235" s="7" t="s">
        <v>17</v>
      </c>
      <c r="D235" s="8"/>
      <c r="E235" s="8"/>
      <c r="F235" s="8"/>
      <c r="G235" s="8"/>
      <c r="H235" s="8"/>
      <c r="I235" s="7" t="s">
        <v>525</v>
      </c>
      <c r="J235" s="8"/>
      <c r="K235" s="8"/>
      <c r="L235" s="8"/>
      <c r="M235" s="11">
        <v>42065.680555555555</v>
      </c>
      <c r="N235" s="9" t="s">
        <v>526</v>
      </c>
      <c r="O235" s="8"/>
      <c r="P235" s="10">
        <f t="array" ref="P235">DATE(2015,3,2)+TIME(16,23,55)</f>
        <v>42065.68328</v>
      </c>
    </row>
    <row r="236">
      <c r="A236" s="6">
        <v>42067.70680555556</v>
      </c>
      <c r="B236" s="7" t="s">
        <v>527</v>
      </c>
      <c r="C236" s="7" t="s">
        <v>21</v>
      </c>
      <c r="D236" s="8"/>
      <c r="E236" s="8"/>
      <c r="F236" s="8"/>
      <c r="G236" s="8"/>
      <c r="H236" s="8"/>
      <c r="I236" s="7" t="s">
        <v>528</v>
      </c>
      <c r="J236" s="8"/>
      <c r="K236" s="8"/>
      <c r="L236" s="8"/>
      <c r="M236" s="11">
        <v>42067.69861111111</v>
      </c>
      <c r="N236" s="9" t="s">
        <v>529</v>
      </c>
      <c r="O236" s="8"/>
      <c r="P236" s="10">
        <f t="array" ref="P236">DATE(2015,3,4)+TIME(16,57,48)</f>
        <v>42067.70681</v>
      </c>
    </row>
    <row r="237" hidden="1">
      <c r="A237" s="6">
        <v>42069.60020833334</v>
      </c>
      <c r="B237" s="7" t="s">
        <v>41</v>
      </c>
      <c r="C237" s="7" t="s">
        <v>13</v>
      </c>
      <c r="D237" s="7" t="s">
        <v>530</v>
      </c>
      <c r="E237" s="7" t="s">
        <v>531</v>
      </c>
      <c r="F237" s="7">
        <v>1.0</v>
      </c>
      <c r="G237" s="8"/>
      <c r="H237" s="8"/>
      <c r="I237" s="8"/>
      <c r="J237" s="8"/>
      <c r="K237" s="8"/>
      <c r="L237" s="8"/>
      <c r="M237" s="8"/>
      <c r="N237" s="9" t="s">
        <v>532</v>
      </c>
      <c r="O237" s="8"/>
      <c r="P237" s="10">
        <f t="array" ref="P237">DATE(2015,3,6)+TIME(14,24,18)</f>
        <v>42069.60021</v>
      </c>
    </row>
    <row r="238">
      <c r="A238" s="6">
        <v>42069.73420138889</v>
      </c>
      <c r="B238" s="7" t="s">
        <v>41</v>
      </c>
      <c r="C238" s="7" t="s">
        <v>17</v>
      </c>
      <c r="D238" s="8"/>
      <c r="E238" s="8"/>
      <c r="F238" s="8"/>
      <c r="G238" s="8"/>
      <c r="H238" s="8"/>
      <c r="I238" s="7" t="s">
        <v>533</v>
      </c>
      <c r="J238" s="8"/>
      <c r="K238" s="8"/>
      <c r="L238" s="8"/>
      <c r="M238" s="11">
        <v>42069.729166666664</v>
      </c>
      <c r="N238" s="9" t="s">
        <v>534</v>
      </c>
      <c r="O238" s="8"/>
      <c r="P238" s="10">
        <f t="array" ref="P238">DATE(2015,3,6)+TIME(17,37,15)</f>
        <v>42069.7342</v>
      </c>
    </row>
    <row r="239" hidden="1">
      <c r="A239" s="6">
        <v>42072.39834490741</v>
      </c>
      <c r="B239" s="7" t="s">
        <v>41</v>
      </c>
      <c r="C239" s="7" t="s">
        <v>13</v>
      </c>
      <c r="D239" s="7" t="s">
        <v>520</v>
      </c>
      <c r="E239" s="7" t="s">
        <v>535</v>
      </c>
      <c r="F239" s="7">
        <v>1.0</v>
      </c>
      <c r="G239" s="8"/>
      <c r="H239" s="8"/>
      <c r="I239" s="8"/>
      <c r="J239" s="8"/>
      <c r="K239" s="8"/>
      <c r="L239" s="8"/>
      <c r="M239" s="8"/>
      <c r="N239" s="9" t="s">
        <v>536</v>
      </c>
      <c r="O239" s="8"/>
      <c r="P239" s="10">
        <f t="array" ref="P239">DATE(2015,3,9)+TIME(9,33,37)</f>
        <v>42072.39834</v>
      </c>
    </row>
    <row r="240">
      <c r="A240" s="6">
        <v>42072.48207175926</v>
      </c>
      <c r="B240" s="7" t="s">
        <v>41</v>
      </c>
      <c r="C240" s="7" t="s">
        <v>17</v>
      </c>
      <c r="D240" s="8"/>
      <c r="E240" s="8"/>
      <c r="F240" s="8"/>
      <c r="G240" s="8"/>
      <c r="H240" s="8"/>
      <c r="I240" s="7" t="s">
        <v>537</v>
      </c>
      <c r="J240" s="8"/>
      <c r="K240" s="8"/>
      <c r="L240" s="8"/>
      <c r="M240" s="11">
        <v>42072.430555555555</v>
      </c>
      <c r="N240" s="9" t="s">
        <v>538</v>
      </c>
      <c r="O240" s="8"/>
      <c r="P240" s="10">
        <f t="array" ref="P240">DATE(2015,3,9)+TIME(11,34,11)</f>
        <v>42072.48207</v>
      </c>
    </row>
    <row r="241">
      <c r="A241" s="6">
        <v>42079.67979166667</v>
      </c>
      <c r="B241" s="7" t="s">
        <v>41</v>
      </c>
      <c r="C241" s="7" t="s">
        <v>21</v>
      </c>
      <c r="D241" s="8"/>
      <c r="E241" s="8"/>
      <c r="F241" s="8"/>
      <c r="G241" s="8"/>
      <c r="H241" s="8"/>
      <c r="I241" s="7" t="s">
        <v>539</v>
      </c>
      <c r="J241" s="8"/>
      <c r="K241" s="8"/>
      <c r="L241" s="8"/>
      <c r="M241" s="11">
        <v>42079.625</v>
      </c>
      <c r="N241" s="9" t="s">
        <v>540</v>
      </c>
      <c r="O241" s="8"/>
      <c r="P241" s="10">
        <f t="array" ref="P241">DATE(2015,3,16)+TIME(16,18,54)</f>
        <v>42079.67979</v>
      </c>
    </row>
    <row r="242" hidden="1">
      <c r="A242" s="13">
        <v>42083.48091788194</v>
      </c>
      <c r="B242" s="5" t="s">
        <v>541</v>
      </c>
      <c r="C242" s="5" t="s">
        <v>13</v>
      </c>
      <c r="D242" s="5" t="s">
        <v>65</v>
      </c>
      <c r="E242" s="5" t="s">
        <v>542</v>
      </c>
      <c r="F242" s="5">
        <v>1.0</v>
      </c>
      <c r="N242" s="14" t="s">
        <v>543</v>
      </c>
      <c r="P242" s="15">
        <v>42083.48091788194</v>
      </c>
    </row>
    <row r="243">
      <c r="A243" s="13">
        <v>42083.53194578704</v>
      </c>
      <c r="B243" s="5" t="s">
        <v>41</v>
      </c>
      <c r="C243" s="5" t="s">
        <v>17</v>
      </c>
      <c r="I243" s="5" t="s">
        <v>544</v>
      </c>
      <c r="M243" s="13">
        <v>42083.53125</v>
      </c>
      <c r="N243" s="14" t="s">
        <v>545</v>
      </c>
      <c r="P243" s="15">
        <v>42083.531945787036</v>
      </c>
    </row>
    <row r="244">
      <c r="A244" s="13">
        <v>42083.59276717592</v>
      </c>
      <c r="B244" s="5" t="s">
        <v>541</v>
      </c>
      <c r="C244" s="5" t="s">
        <v>21</v>
      </c>
      <c r="I244" s="5" t="s">
        <v>546</v>
      </c>
      <c r="M244" s="13">
        <v>42083.57638888889</v>
      </c>
      <c r="N244" s="14" t="s">
        <v>547</v>
      </c>
      <c r="P244" s="15">
        <v>42083.59276717593</v>
      </c>
    </row>
    <row r="245" hidden="1">
      <c r="A245" s="13">
        <v>42087.71780818287</v>
      </c>
      <c r="B245" s="5" t="s">
        <v>41</v>
      </c>
      <c r="C245" s="5" t="s">
        <v>13</v>
      </c>
      <c r="D245" s="5" t="s">
        <v>14</v>
      </c>
      <c r="E245" s="5" t="s">
        <v>548</v>
      </c>
      <c r="F245" s="5">
        <v>0.5</v>
      </c>
      <c r="N245" s="14" t="s">
        <v>549</v>
      </c>
      <c r="P245" s="15">
        <v>42087.717808182875</v>
      </c>
    </row>
    <row r="246">
      <c r="A246" s="13">
        <v>42087.75343049769</v>
      </c>
      <c r="B246" s="5" t="s">
        <v>41</v>
      </c>
      <c r="C246" s="5" t="s">
        <v>17</v>
      </c>
      <c r="I246" s="5" t="s">
        <v>550</v>
      </c>
      <c r="M246" s="13">
        <v>42087.75</v>
      </c>
      <c r="N246" s="14" t="s">
        <v>551</v>
      </c>
      <c r="P246" s="15">
        <v>42087.75343049769</v>
      </c>
    </row>
    <row r="247" hidden="1">
      <c r="A247" s="13">
        <v>42089.471582152786</v>
      </c>
      <c r="B247" s="5" t="s">
        <v>41</v>
      </c>
      <c r="C247" s="5" t="s">
        <v>13</v>
      </c>
      <c r="D247" s="5" t="s">
        <v>219</v>
      </c>
      <c r="E247" s="5" t="s">
        <v>548</v>
      </c>
      <c r="F247" s="5">
        <v>1.0</v>
      </c>
      <c r="N247" s="14" t="s">
        <v>552</v>
      </c>
      <c r="P247" s="15">
        <v>42089.47158215278</v>
      </c>
    </row>
    <row r="248" hidden="1">
      <c r="A248" s="13">
        <v>42089.49286943287</v>
      </c>
      <c r="B248" s="5" t="s">
        <v>41</v>
      </c>
      <c r="C248" s="5" t="s">
        <v>13</v>
      </c>
      <c r="D248" s="5" t="s">
        <v>553</v>
      </c>
      <c r="E248" s="5" t="s">
        <v>554</v>
      </c>
      <c r="F248" s="5">
        <v>0.5</v>
      </c>
      <c r="N248" s="14" t="s">
        <v>555</v>
      </c>
      <c r="P248" s="15">
        <v>42089.49286943287</v>
      </c>
    </row>
    <row r="249" hidden="1">
      <c r="A249" s="13">
        <v>42093.40317693287</v>
      </c>
      <c r="B249" s="5" t="s">
        <v>41</v>
      </c>
      <c r="C249" s="5" t="s">
        <v>13</v>
      </c>
      <c r="D249" s="5" t="s">
        <v>556</v>
      </c>
      <c r="E249" s="5" t="s">
        <v>557</v>
      </c>
      <c r="F249" s="5">
        <v>0.5</v>
      </c>
      <c r="N249" s="14" t="s">
        <v>558</v>
      </c>
      <c r="P249" s="15">
        <v>42093.40317693287</v>
      </c>
    </row>
    <row r="250">
      <c r="A250" s="13">
        <v>42093.426669155095</v>
      </c>
      <c r="B250" s="5" t="s">
        <v>41</v>
      </c>
      <c r="C250" s="5" t="s">
        <v>17</v>
      </c>
      <c r="I250" s="5" t="s">
        <v>559</v>
      </c>
      <c r="M250" s="13">
        <v>42093.41666666667</v>
      </c>
      <c r="N250" s="14" t="s">
        <v>560</v>
      </c>
      <c r="P250" s="15">
        <v>42093.42666915509</v>
      </c>
    </row>
    <row r="251" hidden="1">
      <c r="A251" s="13">
        <v>42095.472789444444</v>
      </c>
      <c r="B251" s="5" t="s">
        <v>41</v>
      </c>
      <c r="C251" s="5" t="s">
        <v>13</v>
      </c>
      <c r="D251" s="5" t="s">
        <v>561</v>
      </c>
      <c r="E251" s="5" t="s">
        <v>562</v>
      </c>
      <c r="F251" s="5">
        <v>0.5</v>
      </c>
      <c r="N251" s="14" t="s">
        <v>563</v>
      </c>
      <c r="P251" s="15">
        <v>42095.472789444444</v>
      </c>
    </row>
    <row r="252">
      <c r="A252" s="13">
        <v>42095.69668584491</v>
      </c>
      <c r="B252" s="5" t="s">
        <v>81</v>
      </c>
      <c r="C252" s="5" t="s">
        <v>21</v>
      </c>
      <c r="I252" s="5" t="s">
        <v>564</v>
      </c>
      <c r="M252" s="13">
        <v>42095.625</v>
      </c>
      <c r="N252" s="14" t="s">
        <v>565</v>
      </c>
      <c r="P252" s="15">
        <v>42095.69668584491</v>
      </c>
    </row>
    <row r="253" hidden="1">
      <c r="A253" s="13">
        <v>42101.4331317824</v>
      </c>
      <c r="B253" s="5" t="s">
        <v>41</v>
      </c>
      <c r="C253" s="5" t="s">
        <v>13</v>
      </c>
      <c r="D253" s="5" t="s">
        <v>566</v>
      </c>
      <c r="E253" s="5" t="s">
        <v>567</v>
      </c>
      <c r="F253" s="5">
        <v>0.5</v>
      </c>
      <c r="N253" s="14" t="s">
        <v>568</v>
      </c>
      <c r="P253" s="15">
        <v>42101.43313178241</v>
      </c>
    </row>
    <row r="254">
      <c r="A254" s="13">
        <v>42101.472591226855</v>
      </c>
      <c r="B254" s="5" t="s">
        <v>41</v>
      </c>
      <c r="C254" s="5" t="s">
        <v>17</v>
      </c>
      <c r="I254" s="5" t="s">
        <v>569</v>
      </c>
      <c r="M254" s="13">
        <v>42101.45833333333</v>
      </c>
      <c r="N254" s="14" t="s">
        <v>570</v>
      </c>
      <c r="P254" s="15">
        <v>42101.47259122685</v>
      </c>
    </row>
    <row r="255" hidden="1">
      <c r="A255" s="13">
        <v>42103.45291670138</v>
      </c>
      <c r="B255" s="5" t="s">
        <v>41</v>
      </c>
      <c r="C255" s="5" t="s">
        <v>13</v>
      </c>
      <c r="D255" s="5" t="s">
        <v>65</v>
      </c>
      <c r="E255" s="5" t="s">
        <v>571</v>
      </c>
      <c r="F255" s="5">
        <v>1.5</v>
      </c>
      <c r="N255" s="14" t="s">
        <v>572</v>
      </c>
      <c r="P255" s="15">
        <v>42103.45291670139</v>
      </c>
    </row>
    <row r="256">
      <c r="A256" s="13">
        <v>42103.545616284726</v>
      </c>
      <c r="B256" s="5" t="s">
        <v>41</v>
      </c>
      <c r="C256" s="5" t="s">
        <v>17</v>
      </c>
      <c r="I256" s="5" t="s">
        <v>573</v>
      </c>
      <c r="M256" s="13">
        <v>42103.54305555555</v>
      </c>
      <c r="N256" s="14" t="s">
        <v>574</v>
      </c>
      <c r="P256" s="15">
        <v>42103.545616284726</v>
      </c>
    </row>
    <row r="257">
      <c r="A257" s="13">
        <v>42107.37832943287</v>
      </c>
      <c r="B257" s="5" t="s">
        <v>81</v>
      </c>
      <c r="C257" s="5" t="s">
        <v>21</v>
      </c>
      <c r="I257" s="5" t="s">
        <v>575</v>
      </c>
      <c r="M257" s="13">
        <v>42106.04861111111</v>
      </c>
      <c r="N257" s="14" t="s">
        <v>576</v>
      </c>
      <c r="P257" s="15">
        <v>42107.378329432875</v>
      </c>
    </row>
    <row r="258" hidden="1">
      <c r="A258" s="13">
        <v>42107.4643842824</v>
      </c>
      <c r="B258" s="5" t="s">
        <v>41</v>
      </c>
      <c r="C258" s="5" t="s">
        <v>13</v>
      </c>
      <c r="D258" s="5" t="s">
        <v>65</v>
      </c>
      <c r="E258" s="5" t="s">
        <v>577</v>
      </c>
      <c r="F258" s="5">
        <v>1.0</v>
      </c>
      <c r="N258" s="14" t="s">
        <v>578</v>
      </c>
      <c r="P258" s="15">
        <v>42107.46438428241</v>
      </c>
    </row>
    <row r="259">
      <c r="A259" s="13">
        <v>42107.55102197917</v>
      </c>
      <c r="B259" s="5" t="s">
        <v>41</v>
      </c>
      <c r="C259" s="5" t="s">
        <v>17</v>
      </c>
      <c r="I259" s="5" t="s">
        <v>579</v>
      </c>
      <c r="M259" s="13">
        <v>42107.55</v>
      </c>
      <c r="N259" s="14" t="s">
        <v>580</v>
      </c>
      <c r="P259" s="15">
        <v>42107.55102197916</v>
      </c>
    </row>
    <row r="260" hidden="1">
      <c r="A260" s="13">
        <v>42110.60961496527</v>
      </c>
      <c r="B260" s="5" t="s">
        <v>41</v>
      </c>
      <c r="C260" s="5" t="s">
        <v>13</v>
      </c>
      <c r="D260" s="5" t="s">
        <v>126</v>
      </c>
      <c r="E260" s="5" t="s">
        <v>581</v>
      </c>
      <c r="F260" s="5">
        <v>0.5</v>
      </c>
      <c r="N260" s="14" t="s">
        <v>582</v>
      </c>
      <c r="P260" s="15">
        <v>42110.60961496527</v>
      </c>
    </row>
    <row r="261">
      <c r="A261" s="13">
        <v>42110.635194270835</v>
      </c>
      <c r="B261" s="5" t="s">
        <v>41</v>
      </c>
      <c r="C261" s="5" t="s">
        <v>17</v>
      </c>
      <c r="I261" s="5" t="s">
        <v>583</v>
      </c>
      <c r="M261" s="13">
        <v>42110.60416666667</v>
      </c>
      <c r="N261" s="14" t="s">
        <v>584</v>
      </c>
      <c r="P261" s="15">
        <v>42110.63519427083</v>
      </c>
    </row>
    <row r="262" hidden="1">
      <c r="A262" s="13">
        <v>42116.47322914352</v>
      </c>
      <c r="B262" s="5" t="s">
        <v>585</v>
      </c>
      <c r="C262" s="5" t="s">
        <v>13</v>
      </c>
      <c r="D262" s="5" t="s">
        <v>345</v>
      </c>
      <c r="E262" s="5" t="s">
        <v>586</v>
      </c>
      <c r="F262" s="5">
        <v>1.0</v>
      </c>
      <c r="N262" s="14" t="s">
        <v>587</v>
      </c>
      <c r="P262" s="15">
        <v>42116.47322914352</v>
      </c>
    </row>
    <row r="263">
      <c r="A263" s="13">
        <v>42116.525671400464</v>
      </c>
      <c r="B263" s="5" t="s">
        <v>41</v>
      </c>
      <c r="C263" s="5" t="s">
        <v>17</v>
      </c>
      <c r="I263" s="5" t="s">
        <v>588</v>
      </c>
      <c r="M263" s="13">
        <v>42116.524305555555</v>
      </c>
      <c r="N263" s="14" t="s">
        <v>589</v>
      </c>
      <c r="P263" s="15">
        <v>42116.525671400464</v>
      </c>
    </row>
    <row r="264" hidden="1">
      <c r="A264" s="13">
        <v>42116.544085208334</v>
      </c>
      <c r="B264" s="5" t="s">
        <v>41</v>
      </c>
      <c r="C264" s="5" t="s">
        <v>13</v>
      </c>
      <c r="D264" s="5" t="s">
        <v>590</v>
      </c>
      <c r="E264" s="5" t="s">
        <v>591</v>
      </c>
      <c r="F264" s="5">
        <v>0.5</v>
      </c>
      <c r="N264" s="14" t="s">
        <v>592</v>
      </c>
      <c r="P264" s="15">
        <v>42116.544085208334</v>
      </c>
    </row>
    <row r="265">
      <c r="A265" s="13">
        <v>42129.68714513889</v>
      </c>
      <c r="B265" s="5" t="s">
        <v>81</v>
      </c>
      <c r="C265" s="5" t="s">
        <v>21</v>
      </c>
      <c r="I265" s="5" t="s">
        <v>593</v>
      </c>
      <c r="M265" s="13">
        <v>42129.51041666667</v>
      </c>
      <c r="N265" s="14" t="s">
        <v>594</v>
      </c>
      <c r="P265" s="15">
        <v>42129.68714513889</v>
      </c>
    </row>
    <row r="266">
      <c r="A266" s="13">
        <v>42129.75508902778</v>
      </c>
      <c r="B266" s="5" t="s">
        <v>41</v>
      </c>
      <c r="C266" s="5" t="s">
        <v>21</v>
      </c>
      <c r="I266" s="5" t="s">
        <v>595</v>
      </c>
      <c r="M266" s="13">
        <v>42129.75486111111</v>
      </c>
      <c r="N266" s="14" t="s">
        <v>596</v>
      </c>
      <c r="P266" s="15">
        <v>42129.75508902778</v>
      </c>
    </row>
    <row r="267" hidden="1">
      <c r="A267" s="13">
        <v>42136.4845134375</v>
      </c>
      <c r="B267" s="5" t="s">
        <v>41</v>
      </c>
      <c r="C267" s="5" t="s">
        <v>13</v>
      </c>
      <c r="D267" s="5" t="s">
        <v>311</v>
      </c>
      <c r="E267" s="5" t="s">
        <v>597</v>
      </c>
      <c r="F267" s="5">
        <v>0.5</v>
      </c>
      <c r="N267" s="14" t="s">
        <v>598</v>
      </c>
      <c r="P267" s="15">
        <v>42136.4845134375</v>
      </c>
    </row>
    <row r="268">
      <c r="A268" s="13">
        <v>42136.49910295139</v>
      </c>
      <c r="B268" s="5" t="s">
        <v>41</v>
      </c>
      <c r="C268" s="5" t="s">
        <v>17</v>
      </c>
      <c r="I268" s="5" t="s">
        <v>599</v>
      </c>
      <c r="M268" s="13">
        <v>42143.493055555555</v>
      </c>
      <c r="N268" s="14" t="s">
        <v>600</v>
      </c>
      <c r="P268" s="15">
        <v>42136.49910295139</v>
      </c>
    </row>
    <row r="269" hidden="1">
      <c r="A269" s="13">
        <v>42138.72778185185</v>
      </c>
      <c r="B269" s="5" t="s">
        <v>41</v>
      </c>
      <c r="C269" s="5" t="s">
        <v>13</v>
      </c>
      <c r="D269" s="5" t="s">
        <v>14</v>
      </c>
      <c r="E269" s="5" t="s">
        <v>601</v>
      </c>
      <c r="F269" s="5">
        <v>0.5</v>
      </c>
      <c r="N269" s="14" t="s">
        <v>602</v>
      </c>
      <c r="P269" s="15">
        <v>42138.72778185185</v>
      </c>
    </row>
    <row r="270">
      <c r="A270" s="13">
        <v>42138.73975296297</v>
      </c>
      <c r="B270" s="5" t="s">
        <v>41</v>
      </c>
      <c r="C270" s="5" t="s">
        <v>17</v>
      </c>
      <c r="I270" s="5" t="s">
        <v>603</v>
      </c>
      <c r="M270" s="13">
        <v>42138.73958333333</v>
      </c>
      <c r="N270" s="14" t="s">
        <v>604</v>
      </c>
      <c r="P270" s="15">
        <v>42138.73975296297</v>
      </c>
    </row>
    <row r="271" hidden="1">
      <c r="A271" s="13">
        <v>42142.44260416667</v>
      </c>
      <c r="B271" s="5" t="s">
        <v>605</v>
      </c>
      <c r="C271" s="5" t="s">
        <v>13</v>
      </c>
      <c r="D271" s="5" t="s">
        <v>14</v>
      </c>
      <c r="E271" s="5" t="s">
        <v>606</v>
      </c>
      <c r="F271" s="5">
        <v>0.5</v>
      </c>
      <c r="N271" s="14" t="s">
        <v>607</v>
      </c>
      <c r="P271" s="15">
        <v>42142.44260416667</v>
      </c>
    </row>
    <row r="272" hidden="1">
      <c r="A272" s="13">
        <v>42143.45805490741</v>
      </c>
      <c r="B272" s="5" t="s">
        <v>41</v>
      </c>
      <c r="C272" s="5" t="s">
        <v>13</v>
      </c>
      <c r="D272" s="5" t="s">
        <v>608</v>
      </c>
      <c r="E272" s="5" t="s">
        <v>609</v>
      </c>
      <c r="F272" s="5">
        <v>1.0</v>
      </c>
      <c r="N272" s="14" t="s">
        <v>610</v>
      </c>
      <c r="P272" s="15">
        <v>42143.45805490741</v>
      </c>
    </row>
    <row r="273" hidden="1">
      <c r="A273" s="13">
        <v>42143.53953145833</v>
      </c>
      <c r="B273" s="5" t="s">
        <v>41</v>
      </c>
      <c r="C273" s="5" t="s">
        <v>13</v>
      </c>
      <c r="D273" s="5" t="s">
        <v>14</v>
      </c>
      <c r="E273" s="5" t="s">
        <v>611</v>
      </c>
      <c r="F273" s="5">
        <v>2.0</v>
      </c>
      <c r="N273" s="14" t="s">
        <v>612</v>
      </c>
      <c r="P273" s="15">
        <v>42143.53953145833</v>
      </c>
    </row>
    <row r="274" hidden="1">
      <c r="A274" s="13">
        <v>42143.75807628472</v>
      </c>
      <c r="B274" s="5" t="s">
        <v>41</v>
      </c>
      <c r="C274" s="5" t="s">
        <v>13</v>
      </c>
      <c r="D274" s="5" t="s">
        <v>14</v>
      </c>
      <c r="E274" s="5" t="s">
        <v>613</v>
      </c>
      <c r="F274" s="5">
        <v>0.5</v>
      </c>
      <c r="N274" s="14" t="s">
        <v>614</v>
      </c>
      <c r="P274" s="15">
        <v>42143.75807628472</v>
      </c>
    </row>
    <row r="275" hidden="1">
      <c r="A275" s="13">
        <v>42144.50783765047</v>
      </c>
      <c r="B275" s="5" t="s">
        <v>41</v>
      </c>
      <c r="C275" s="5" t="s">
        <v>13</v>
      </c>
      <c r="D275" s="5" t="s">
        <v>615</v>
      </c>
      <c r="E275" s="5" t="s">
        <v>616</v>
      </c>
      <c r="F275" s="5">
        <v>0.5</v>
      </c>
      <c r="N275" s="14" t="s">
        <v>617</v>
      </c>
      <c r="P275" s="15">
        <v>42144.50783765047</v>
      </c>
    </row>
    <row r="276" hidden="1">
      <c r="A276" s="13">
        <v>42145.5846159375</v>
      </c>
      <c r="B276" s="5" t="s">
        <v>41</v>
      </c>
      <c r="C276" s="5" t="s">
        <v>13</v>
      </c>
      <c r="D276" s="5" t="s">
        <v>553</v>
      </c>
      <c r="E276" s="5" t="s">
        <v>618</v>
      </c>
      <c r="F276" s="5">
        <v>0.5</v>
      </c>
      <c r="N276" s="14" t="s">
        <v>619</v>
      </c>
      <c r="P276" s="15">
        <v>42145.5846159375</v>
      </c>
    </row>
    <row r="277" hidden="1">
      <c r="A277" s="13">
        <v>42151.43506607639</v>
      </c>
      <c r="B277" s="5" t="s">
        <v>41</v>
      </c>
      <c r="C277" s="5" t="s">
        <v>13</v>
      </c>
      <c r="D277" s="5" t="s">
        <v>608</v>
      </c>
      <c r="E277" s="5" t="s">
        <v>613</v>
      </c>
      <c r="F277" s="5">
        <v>0.5</v>
      </c>
      <c r="N277" s="14" t="s">
        <v>620</v>
      </c>
      <c r="P277" s="15">
        <v>42151.43506607639</v>
      </c>
    </row>
    <row r="278" hidden="1">
      <c r="A278" s="13">
        <v>42152.613360856485</v>
      </c>
      <c r="B278" s="5" t="s">
        <v>41</v>
      </c>
      <c r="C278" s="5" t="s">
        <v>13</v>
      </c>
      <c r="D278" s="5" t="s">
        <v>14</v>
      </c>
      <c r="E278" s="5" t="s">
        <v>621</v>
      </c>
      <c r="F278" s="5">
        <v>0.5</v>
      </c>
      <c r="N278" s="14" t="s">
        <v>622</v>
      </c>
      <c r="P278" s="15">
        <v>42152.613360856485</v>
      </c>
    </row>
    <row r="279" hidden="1">
      <c r="A279" s="13">
        <v>42166.54922954861</v>
      </c>
      <c r="B279" s="5" t="s">
        <v>41</v>
      </c>
      <c r="C279" s="5" t="s">
        <v>13</v>
      </c>
      <c r="D279" s="5" t="s">
        <v>14</v>
      </c>
      <c r="E279" s="5" t="s">
        <v>623</v>
      </c>
      <c r="F279" s="5">
        <v>0.5</v>
      </c>
      <c r="N279" s="14" t="s">
        <v>624</v>
      </c>
      <c r="P279" s="15">
        <v>42166.54922954861</v>
      </c>
    </row>
    <row r="280" hidden="1">
      <c r="A280" s="13">
        <v>42172.552427083334</v>
      </c>
      <c r="B280" s="5" t="s">
        <v>41</v>
      </c>
      <c r="C280" s="5" t="s">
        <v>13</v>
      </c>
      <c r="D280" s="5" t="s">
        <v>14</v>
      </c>
      <c r="E280" s="5" t="s">
        <v>625</v>
      </c>
      <c r="F280" s="5">
        <v>1.0</v>
      </c>
      <c r="N280" s="14" t="s">
        <v>626</v>
      </c>
      <c r="P280" s="15">
        <v>42172.552427083334</v>
      </c>
    </row>
    <row r="281">
      <c r="A281" s="13">
        <v>42172.78581244213</v>
      </c>
      <c r="B281" s="5" t="s">
        <v>627</v>
      </c>
      <c r="C281" s="5" t="s">
        <v>17</v>
      </c>
      <c r="I281" s="5" t="s">
        <v>628</v>
      </c>
      <c r="M281" s="13">
        <v>42172.79166666667</v>
      </c>
      <c r="N281" s="14" t="s">
        <v>629</v>
      </c>
      <c r="P281" s="15">
        <v>42172.78581244213</v>
      </c>
    </row>
    <row r="282">
      <c r="A282" s="13">
        <v>42172.78646221065</v>
      </c>
      <c r="B282" s="5" t="s">
        <v>41</v>
      </c>
      <c r="C282" s="5" t="s">
        <v>17</v>
      </c>
      <c r="I282" s="5" t="s">
        <v>630</v>
      </c>
      <c r="M282" s="13">
        <v>42172.79166666667</v>
      </c>
      <c r="N282" s="14" t="s">
        <v>631</v>
      </c>
      <c r="P282" s="15">
        <v>42172.78646221065</v>
      </c>
    </row>
    <row r="283">
      <c r="A283" s="13">
        <v>42174.444241273144</v>
      </c>
      <c r="B283" s="5" t="s">
        <v>41</v>
      </c>
      <c r="C283" s="5" t="s">
        <v>21</v>
      </c>
      <c r="I283" s="5" t="s">
        <v>632</v>
      </c>
      <c r="M283" s="13">
        <v>42174.39583333333</v>
      </c>
      <c r="N283" s="14" t="s">
        <v>633</v>
      </c>
      <c r="P283" s="15">
        <v>42174.444241273144</v>
      </c>
    </row>
    <row r="284" hidden="1">
      <c r="A284" s="13">
        <v>42185.385497361116</v>
      </c>
      <c r="B284" s="5" t="s">
        <v>41</v>
      </c>
      <c r="C284" s="5" t="s">
        <v>13</v>
      </c>
      <c r="D284" s="5" t="s">
        <v>14</v>
      </c>
      <c r="E284" s="5" t="s">
        <v>634</v>
      </c>
      <c r="F284" s="5">
        <v>0.5</v>
      </c>
      <c r="N284" s="14" t="s">
        <v>635</v>
      </c>
      <c r="P284" s="15">
        <v>42185.385497361116</v>
      </c>
    </row>
    <row r="285">
      <c r="A285" s="13">
        <v>42187.67050064815</v>
      </c>
      <c r="B285" s="5" t="s">
        <v>41</v>
      </c>
      <c r="C285" s="5" t="s">
        <v>21</v>
      </c>
      <c r="I285" s="5" t="s">
        <v>636</v>
      </c>
      <c r="M285" s="13">
        <v>42187.63541666667</v>
      </c>
      <c r="N285" s="14" t="s">
        <v>637</v>
      </c>
      <c r="P285" s="15">
        <v>42187.67050064815</v>
      </c>
    </row>
    <row r="286">
      <c r="A286" s="13">
        <v>42187.68481773148</v>
      </c>
      <c r="B286" s="5" t="s">
        <v>41</v>
      </c>
      <c r="C286" s="5" t="s">
        <v>21</v>
      </c>
      <c r="I286" s="5" t="s">
        <v>638</v>
      </c>
      <c r="M286" s="13">
        <v>42187.63541666667</v>
      </c>
      <c r="N286" s="14" t="s">
        <v>639</v>
      </c>
      <c r="P286" s="15">
        <v>42187.68481773148</v>
      </c>
    </row>
    <row r="287">
      <c r="A287" s="13">
        <v>42188.53738471065</v>
      </c>
      <c r="B287" s="5" t="s">
        <v>640</v>
      </c>
      <c r="C287" s="5" t="s">
        <v>21</v>
      </c>
      <c r="I287" s="5" t="s">
        <v>641</v>
      </c>
      <c r="M287" s="13">
        <v>42188.52083333333</v>
      </c>
      <c r="N287" s="14" t="s">
        <v>642</v>
      </c>
      <c r="P287" s="15">
        <v>42188.53738471065</v>
      </c>
    </row>
    <row r="288">
      <c r="A288" s="13">
        <v>42191.43352936342</v>
      </c>
      <c r="B288" s="5" t="s">
        <v>41</v>
      </c>
      <c r="C288" s="5" t="s">
        <v>21</v>
      </c>
      <c r="I288" s="5" t="s">
        <v>643</v>
      </c>
      <c r="M288" s="13">
        <v>42191.42708333333</v>
      </c>
      <c r="N288" s="14" t="s">
        <v>644</v>
      </c>
      <c r="P288" s="15">
        <v>42191.43352936342</v>
      </c>
    </row>
    <row r="289">
      <c r="A289" s="13">
        <v>42191.49476606482</v>
      </c>
      <c r="B289" s="5" t="s">
        <v>41</v>
      </c>
      <c r="C289" s="5" t="s">
        <v>21</v>
      </c>
      <c r="I289" s="5" t="s">
        <v>645</v>
      </c>
      <c r="M289" s="13">
        <v>42191.49375</v>
      </c>
      <c r="N289" s="14" t="s">
        <v>646</v>
      </c>
      <c r="P289" s="15">
        <v>42191.49476606482</v>
      </c>
    </row>
    <row r="290" hidden="1">
      <c r="A290" s="13">
        <v>42192.62753258102</v>
      </c>
      <c r="B290" s="5" t="s">
        <v>41</v>
      </c>
      <c r="C290" s="5" t="s">
        <v>13</v>
      </c>
      <c r="D290" s="5" t="s">
        <v>647</v>
      </c>
      <c r="E290" s="5" t="s">
        <v>648</v>
      </c>
      <c r="F290" s="5">
        <v>0.5</v>
      </c>
      <c r="N290" s="14" t="s">
        <v>649</v>
      </c>
      <c r="P290" s="15">
        <v>42192.62753258102</v>
      </c>
    </row>
    <row r="291">
      <c r="A291" s="13">
        <v>42192.65444356481</v>
      </c>
      <c r="B291" s="5" t="s">
        <v>650</v>
      </c>
      <c r="C291" s="5" t="s">
        <v>17</v>
      </c>
      <c r="I291" s="5" t="s">
        <v>651</v>
      </c>
      <c r="M291" s="13">
        <v>42192.65277777778</v>
      </c>
      <c r="N291" s="14" t="s">
        <v>652</v>
      </c>
      <c r="P291" s="15">
        <v>42192.65444356481</v>
      </c>
    </row>
    <row r="292" hidden="1">
      <c r="A292" s="13">
        <v>42193.48201107639</v>
      </c>
      <c r="B292" s="5" t="s">
        <v>135</v>
      </c>
      <c r="C292" s="5" t="s">
        <v>13</v>
      </c>
      <c r="D292" s="5" t="s">
        <v>653</v>
      </c>
      <c r="E292" s="5" t="s">
        <v>654</v>
      </c>
      <c r="F292" s="5">
        <v>1.0</v>
      </c>
      <c r="N292" s="14" t="s">
        <v>655</v>
      </c>
      <c r="P292" s="15">
        <v>42193.48201107639</v>
      </c>
    </row>
    <row r="293" hidden="1">
      <c r="A293" s="13">
        <v>42195.43471969907</v>
      </c>
      <c r="B293" s="5" t="s">
        <v>41</v>
      </c>
      <c r="C293" s="5" t="s">
        <v>13</v>
      </c>
      <c r="D293" s="5" t="s">
        <v>653</v>
      </c>
      <c r="E293" s="5" t="s">
        <v>656</v>
      </c>
      <c r="F293" s="5">
        <v>0.5</v>
      </c>
      <c r="N293" s="14" t="s">
        <v>657</v>
      </c>
      <c r="P293" s="15">
        <v>42195.43471969907</v>
      </c>
    </row>
    <row r="294">
      <c r="A294" s="13">
        <v>42195.45594151621</v>
      </c>
      <c r="B294" s="5" t="s">
        <v>41</v>
      </c>
      <c r="C294" s="5" t="s">
        <v>17</v>
      </c>
      <c r="I294" s="5" t="s">
        <v>658</v>
      </c>
      <c r="M294" s="13">
        <v>42195.43819444445</v>
      </c>
      <c r="N294" s="14" t="s">
        <v>659</v>
      </c>
      <c r="P294" s="15">
        <v>42195.45594151621</v>
      </c>
    </row>
    <row r="295" hidden="1">
      <c r="A295" s="13">
        <v>42199.60755172453</v>
      </c>
      <c r="B295" s="5" t="s">
        <v>135</v>
      </c>
      <c r="C295" s="5" t="s">
        <v>13</v>
      </c>
      <c r="D295" s="5" t="s">
        <v>14</v>
      </c>
      <c r="E295" s="5" t="s">
        <v>660</v>
      </c>
      <c r="F295" s="5">
        <v>3.0</v>
      </c>
      <c r="N295" s="14" t="s">
        <v>661</v>
      </c>
      <c r="P295" s="15">
        <v>42199.60755172453</v>
      </c>
    </row>
    <row r="296">
      <c r="A296" s="13">
        <v>42199.72812151621</v>
      </c>
      <c r="B296" s="5" t="s">
        <v>662</v>
      </c>
      <c r="C296" s="5" t="s">
        <v>21</v>
      </c>
      <c r="I296" s="5" t="s">
        <v>663</v>
      </c>
      <c r="M296" s="13">
        <v>42199.68402777778</v>
      </c>
      <c r="N296" s="14" t="s">
        <v>664</v>
      </c>
      <c r="P296" s="15">
        <v>42199.72812151621</v>
      </c>
    </row>
    <row r="297" hidden="1">
      <c r="A297" s="13">
        <v>42206.499257731484</v>
      </c>
      <c r="B297" s="5" t="s">
        <v>41</v>
      </c>
      <c r="C297" s="5" t="s">
        <v>13</v>
      </c>
      <c r="D297" s="5" t="s">
        <v>647</v>
      </c>
      <c r="E297" s="5" t="s">
        <v>665</v>
      </c>
      <c r="F297" s="5">
        <v>0.5</v>
      </c>
      <c r="N297" s="14" t="s">
        <v>666</v>
      </c>
      <c r="P297" s="15">
        <v>42206.499257731484</v>
      </c>
    </row>
    <row r="298">
      <c r="A298" s="13">
        <v>42206.550849548614</v>
      </c>
      <c r="B298" s="5" t="s">
        <v>41</v>
      </c>
      <c r="C298" s="5" t="s">
        <v>17</v>
      </c>
      <c r="I298" s="5" t="s">
        <v>667</v>
      </c>
      <c r="M298" s="13">
        <v>42206.54861111111</v>
      </c>
      <c r="N298" s="14" t="s">
        <v>668</v>
      </c>
      <c r="P298" s="15">
        <v>42206.550849548614</v>
      </c>
    </row>
    <row r="299" hidden="1">
      <c r="A299" s="13">
        <v>42208.59946150463</v>
      </c>
      <c r="B299" s="5" t="s">
        <v>41</v>
      </c>
      <c r="C299" s="5" t="s">
        <v>13</v>
      </c>
      <c r="D299" s="5" t="s">
        <v>669</v>
      </c>
      <c r="E299" s="5" t="s">
        <v>670</v>
      </c>
      <c r="F299" s="5">
        <v>1.0</v>
      </c>
      <c r="N299" s="14" t="s">
        <v>671</v>
      </c>
      <c r="P299" s="15">
        <v>42208.59946150463</v>
      </c>
    </row>
    <row r="300" hidden="1">
      <c r="A300" s="13">
        <v>42208.64302297454</v>
      </c>
      <c r="B300" s="5" t="s">
        <v>41</v>
      </c>
      <c r="C300" s="5" t="s">
        <v>13</v>
      </c>
      <c r="D300" s="5" t="s">
        <v>647</v>
      </c>
      <c r="E300" s="5" t="s">
        <v>672</v>
      </c>
      <c r="F300" s="5">
        <v>0.5</v>
      </c>
      <c r="N300" s="14" t="s">
        <v>673</v>
      </c>
      <c r="P300" s="15">
        <v>42208.64302297454</v>
      </c>
    </row>
    <row r="301" hidden="1">
      <c r="A301" s="13">
        <v>42208.659470555554</v>
      </c>
      <c r="B301" s="5" t="s">
        <v>41</v>
      </c>
      <c r="C301" s="5" t="s">
        <v>13</v>
      </c>
      <c r="D301" s="5" t="s">
        <v>674</v>
      </c>
      <c r="E301" s="5" t="s">
        <v>672</v>
      </c>
      <c r="F301" s="5">
        <v>0.5</v>
      </c>
      <c r="N301" s="14" t="s">
        <v>675</v>
      </c>
      <c r="P301" s="15">
        <v>42208.659470555554</v>
      </c>
    </row>
    <row r="302" hidden="1">
      <c r="A302" s="13">
        <v>42213.50200262731</v>
      </c>
      <c r="B302" s="5" t="s">
        <v>135</v>
      </c>
      <c r="C302" s="5" t="s">
        <v>13</v>
      </c>
      <c r="D302" s="5" t="s">
        <v>14</v>
      </c>
      <c r="E302" s="5" t="s">
        <v>676</v>
      </c>
      <c r="F302" s="5">
        <v>1.0</v>
      </c>
      <c r="N302" s="14" t="s">
        <v>677</v>
      </c>
      <c r="P302" s="15">
        <v>42213.50200262731</v>
      </c>
    </row>
    <row r="303" hidden="1">
      <c r="A303" s="13">
        <v>42214.55364914352</v>
      </c>
      <c r="B303" s="5" t="s">
        <v>41</v>
      </c>
      <c r="C303" s="5" t="s">
        <v>13</v>
      </c>
      <c r="D303" s="5" t="s">
        <v>669</v>
      </c>
      <c r="E303" s="5" t="s">
        <v>678</v>
      </c>
      <c r="F303" s="5">
        <v>1.0</v>
      </c>
      <c r="N303" s="14" t="s">
        <v>679</v>
      </c>
      <c r="P303" s="15">
        <v>42214.55364914352</v>
      </c>
    </row>
    <row r="304">
      <c r="A304" s="13">
        <v>42214.60141739583</v>
      </c>
      <c r="B304" s="5" t="s">
        <v>41</v>
      </c>
      <c r="C304" s="5" t="s">
        <v>17</v>
      </c>
      <c r="I304" s="5" t="s">
        <v>680</v>
      </c>
      <c r="M304" s="13">
        <v>42214.597916666666</v>
      </c>
      <c r="N304" s="14" t="s">
        <v>681</v>
      </c>
      <c r="P304" s="15">
        <v>42214.60141739583</v>
      </c>
    </row>
    <row r="305" hidden="1">
      <c r="A305" s="13">
        <v>42214.60162797454</v>
      </c>
      <c r="B305" s="5" t="s">
        <v>41</v>
      </c>
      <c r="C305" s="5" t="s">
        <v>13</v>
      </c>
      <c r="D305" s="5" t="s">
        <v>682</v>
      </c>
      <c r="E305" s="5" t="s">
        <v>683</v>
      </c>
      <c r="F305" s="5">
        <v>0.5</v>
      </c>
      <c r="N305" s="14" t="s">
        <v>684</v>
      </c>
      <c r="P305" s="15">
        <v>42214.60162797454</v>
      </c>
    </row>
    <row r="306" hidden="1">
      <c r="A306" s="13">
        <v>42216.561372951386</v>
      </c>
      <c r="B306" s="5" t="s">
        <v>41</v>
      </c>
      <c r="C306" s="5" t="s">
        <v>13</v>
      </c>
      <c r="D306" s="5" t="s">
        <v>685</v>
      </c>
      <c r="E306" s="5" t="s">
        <v>686</v>
      </c>
      <c r="F306" s="5">
        <v>1.0</v>
      </c>
      <c r="N306" s="14" t="s">
        <v>687</v>
      </c>
      <c r="P306" s="15">
        <v>42216.561372951386</v>
      </c>
    </row>
    <row r="307">
      <c r="A307" s="13">
        <v>42216.77050972222</v>
      </c>
      <c r="B307" s="5" t="s">
        <v>41</v>
      </c>
      <c r="C307" s="5" t="s">
        <v>17</v>
      </c>
      <c r="I307" s="5" t="s">
        <v>688</v>
      </c>
      <c r="M307" s="13">
        <v>42216.768055555556</v>
      </c>
      <c r="N307" s="14" t="s">
        <v>689</v>
      </c>
      <c r="P307" s="15">
        <v>42216.77050972222</v>
      </c>
    </row>
    <row r="308">
      <c r="A308" s="13">
        <v>42223.585376076386</v>
      </c>
      <c r="B308" s="5" t="s">
        <v>41</v>
      </c>
      <c r="C308" s="5" t="s">
        <v>21</v>
      </c>
      <c r="I308" s="5" t="s">
        <v>690</v>
      </c>
      <c r="M308" s="13">
        <v>42223.584027777775</v>
      </c>
      <c r="N308" s="14" t="s">
        <v>691</v>
      </c>
      <c r="P308" s="15">
        <v>42223.585376076386</v>
      </c>
    </row>
    <row r="309" hidden="1">
      <c r="A309" s="13">
        <v>42223.59110513889</v>
      </c>
      <c r="B309" s="5" t="s">
        <v>41</v>
      </c>
      <c r="C309" s="5" t="s">
        <v>13</v>
      </c>
      <c r="D309" s="5" t="s">
        <v>685</v>
      </c>
      <c r="E309" s="5" t="s">
        <v>692</v>
      </c>
      <c r="F309" s="5">
        <v>0.5</v>
      </c>
      <c r="N309" s="14" t="s">
        <v>693</v>
      </c>
      <c r="P309" s="15">
        <v>42223.59110513889</v>
      </c>
    </row>
    <row r="310">
      <c r="A310" s="13">
        <v>42223.67642797454</v>
      </c>
      <c r="B310" s="5" t="s">
        <v>41</v>
      </c>
      <c r="C310" s="5" t="s">
        <v>17</v>
      </c>
      <c r="I310" s="5" t="s">
        <v>694</v>
      </c>
      <c r="M310" s="13">
        <v>42223.66666666667</v>
      </c>
      <c r="N310" s="14" t="s">
        <v>695</v>
      </c>
      <c r="P310" s="15">
        <v>42223.67642797454</v>
      </c>
    </row>
    <row r="311" hidden="1">
      <c r="A311" s="13">
        <v>42228.447463275465</v>
      </c>
      <c r="B311" s="5" t="s">
        <v>696</v>
      </c>
      <c r="C311" s="5" t="s">
        <v>13</v>
      </c>
      <c r="D311" s="5" t="s">
        <v>697</v>
      </c>
      <c r="E311" s="5" t="s">
        <v>698</v>
      </c>
      <c r="F311" s="5">
        <v>0.5</v>
      </c>
      <c r="N311" s="14" t="s">
        <v>699</v>
      </c>
      <c r="P311" s="15">
        <v>42228.447463275465</v>
      </c>
    </row>
    <row r="312" hidden="1">
      <c r="A312" s="13">
        <v>42228.52413939815</v>
      </c>
      <c r="B312" s="5" t="s">
        <v>41</v>
      </c>
      <c r="C312" s="5" t="s">
        <v>13</v>
      </c>
      <c r="D312" s="5" t="s">
        <v>647</v>
      </c>
      <c r="E312" s="5" t="s">
        <v>700</v>
      </c>
      <c r="F312" s="5">
        <v>0.5</v>
      </c>
      <c r="N312" s="14" t="s">
        <v>701</v>
      </c>
      <c r="P312" s="15">
        <v>42228.52413939815</v>
      </c>
    </row>
    <row r="313">
      <c r="A313" s="13">
        <v>42228.52533041667</v>
      </c>
      <c r="B313" s="5" t="s">
        <v>41</v>
      </c>
      <c r="C313" s="5" t="s">
        <v>17</v>
      </c>
      <c r="I313" s="5" t="s">
        <v>702</v>
      </c>
      <c r="M313" s="13">
        <v>42228.51736111111</v>
      </c>
      <c r="N313" s="14" t="s">
        <v>703</v>
      </c>
      <c r="P313" s="15">
        <v>42228.52533041667</v>
      </c>
    </row>
    <row r="314">
      <c r="A314" s="13">
        <v>42228.52589380787</v>
      </c>
      <c r="B314" s="5" t="s">
        <v>41</v>
      </c>
      <c r="C314" s="5" t="s">
        <v>17</v>
      </c>
      <c r="I314" s="5" t="s">
        <v>702</v>
      </c>
      <c r="M314" s="13">
        <v>42228.51736111111</v>
      </c>
      <c r="N314" s="14" t="s">
        <v>704</v>
      </c>
      <c r="P314" s="15">
        <v>42228.52589380787</v>
      </c>
    </row>
    <row r="315" hidden="1">
      <c r="A315" s="13">
        <v>42228.5806127199</v>
      </c>
      <c r="B315" s="5" t="s">
        <v>41</v>
      </c>
      <c r="C315" s="5" t="s">
        <v>13</v>
      </c>
      <c r="D315" s="5" t="s">
        <v>65</v>
      </c>
      <c r="E315" s="5" t="s">
        <v>705</v>
      </c>
      <c r="F315" s="5">
        <v>0.5</v>
      </c>
      <c r="N315" s="14" t="s">
        <v>706</v>
      </c>
      <c r="P315" s="15">
        <v>42228.5806127199</v>
      </c>
    </row>
    <row r="316">
      <c r="A316" s="13">
        <v>42228.596706689816</v>
      </c>
      <c r="B316" s="5" t="s">
        <v>41</v>
      </c>
      <c r="C316" s="5" t="s">
        <v>17</v>
      </c>
      <c r="I316" s="5" t="s">
        <v>707</v>
      </c>
      <c r="M316" s="13">
        <v>42228.589583333334</v>
      </c>
      <c r="N316" s="14" t="s">
        <v>708</v>
      </c>
      <c r="P316" s="15">
        <v>42228.596706689816</v>
      </c>
    </row>
    <row r="317">
      <c r="A317" s="13">
        <v>42233.627311516204</v>
      </c>
      <c r="B317" s="5" t="s">
        <v>709</v>
      </c>
      <c r="C317" s="5" t="s">
        <v>21</v>
      </c>
      <c r="I317" s="5" t="s">
        <v>710</v>
      </c>
      <c r="M317" s="13">
        <v>42233.58333333333</v>
      </c>
      <c r="N317" s="14" t="s">
        <v>711</v>
      </c>
      <c r="P317" s="15">
        <v>42233.627311516204</v>
      </c>
    </row>
    <row r="318" hidden="1">
      <c r="A318" s="13">
        <v>42234.4310908912</v>
      </c>
      <c r="B318" s="5" t="s">
        <v>712</v>
      </c>
      <c r="C318" s="5" t="s">
        <v>13</v>
      </c>
      <c r="D318" s="5" t="s">
        <v>14</v>
      </c>
      <c r="E318" s="5" t="s">
        <v>713</v>
      </c>
      <c r="F318" s="5" t="s">
        <v>714</v>
      </c>
      <c r="N318" s="14" t="s">
        <v>715</v>
      </c>
      <c r="P318" s="15">
        <v>42234.4310908912</v>
      </c>
    </row>
    <row r="319">
      <c r="A319" s="13">
        <v>42234.80731278935</v>
      </c>
      <c r="B319" s="5" t="s">
        <v>712</v>
      </c>
      <c r="C319" s="5" t="s">
        <v>17</v>
      </c>
      <c r="I319" s="5" t="s">
        <v>716</v>
      </c>
      <c r="M319" s="13">
        <v>42234.59375</v>
      </c>
      <c r="N319" s="14" t="s">
        <v>717</v>
      </c>
    </row>
    <row r="320" hidden="1">
      <c r="A320" s="13">
        <v>42237.41739508102</v>
      </c>
      <c r="B320" s="5" t="s">
        <v>41</v>
      </c>
      <c r="C320" s="5" t="s">
        <v>13</v>
      </c>
      <c r="D320" s="5" t="s">
        <v>14</v>
      </c>
      <c r="E320" s="5" t="s">
        <v>718</v>
      </c>
      <c r="F320" s="5">
        <v>0.5</v>
      </c>
      <c r="N320" s="14" t="s">
        <v>719</v>
      </c>
      <c r="P320" s="15">
        <v>42237.41739508102</v>
      </c>
    </row>
    <row r="321" hidden="1">
      <c r="A321" s="13">
        <v>42237.48084202546</v>
      </c>
      <c r="B321" s="5" t="s">
        <v>720</v>
      </c>
      <c r="C321" s="5" t="s">
        <v>13</v>
      </c>
      <c r="D321" s="5" t="s">
        <v>647</v>
      </c>
      <c r="E321" s="5" t="s">
        <v>721</v>
      </c>
      <c r="F321" s="5">
        <v>1.5</v>
      </c>
      <c r="N321" s="14" t="s">
        <v>722</v>
      </c>
      <c r="P321" s="15">
        <v>42237.48084202546</v>
      </c>
    </row>
    <row r="322">
      <c r="A322" s="13">
        <v>42237.481880590276</v>
      </c>
      <c r="B322" s="5" t="s">
        <v>41</v>
      </c>
      <c r="C322" s="5" t="s">
        <v>17</v>
      </c>
      <c r="I322" s="5" t="s">
        <v>723</v>
      </c>
      <c r="M322" s="13">
        <v>42237.43958333333</v>
      </c>
      <c r="N322" s="14" t="s">
        <v>724</v>
      </c>
      <c r="P322" s="15">
        <v>42237.481880590276</v>
      </c>
    </row>
    <row r="323">
      <c r="A323" s="13">
        <v>42240.45682762731</v>
      </c>
      <c r="B323" s="5" t="s">
        <v>41</v>
      </c>
      <c r="C323" s="5" t="s">
        <v>21</v>
      </c>
      <c r="I323" s="5" t="s">
        <v>725</v>
      </c>
      <c r="M323" s="13">
        <v>42240.41666666667</v>
      </c>
      <c r="N323" s="14" t="s">
        <v>726</v>
      </c>
      <c r="P323" s="15">
        <v>42240.45682762731</v>
      </c>
    </row>
    <row r="324">
      <c r="A324" s="13">
        <v>42240.503246736116</v>
      </c>
      <c r="B324" s="5" t="s">
        <v>41</v>
      </c>
      <c r="C324" s="5" t="s">
        <v>21</v>
      </c>
      <c r="I324" s="5" t="s">
        <v>727</v>
      </c>
      <c r="M324" s="13">
        <v>42240.47916666667</v>
      </c>
      <c r="N324" s="14" t="s">
        <v>728</v>
      </c>
      <c r="P324" s="15">
        <v>42240.503246736116</v>
      </c>
    </row>
    <row r="325" hidden="1">
      <c r="A325" s="13">
        <v>42241.525374363424</v>
      </c>
      <c r="B325" s="5" t="s">
        <v>41</v>
      </c>
      <c r="C325" s="5" t="s">
        <v>13</v>
      </c>
      <c r="D325" s="5" t="s">
        <v>647</v>
      </c>
      <c r="E325" s="5" t="s">
        <v>729</v>
      </c>
      <c r="F325" s="5">
        <v>0.5</v>
      </c>
      <c r="N325" s="14" t="s">
        <v>730</v>
      </c>
      <c r="P325" s="15">
        <v>42241.525374363424</v>
      </c>
    </row>
    <row r="326">
      <c r="A326" s="13">
        <v>42241.543363495366</v>
      </c>
      <c r="B326" s="5" t="s">
        <v>41</v>
      </c>
      <c r="C326" s="5" t="s">
        <v>17</v>
      </c>
      <c r="I326" s="5" t="s">
        <v>731</v>
      </c>
      <c r="M326" s="13">
        <v>42241.540972222225</v>
      </c>
      <c r="N326" s="14" t="s">
        <v>732</v>
      </c>
      <c r="P326" s="15">
        <v>42241.543363495366</v>
      </c>
    </row>
    <row r="327">
      <c r="A327" s="13">
        <v>42242.65279314815</v>
      </c>
      <c r="B327" s="5" t="s">
        <v>627</v>
      </c>
      <c r="C327" s="5" t="s">
        <v>21</v>
      </c>
      <c r="I327" s="5" t="s">
        <v>733</v>
      </c>
      <c r="M327" s="13">
        <v>42242.64236111111</v>
      </c>
      <c r="N327" s="14" t="s">
        <v>734</v>
      </c>
      <c r="P327" s="15">
        <v>42242.65279314815</v>
      </c>
    </row>
    <row r="328" hidden="1">
      <c r="A328" s="13">
        <v>42255.624056678236</v>
      </c>
      <c r="B328" s="5" t="s">
        <v>41</v>
      </c>
      <c r="C328" s="5" t="s">
        <v>13</v>
      </c>
      <c r="D328" s="5" t="s">
        <v>14</v>
      </c>
      <c r="E328" s="5" t="s">
        <v>735</v>
      </c>
      <c r="F328" s="5">
        <v>0.5</v>
      </c>
      <c r="N328" s="14" t="s">
        <v>736</v>
      </c>
      <c r="P328" s="15">
        <v>42255.624056678236</v>
      </c>
    </row>
    <row r="329">
      <c r="A329" s="13">
        <v>42255.75226934028</v>
      </c>
      <c r="B329" s="5" t="s">
        <v>41</v>
      </c>
      <c r="C329" s="5" t="s">
        <v>17</v>
      </c>
      <c r="I329" s="5" t="s">
        <v>737</v>
      </c>
      <c r="M329" s="13">
        <v>42255.70833333333</v>
      </c>
      <c r="N329" s="14" t="s">
        <v>738</v>
      </c>
      <c r="P329" s="15">
        <v>42255.75226934028</v>
      </c>
    </row>
    <row r="330" hidden="1">
      <c r="A330" s="13">
        <v>42269.45217417824</v>
      </c>
      <c r="B330" s="5" t="s">
        <v>41</v>
      </c>
      <c r="C330" s="5" t="s">
        <v>13</v>
      </c>
      <c r="D330" s="5" t="s">
        <v>450</v>
      </c>
      <c r="E330" s="5" t="s">
        <v>739</v>
      </c>
      <c r="F330" s="5">
        <v>0.5</v>
      </c>
      <c r="N330" s="14" t="s">
        <v>740</v>
      </c>
      <c r="P330" s="15">
        <v>42269.45217417824</v>
      </c>
    </row>
    <row r="331">
      <c r="A331" s="13">
        <v>42269.74209644676</v>
      </c>
      <c r="B331" s="5" t="s">
        <v>41</v>
      </c>
      <c r="C331" s="5" t="s">
        <v>21</v>
      </c>
      <c r="I331" s="5" t="s">
        <v>741</v>
      </c>
      <c r="M331" s="13">
        <v>42269.24166666667</v>
      </c>
      <c r="N331" s="14" t="s">
        <v>742</v>
      </c>
      <c r="P331" s="15">
        <v>42269.74209644676</v>
      </c>
    </row>
    <row r="332" hidden="1">
      <c r="A332" s="13">
        <v>42270.44846756944</v>
      </c>
      <c r="B332" s="5" t="s">
        <v>41</v>
      </c>
      <c r="C332" s="5" t="s">
        <v>13</v>
      </c>
      <c r="D332" s="5" t="s">
        <v>743</v>
      </c>
      <c r="E332" s="5" t="s">
        <v>744</v>
      </c>
      <c r="F332" s="5">
        <v>0.5</v>
      </c>
      <c r="N332" s="14" t="s">
        <v>745</v>
      </c>
      <c r="P332" s="15">
        <v>42270.44846756944</v>
      </c>
    </row>
    <row r="333">
      <c r="A333" s="13">
        <v>42270.4542334375</v>
      </c>
      <c r="B333" s="5" t="s">
        <v>41</v>
      </c>
      <c r="C333" s="5" t="s">
        <v>17</v>
      </c>
      <c r="I333" s="5" t="s">
        <v>746</v>
      </c>
      <c r="M333" s="13">
        <v>42270.45347222222</v>
      </c>
      <c r="N333" s="14" t="s">
        <v>747</v>
      </c>
      <c r="P333" s="15">
        <v>42270.4542334375</v>
      </c>
    </row>
    <row r="334" hidden="1">
      <c r="A334" s="13">
        <v>42270.55928128472</v>
      </c>
      <c r="B334" s="5" t="s">
        <v>41</v>
      </c>
      <c r="C334" s="5" t="s">
        <v>13</v>
      </c>
      <c r="D334" s="5" t="s">
        <v>647</v>
      </c>
      <c r="E334" s="5" t="s">
        <v>748</v>
      </c>
      <c r="F334" s="5">
        <v>0.5</v>
      </c>
      <c r="N334" s="14" t="s">
        <v>749</v>
      </c>
      <c r="P334" s="15">
        <v>42270.55928128472</v>
      </c>
    </row>
    <row r="335">
      <c r="A335" s="13">
        <v>42270.597895150466</v>
      </c>
      <c r="B335" s="5" t="s">
        <v>41</v>
      </c>
      <c r="C335" s="5" t="s">
        <v>21</v>
      </c>
      <c r="I335" s="5" t="s">
        <v>750</v>
      </c>
      <c r="M335" s="13">
        <v>42270.09583333333</v>
      </c>
      <c r="N335" s="14" t="s">
        <v>751</v>
      </c>
      <c r="P335" s="15">
        <v>42270.597895150466</v>
      </c>
    </row>
    <row r="336" hidden="1">
      <c r="A336" s="13">
        <v>42270.66917273148</v>
      </c>
      <c r="B336" s="5" t="s">
        <v>41</v>
      </c>
      <c r="C336" s="5" t="s">
        <v>13</v>
      </c>
      <c r="D336" s="5" t="s">
        <v>450</v>
      </c>
      <c r="E336" s="5" t="s">
        <v>752</v>
      </c>
      <c r="F336" s="5">
        <v>0.5</v>
      </c>
      <c r="N336" s="14" t="s">
        <v>753</v>
      </c>
      <c r="P336" s="15">
        <v>42270.66917273148</v>
      </c>
    </row>
    <row r="337">
      <c r="A337" s="13">
        <v>42270.67663583333</v>
      </c>
      <c r="B337" s="5" t="s">
        <v>41</v>
      </c>
      <c r="C337" s="5" t="s">
        <v>21</v>
      </c>
      <c r="I337" s="5" t="s">
        <v>754</v>
      </c>
      <c r="M337" s="13">
        <v>42270.17569444445</v>
      </c>
      <c r="N337" s="14" t="s">
        <v>755</v>
      </c>
      <c r="P337" s="15">
        <v>42270.67663583333</v>
      </c>
    </row>
    <row r="338" hidden="1">
      <c r="A338" s="13">
        <v>42280.548081562505</v>
      </c>
      <c r="B338" s="5" t="s">
        <v>756</v>
      </c>
      <c r="C338" s="5" t="s">
        <v>13</v>
      </c>
      <c r="D338" s="5" t="s">
        <v>65</v>
      </c>
      <c r="E338" s="5" t="s">
        <v>757</v>
      </c>
      <c r="F338" s="5">
        <v>1.0</v>
      </c>
      <c r="N338" s="14" t="s">
        <v>758</v>
      </c>
      <c r="P338" s="15">
        <v>42280.548081562505</v>
      </c>
    </row>
    <row r="339">
      <c r="A339" s="13">
        <v>42280.66402600694</v>
      </c>
      <c r="B339" s="5" t="s">
        <v>41</v>
      </c>
      <c r="C339" s="5" t="s">
        <v>17</v>
      </c>
      <c r="I339" s="5" t="s">
        <v>759</v>
      </c>
      <c r="M339" s="13">
        <v>42280.625</v>
      </c>
      <c r="N339" s="14" t="s">
        <v>760</v>
      </c>
      <c r="P339" s="15">
        <v>42280.66402600694</v>
      </c>
    </row>
    <row r="340" hidden="1">
      <c r="A340" s="13">
        <v>42282.59728753472</v>
      </c>
      <c r="B340" s="5" t="s">
        <v>761</v>
      </c>
      <c r="C340" s="5" t="s">
        <v>13</v>
      </c>
      <c r="D340" s="5" t="s">
        <v>762</v>
      </c>
      <c r="E340" s="5" t="s">
        <v>763</v>
      </c>
      <c r="F340" s="5">
        <v>1.0</v>
      </c>
      <c r="N340" s="14" t="s">
        <v>764</v>
      </c>
      <c r="P340" s="15">
        <v>42282.59728753472</v>
      </c>
    </row>
    <row r="341">
      <c r="A341" s="13">
        <v>42282.69532766203</v>
      </c>
      <c r="B341" s="5" t="s">
        <v>761</v>
      </c>
      <c r="C341" s="5" t="s">
        <v>17</v>
      </c>
      <c r="I341" s="5" t="s">
        <v>765</v>
      </c>
      <c r="M341" s="13">
        <v>42282.59375</v>
      </c>
      <c r="N341" s="14" t="s">
        <v>766</v>
      </c>
      <c r="P341" s="15">
        <v>42282.69532766203</v>
      </c>
    </row>
    <row r="342">
      <c r="A342" s="13">
        <v>42284.41991938658</v>
      </c>
      <c r="B342" s="5" t="s">
        <v>767</v>
      </c>
      <c r="C342" s="5" t="s">
        <v>21</v>
      </c>
      <c r="I342" s="5" t="s">
        <v>768</v>
      </c>
      <c r="M342" s="13">
        <v>42284.375</v>
      </c>
      <c r="N342" s="14" t="s">
        <v>769</v>
      </c>
      <c r="P342" s="15">
        <v>42284.41991938658</v>
      </c>
    </row>
    <row r="343">
      <c r="A343" s="13">
        <v>42284.45291692129</v>
      </c>
      <c r="B343" s="5" t="s">
        <v>770</v>
      </c>
      <c r="C343" s="5" t="s">
        <v>21</v>
      </c>
      <c r="I343" s="5" t="s">
        <v>771</v>
      </c>
      <c r="M343" s="13">
        <v>42284.40972222222</v>
      </c>
      <c r="N343" s="14" t="s">
        <v>772</v>
      </c>
      <c r="P343" s="15">
        <v>42284.45291692129</v>
      </c>
    </row>
    <row r="344">
      <c r="A344" s="13">
        <v>42284.55645200232</v>
      </c>
      <c r="B344" s="5" t="s">
        <v>773</v>
      </c>
      <c r="C344" s="5" t="s">
        <v>21</v>
      </c>
      <c r="I344" s="5" t="s">
        <v>774</v>
      </c>
      <c r="M344" s="13">
        <v>42284.51388888889</v>
      </c>
      <c r="N344" s="14" t="s">
        <v>775</v>
      </c>
      <c r="P344" s="15">
        <v>42284.55645200232</v>
      </c>
    </row>
    <row r="345" hidden="1">
      <c r="A345" s="13">
        <v>42285.53993991898</v>
      </c>
      <c r="B345" s="5" t="s">
        <v>776</v>
      </c>
      <c r="C345" s="5" t="s">
        <v>13</v>
      </c>
      <c r="D345" s="5" t="s">
        <v>65</v>
      </c>
      <c r="E345" s="5" t="s">
        <v>777</v>
      </c>
      <c r="F345" s="5">
        <v>1.0</v>
      </c>
      <c r="N345" s="14" t="s">
        <v>778</v>
      </c>
      <c r="P345" s="15">
        <v>42285.53993991898</v>
      </c>
    </row>
    <row r="346" hidden="1">
      <c r="A346" s="13">
        <v>42292.481139525466</v>
      </c>
      <c r="B346" s="5" t="s">
        <v>776</v>
      </c>
      <c r="C346" s="5" t="s">
        <v>13</v>
      </c>
      <c r="D346" s="5" t="s">
        <v>779</v>
      </c>
      <c r="E346" s="5" t="s">
        <v>780</v>
      </c>
      <c r="F346" s="5">
        <v>0.5</v>
      </c>
      <c r="N346" s="14" t="s">
        <v>781</v>
      </c>
      <c r="P346" s="15">
        <v>42292.481139525466</v>
      </c>
    </row>
    <row r="347">
      <c r="A347" s="13">
        <v>42292.49554466435</v>
      </c>
      <c r="B347" s="5" t="s">
        <v>776</v>
      </c>
      <c r="C347" s="5" t="s">
        <v>17</v>
      </c>
      <c r="I347" s="5" t="s">
        <v>782</v>
      </c>
      <c r="M347" s="13">
        <v>42292.493055555555</v>
      </c>
      <c r="N347" s="14" t="s">
        <v>783</v>
      </c>
      <c r="P347" s="15">
        <v>42292.49554466435</v>
      </c>
    </row>
    <row r="348" hidden="1">
      <c r="A348" s="13">
        <v>42292.53482152778</v>
      </c>
      <c r="B348" s="5" t="s">
        <v>776</v>
      </c>
      <c r="C348" s="5" t="s">
        <v>13</v>
      </c>
      <c r="D348" s="5" t="s">
        <v>682</v>
      </c>
      <c r="E348" s="5" t="s">
        <v>784</v>
      </c>
      <c r="F348" s="5">
        <v>0.5</v>
      </c>
      <c r="N348" s="14" t="s">
        <v>785</v>
      </c>
      <c r="P348" s="15">
        <v>42292.53482152778</v>
      </c>
    </row>
    <row r="349">
      <c r="A349" s="13">
        <v>42292.556491828705</v>
      </c>
      <c r="B349" s="5" t="s">
        <v>776</v>
      </c>
      <c r="C349" s="5" t="s">
        <v>17</v>
      </c>
      <c r="I349" s="5" t="s">
        <v>786</v>
      </c>
      <c r="M349" s="13">
        <v>42292.05416666667</v>
      </c>
      <c r="N349" s="14" t="s">
        <v>787</v>
      </c>
      <c r="P349" s="15">
        <v>42292.556491828705</v>
      </c>
    </row>
    <row r="350">
      <c r="A350" s="13">
        <v>42292.59410120371</v>
      </c>
      <c r="B350" s="5" t="s">
        <v>776</v>
      </c>
      <c r="C350" s="5" t="s">
        <v>17</v>
      </c>
      <c r="I350" s="5" t="s">
        <v>788</v>
      </c>
      <c r="M350" s="13">
        <v>42292.09236111111</v>
      </c>
      <c r="N350" s="14" t="s">
        <v>789</v>
      </c>
      <c r="P350" s="15">
        <v>42292.59410120371</v>
      </c>
    </row>
    <row r="351" hidden="1">
      <c r="A351" s="13">
        <v>42299.46990268519</v>
      </c>
      <c r="B351" s="5" t="s">
        <v>790</v>
      </c>
      <c r="C351" s="5" t="s">
        <v>13</v>
      </c>
      <c r="D351" s="5" t="s">
        <v>791</v>
      </c>
      <c r="E351" s="5" t="s">
        <v>792</v>
      </c>
      <c r="F351" s="5">
        <v>5.0</v>
      </c>
      <c r="N351" s="14" t="s">
        <v>793</v>
      </c>
      <c r="P351" s="15">
        <v>42299.46990268519</v>
      </c>
    </row>
    <row r="352">
      <c r="A352" s="13">
        <v>42299.61849684028</v>
      </c>
      <c r="B352" s="5" t="s">
        <v>790</v>
      </c>
      <c r="C352" s="5" t="s">
        <v>17</v>
      </c>
      <c r="I352" s="5" t="s">
        <v>794</v>
      </c>
      <c r="M352" s="13">
        <v>42299.47222222222</v>
      </c>
      <c r="N352" s="14" t="s">
        <v>795</v>
      </c>
      <c r="P352" s="15">
        <v>42299.61849684028</v>
      </c>
    </row>
    <row r="353">
      <c r="A353" s="13">
        <v>42299.772284606486</v>
      </c>
      <c r="B353" s="5" t="s">
        <v>796</v>
      </c>
      <c r="C353" s="5" t="s">
        <v>21</v>
      </c>
      <c r="I353" s="5" t="s">
        <v>797</v>
      </c>
      <c r="M353" s="13">
        <v>42299.77083333333</v>
      </c>
      <c r="N353" s="14" t="s">
        <v>798</v>
      </c>
      <c r="P353" s="15">
        <v>42299.772284606486</v>
      </c>
    </row>
    <row r="354" hidden="1">
      <c r="A354" s="13">
        <v>42310.40347119213</v>
      </c>
      <c r="B354" s="5" t="s">
        <v>41</v>
      </c>
      <c r="C354" s="5" t="s">
        <v>13</v>
      </c>
      <c r="D354" s="5" t="s">
        <v>14</v>
      </c>
      <c r="E354" s="5" t="s">
        <v>799</v>
      </c>
      <c r="F354" s="5">
        <v>0.5</v>
      </c>
      <c r="N354" s="14" t="s">
        <v>800</v>
      </c>
      <c r="P354" s="15">
        <v>42310.40347119213</v>
      </c>
    </row>
    <row r="355" hidden="1">
      <c r="A355" s="13">
        <v>42310.569732557866</v>
      </c>
      <c r="B355" s="5" t="s">
        <v>801</v>
      </c>
      <c r="C355" s="5" t="s">
        <v>13</v>
      </c>
      <c r="D355" s="5" t="s">
        <v>647</v>
      </c>
      <c r="E355" s="5" t="s">
        <v>802</v>
      </c>
      <c r="F355" s="5">
        <v>0.5</v>
      </c>
      <c r="N355" s="14" t="s">
        <v>803</v>
      </c>
      <c r="P355" s="15">
        <v>42310.569732557866</v>
      </c>
    </row>
    <row r="356" hidden="1">
      <c r="A356" s="13">
        <v>42311.64470103009</v>
      </c>
      <c r="B356" s="5" t="s">
        <v>776</v>
      </c>
      <c r="C356" s="5" t="s">
        <v>13</v>
      </c>
      <c r="D356" s="5" t="s">
        <v>682</v>
      </c>
      <c r="E356" s="5" t="s">
        <v>804</v>
      </c>
      <c r="F356" s="5">
        <v>0.5</v>
      </c>
      <c r="N356" s="14" t="s">
        <v>805</v>
      </c>
      <c r="P356" s="15">
        <v>42311.64470103009</v>
      </c>
    </row>
    <row r="357" hidden="1">
      <c r="A357" s="13">
        <v>42311.665035474536</v>
      </c>
      <c r="B357" s="5" t="s">
        <v>776</v>
      </c>
      <c r="C357" s="5" t="s">
        <v>13</v>
      </c>
      <c r="D357" s="5" t="s">
        <v>647</v>
      </c>
      <c r="E357" s="5" t="s">
        <v>806</v>
      </c>
      <c r="F357" s="5">
        <v>0.5</v>
      </c>
      <c r="N357" s="14" t="s">
        <v>807</v>
      </c>
      <c r="P357" s="15">
        <v>42311.665035474536</v>
      </c>
    </row>
    <row r="358" hidden="1">
      <c r="A358" s="13">
        <v>42319.47431974537</v>
      </c>
      <c r="B358" s="5" t="s">
        <v>808</v>
      </c>
      <c r="C358" s="5" t="s">
        <v>13</v>
      </c>
      <c r="D358" s="5" t="s">
        <v>450</v>
      </c>
      <c r="E358" s="5" t="s">
        <v>809</v>
      </c>
      <c r="F358" s="5">
        <v>1.0</v>
      </c>
      <c r="N358" s="14" t="s">
        <v>810</v>
      </c>
      <c r="P358" s="15">
        <v>42319.47431974537</v>
      </c>
    </row>
    <row r="359">
      <c r="A359" s="13">
        <v>42319.54013638889</v>
      </c>
      <c r="B359" s="5" t="s">
        <v>808</v>
      </c>
      <c r="C359" s="5" t="s">
        <v>17</v>
      </c>
      <c r="I359" s="5" t="s">
        <v>811</v>
      </c>
      <c r="M359" s="13">
        <v>42319.506944444445</v>
      </c>
      <c r="N359" s="14" t="s">
        <v>812</v>
      </c>
      <c r="P359" s="15">
        <v>42319.54013638889</v>
      </c>
    </row>
    <row r="360" hidden="1">
      <c r="A360" s="13">
        <v>42319.54085715278</v>
      </c>
      <c r="B360" s="5" t="s">
        <v>808</v>
      </c>
      <c r="C360" s="5" t="s">
        <v>13</v>
      </c>
      <c r="D360" s="5" t="s">
        <v>450</v>
      </c>
      <c r="E360" s="5" t="s">
        <v>813</v>
      </c>
      <c r="F360" s="5">
        <v>1.0</v>
      </c>
      <c r="N360" s="14" t="s">
        <v>814</v>
      </c>
      <c r="P360" s="15">
        <v>42319.54085715278</v>
      </c>
    </row>
    <row r="361">
      <c r="A361" s="13">
        <v>42319.63951511574</v>
      </c>
      <c r="B361" s="5" t="s">
        <v>808</v>
      </c>
      <c r="C361" s="5" t="s">
        <v>17</v>
      </c>
      <c r="I361" s="5" t="s">
        <v>815</v>
      </c>
      <c r="M361" s="13">
        <v>42319.5625</v>
      </c>
      <c r="N361" s="14" t="s">
        <v>816</v>
      </c>
      <c r="P361" s="15">
        <v>42319.63951511574</v>
      </c>
    </row>
    <row r="362" hidden="1">
      <c r="A362" s="13">
        <v>42319.64017009259</v>
      </c>
      <c r="B362" s="5" t="s">
        <v>808</v>
      </c>
      <c r="C362" s="5" t="s">
        <v>13</v>
      </c>
      <c r="D362" s="5" t="s">
        <v>14</v>
      </c>
      <c r="E362" s="5" t="s">
        <v>817</v>
      </c>
      <c r="F362" s="5">
        <v>1.5</v>
      </c>
      <c r="N362" s="14" t="s">
        <v>818</v>
      </c>
      <c r="P362" s="15">
        <v>42319.64017009259</v>
      </c>
    </row>
    <row r="363">
      <c r="A363" s="13">
        <v>42319.6676678588</v>
      </c>
      <c r="B363" s="5" t="s">
        <v>41</v>
      </c>
      <c r="C363" s="5" t="s">
        <v>21</v>
      </c>
      <c r="I363" s="5" t="s">
        <v>819</v>
      </c>
      <c r="M363" s="13">
        <v>42319.64583333333</v>
      </c>
      <c r="N363" s="14" t="s">
        <v>820</v>
      </c>
      <c r="P363" s="15">
        <v>42319.6676678588</v>
      </c>
    </row>
    <row r="364">
      <c r="A364" s="13">
        <v>42319.70746568287</v>
      </c>
      <c r="B364" s="5" t="s">
        <v>808</v>
      </c>
      <c r="C364" s="5" t="s">
        <v>17</v>
      </c>
      <c r="I364" s="5" t="s">
        <v>815</v>
      </c>
      <c r="M364" s="13">
        <v>42319.67708333333</v>
      </c>
      <c r="N364" s="14" t="s">
        <v>821</v>
      </c>
      <c r="P364" s="15">
        <v>42319.70746568287</v>
      </c>
    </row>
    <row r="365" hidden="1">
      <c r="A365" s="13">
        <v>42319.70816267361</v>
      </c>
      <c r="B365" s="5" t="s">
        <v>808</v>
      </c>
      <c r="C365" s="5" t="s">
        <v>13</v>
      </c>
      <c r="D365" s="5" t="s">
        <v>489</v>
      </c>
      <c r="E365" s="5" t="s">
        <v>822</v>
      </c>
      <c r="F365" s="5">
        <v>1.0</v>
      </c>
      <c r="N365" s="14" t="s">
        <v>823</v>
      </c>
      <c r="P365" s="15">
        <v>42319.70816267361</v>
      </c>
    </row>
    <row r="366" hidden="1">
      <c r="A366" s="13">
        <v>42327.46599082176</v>
      </c>
      <c r="B366" s="5" t="s">
        <v>801</v>
      </c>
      <c r="C366" s="5" t="s">
        <v>13</v>
      </c>
      <c r="D366" s="5" t="s">
        <v>188</v>
      </c>
      <c r="E366" s="5" t="s">
        <v>824</v>
      </c>
      <c r="F366" s="5">
        <v>1.0</v>
      </c>
      <c r="N366" s="14" t="s">
        <v>825</v>
      </c>
      <c r="P366" s="15">
        <v>42327.46599082176</v>
      </c>
    </row>
    <row r="367" hidden="1">
      <c r="A367" s="13">
        <v>42333.49899690972</v>
      </c>
      <c r="B367" s="5" t="s">
        <v>808</v>
      </c>
      <c r="C367" s="5" t="s">
        <v>13</v>
      </c>
      <c r="D367" s="5" t="s">
        <v>14</v>
      </c>
      <c r="E367" s="5" t="s">
        <v>826</v>
      </c>
      <c r="F367" s="5">
        <v>2.0</v>
      </c>
      <c r="N367" s="14" t="s">
        <v>827</v>
      </c>
      <c r="P367" s="15">
        <v>42333.49899690972</v>
      </c>
    </row>
    <row r="368" hidden="1">
      <c r="A368" s="13">
        <v>42333.62943730324</v>
      </c>
      <c r="B368" s="5" t="s">
        <v>12</v>
      </c>
      <c r="C368" s="5" t="s">
        <v>13</v>
      </c>
      <c r="D368" s="5" t="s">
        <v>489</v>
      </c>
      <c r="E368" s="5" t="s">
        <v>828</v>
      </c>
      <c r="F368" s="5">
        <v>1.0</v>
      </c>
      <c r="N368" s="14" t="s">
        <v>829</v>
      </c>
      <c r="P368" s="15">
        <v>42333.62943730324</v>
      </c>
    </row>
    <row r="369">
      <c r="A369" s="13">
        <v>42333.69058814815</v>
      </c>
      <c r="B369" s="5" t="s">
        <v>12</v>
      </c>
      <c r="C369" s="5" t="s">
        <v>17</v>
      </c>
      <c r="I369" s="5" t="s">
        <v>830</v>
      </c>
      <c r="M369" s="13">
        <v>42333.625</v>
      </c>
      <c r="N369" s="14" t="s">
        <v>831</v>
      </c>
      <c r="P369" s="15">
        <v>42333.69058814815</v>
      </c>
    </row>
    <row r="370">
      <c r="A370" s="13">
        <v>42333.691301597224</v>
      </c>
      <c r="B370" s="5" t="s">
        <v>808</v>
      </c>
      <c r="C370" s="5" t="s">
        <v>17</v>
      </c>
      <c r="I370" s="5" t="s">
        <v>832</v>
      </c>
      <c r="M370" s="13">
        <v>42333.0</v>
      </c>
      <c r="N370" s="14" t="s">
        <v>833</v>
      </c>
      <c r="P370" s="15">
        <v>42333.691301597224</v>
      </c>
    </row>
    <row r="371" hidden="1">
      <c r="A371" s="13">
        <v>42335.510002627314</v>
      </c>
      <c r="B371" s="5" t="s">
        <v>761</v>
      </c>
      <c r="C371" s="5" t="s">
        <v>13</v>
      </c>
      <c r="D371" s="5" t="s">
        <v>14</v>
      </c>
      <c r="E371" s="5" t="s">
        <v>834</v>
      </c>
      <c r="F371" s="5">
        <v>0.5</v>
      </c>
      <c r="N371" s="14" t="s">
        <v>835</v>
      </c>
      <c r="P371" s="15">
        <v>42335.510002627314</v>
      </c>
    </row>
    <row r="372">
      <c r="A372" s="13">
        <v>42335.57716315972</v>
      </c>
      <c r="B372" s="5" t="s">
        <v>761</v>
      </c>
      <c r="C372" s="5" t="s">
        <v>17</v>
      </c>
      <c r="I372" s="5" t="s">
        <v>836</v>
      </c>
      <c r="M372" s="13">
        <v>42335.5625</v>
      </c>
      <c r="N372" s="14" t="s">
        <v>837</v>
      </c>
      <c r="P372" s="15">
        <v>42335.57716315972</v>
      </c>
    </row>
    <row r="373">
      <c r="A373" s="13">
        <v>42335.66568556713</v>
      </c>
      <c r="B373" s="5" t="s">
        <v>776</v>
      </c>
      <c r="C373" s="5" t="s">
        <v>21</v>
      </c>
      <c r="I373" s="5" t="s">
        <v>838</v>
      </c>
      <c r="M373" s="13">
        <v>42335.663194444445</v>
      </c>
      <c r="N373" s="14" t="s">
        <v>839</v>
      </c>
      <c r="P373" s="15">
        <v>42335.66568556713</v>
      </c>
    </row>
    <row r="374">
      <c r="A374" s="13">
        <v>42335.67221133102</v>
      </c>
      <c r="B374" s="5" t="s">
        <v>761</v>
      </c>
      <c r="C374" s="5" t="s">
        <v>17</v>
      </c>
      <c r="I374" s="5" t="s">
        <v>836</v>
      </c>
      <c r="M374" s="13">
        <v>42335.5625</v>
      </c>
      <c r="N374" s="14" t="s">
        <v>840</v>
      </c>
      <c r="P374" s="15">
        <v>42335.67221133102</v>
      </c>
    </row>
    <row r="375">
      <c r="A375" s="13">
        <v>42335.673090763885</v>
      </c>
      <c r="B375" s="5" t="s">
        <v>761</v>
      </c>
      <c r="C375" s="5" t="s">
        <v>17</v>
      </c>
      <c r="I375" s="5" t="s">
        <v>841</v>
      </c>
      <c r="M375" s="13">
        <v>42335.756944444445</v>
      </c>
      <c r="N375" s="14" t="s">
        <v>842</v>
      </c>
      <c r="P375" s="15">
        <v>42335.673090763885</v>
      </c>
    </row>
    <row r="376" hidden="1">
      <c r="A376" s="13">
        <v>42355.61446052083</v>
      </c>
      <c r="B376" s="5" t="s">
        <v>761</v>
      </c>
      <c r="C376" s="5" t="s">
        <v>13</v>
      </c>
      <c r="D376" s="5" t="s">
        <v>647</v>
      </c>
      <c r="E376" s="5" t="s">
        <v>843</v>
      </c>
      <c r="F376" s="5">
        <v>0.5</v>
      </c>
      <c r="N376" s="14" t="s">
        <v>844</v>
      </c>
      <c r="P376" s="15">
        <v>42355.61446052083</v>
      </c>
    </row>
    <row r="377">
      <c r="A377" s="13">
        <v>42355.61571420138</v>
      </c>
      <c r="B377" s="5" t="s">
        <v>761</v>
      </c>
      <c r="C377" s="5" t="s">
        <v>17</v>
      </c>
      <c r="I377" s="5" t="s">
        <v>845</v>
      </c>
      <c r="M377" s="13">
        <v>42355.600694444445</v>
      </c>
      <c r="N377" s="14" t="s">
        <v>846</v>
      </c>
      <c r="P377" s="15">
        <v>42355.61571420138</v>
      </c>
    </row>
    <row r="378" hidden="1">
      <c r="A378" s="13">
        <v>42356.37705576389</v>
      </c>
      <c r="B378" s="5" t="s">
        <v>761</v>
      </c>
      <c r="C378" s="5" t="s">
        <v>13</v>
      </c>
      <c r="D378" s="5" t="s">
        <v>14</v>
      </c>
      <c r="E378" s="5" t="s">
        <v>847</v>
      </c>
      <c r="F378" s="5">
        <v>1.0</v>
      </c>
      <c r="N378" s="14" t="s">
        <v>848</v>
      </c>
      <c r="P378" s="15">
        <v>42356.37705576389</v>
      </c>
    </row>
    <row r="379">
      <c r="A379" s="13">
        <v>42356.3789596412</v>
      </c>
      <c r="B379" s="5" t="s">
        <v>761</v>
      </c>
      <c r="C379" s="5" t="s">
        <v>17</v>
      </c>
      <c r="I379" s="5" t="s">
        <v>849</v>
      </c>
      <c r="M379" s="13">
        <v>42355.46875</v>
      </c>
      <c r="N379" s="14" t="s">
        <v>850</v>
      </c>
      <c r="P379" s="15">
        <v>42356.3789596412</v>
      </c>
    </row>
    <row r="380" hidden="1">
      <c r="A380" s="13">
        <v>42359.359103333336</v>
      </c>
      <c r="B380" s="5" t="s">
        <v>851</v>
      </c>
      <c r="C380" s="5" t="s">
        <v>13</v>
      </c>
      <c r="D380" s="5" t="s">
        <v>65</v>
      </c>
      <c r="E380" s="5" t="s">
        <v>852</v>
      </c>
      <c r="F380" s="5">
        <v>3.0</v>
      </c>
      <c r="N380" s="14" t="s">
        <v>853</v>
      </c>
      <c r="P380" s="15">
        <v>42359.359103333336</v>
      </c>
    </row>
    <row r="381">
      <c r="A381" s="13">
        <v>42359.502008564814</v>
      </c>
      <c r="B381" s="5" t="s">
        <v>851</v>
      </c>
      <c r="C381" s="5" t="s">
        <v>17</v>
      </c>
      <c r="I381" s="5" t="s">
        <v>854</v>
      </c>
      <c r="M381" s="13">
        <v>42359.5</v>
      </c>
      <c r="N381" s="14" t="s">
        <v>855</v>
      </c>
      <c r="P381" s="15">
        <v>42359.502008564814</v>
      </c>
    </row>
    <row r="382" hidden="1">
      <c r="A382" s="13">
        <v>42373.39961959491</v>
      </c>
      <c r="B382" s="5" t="s">
        <v>851</v>
      </c>
      <c r="C382" s="5" t="s">
        <v>13</v>
      </c>
      <c r="D382" s="5" t="s">
        <v>65</v>
      </c>
      <c r="E382" s="5" t="s">
        <v>856</v>
      </c>
      <c r="F382" s="5">
        <v>3.0</v>
      </c>
      <c r="N382" s="14" t="s">
        <v>857</v>
      </c>
      <c r="P382" s="15">
        <v>42373.39961959491</v>
      </c>
    </row>
    <row r="383" hidden="1">
      <c r="A383" s="13">
        <v>42375.46365795139</v>
      </c>
      <c r="B383" s="5" t="s">
        <v>858</v>
      </c>
      <c r="C383" s="5" t="s">
        <v>13</v>
      </c>
      <c r="D383" s="5" t="s">
        <v>65</v>
      </c>
      <c r="E383" s="5" t="s">
        <v>859</v>
      </c>
      <c r="F383" s="5">
        <v>3.0</v>
      </c>
      <c r="N383" s="14" t="s">
        <v>860</v>
      </c>
      <c r="P383" s="15">
        <v>42375.46365795139</v>
      </c>
    </row>
    <row r="384">
      <c r="A384" s="13">
        <v>42375.57451302084</v>
      </c>
      <c r="B384" s="5" t="s">
        <v>858</v>
      </c>
      <c r="C384" s="5" t="s">
        <v>17</v>
      </c>
      <c r="I384" s="5" t="s">
        <v>861</v>
      </c>
      <c r="M384" s="13">
        <v>42375.45833333333</v>
      </c>
      <c r="N384" s="14" t="s">
        <v>862</v>
      </c>
      <c r="P384" s="15">
        <v>42375.57451302084</v>
      </c>
    </row>
    <row r="385" hidden="1">
      <c r="A385" s="13">
        <v>42375.666729386576</v>
      </c>
      <c r="B385" s="5" t="s">
        <v>858</v>
      </c>
      <c r="C385" s="5" t="s">
        <v>13</v>
      </c>
      <c r="D385" s="5" t="s">
        <v>863</v>
      </c>
      <c r="E385" s="5" t="s">
        <v>864</v>
      </c>
      <c r="F385" s="5">
        <v>2.0</v>
      </c>
      <c r="N385" s="14" t="s">
        <v>865</v>
      </c>
      <c r="P385" s="15">
        <v>42375.666729386576</v>
      </c>
    </row>
    <row r="386" hidden="1">
      <c r="A386" s="13">
        <v>42381.492019930556</v>
      </c>
      <c r="B386" s="5" t="s">
        <v>866</v>
      </c>
      <c r="C386" s="5" t="s">
        <v>13</v>
      </c>
      <c r="D386" s="5" t="s">
        <v>65</v>
      </c>
      <c r="E386" s="5" t="s">
        <v>867</v>
      </c>
      <c r="F386" s="5">
        <v>1.0</v>
      </c>
      <c r="N386" s="14" t="s">
        <v>868</v>
      </c>
      <c r="P386" s="15">
        <v>42381.492019930556</v>
      </c>
    </row>
    <row r="387">
      <c r="A387" s="13">
        <v>42381.50680628473</v>
      </c>
      <c r="B387" s="5" t="s">
        <v>866</v>
      </c>
      <c r="C387" s="5" t="s">
        <v>17</v>
      </c>
      <c r="I387" s="5" t="s">
        <v>869</v>
      </c>
      <c r="M387" s="13">
        <v>42381.45833333333</v>
      </c>
      <c r="N387" s="14" t="s">
        <v>870</v>
      </c>
      <c r="P387" s="15">
        <v>42381.50680628473</v>
      </c>
    </row>
    <row r="388" hidden="1">
      <c r="A388" s="13">
        <v>42381.56184195602</v>
      </c>
      <c r="B388" s="5" t="s">
        <v>871</v>
      </c>
      <c r="C388" s="5" t="s">
        <v>13</v>
      </c>
      <c r="D388" s="5" t="s">
        <v>188</v>
      </c>
      <c r="E388" s="5" t="s">
        <v>872</v>
      </c>
      <c r="F388" s="5">
        <v>1.0</v>
      </c>
      <c r="N388" s="14" t="s">
        <v>873</v>
      </c>
      <c r="P388" s="15">
        <v>42381.56184195602</v>
      </c>
    </row>
    <row r="389">
      <c r="A389" s="13">
        <v>42381.57637534723</v>
      </c>
      <c r="B389" s="5" t="s">
        <v>801</v>
      </c>
      <c r="C389" s="5" t="s">
        <v>17</v>
      </c>
      <c r="I389" s="5" t="s">
        <v>874</v>
      </c>
      <c r="M389" s="13">
        <v>42381.5625</v>
      </c>
      <c r="N389" s="14" t="s">
        <v>875</v>
      </c>
      <c r="P389" s="15">
        <v>42381.57637534723</v>
      </c>
    </row>
    <row r="390">
      <c r="A390" s="13">
        <v>42398.48893230324</v>
      </c>
      <c r="B390" s="5" t="s">
        <v>41</v>
      </c>
      <c r="C390" s="5" t="s">
        <v>21</v>
      </c>
      <c r="I390" s="5" t="s">
        <v>876</v>
      </c>
      <c r="M390" s="13">
        <v>42398.45833333333</v>
      </c>
      <c r="N390" s="14" t="s">
        <v>877</v>
      </c>
      <c r="P390" s="15">
        <v>42398.48893230324</v>
      </c>
    </row>
    <row r="391">
      <c r="A391" s="13">
        <v>42398.50245222222</v>
      </c>
      <c r="B391" s="5" t="s">
        <v>41</v>
      </c>
      <c r="C391" s="5" t="s">
        <v>21</v>
      </c>
      <c r="I391" s="5" t="s">
        <v>878</v>
      </c>
      <c r="M391" s="13">
        <v>42398.45833333333</v>
      </c>
      <c r="N391" s="14" t="s">
        <v>879</v>
      </c>
      <c r="P391" s="15">
        <v>42398.50245222222</v>
      </c>
    </row>
    <row r="392">
      <c r="A392" s="13">
        <v>42398.50563936343</v>
      </c>
      <c r="B392" s="5" t="s">
        <v>41</v>
      </c>
      <c r="C392" s="5" t="s">
        <v>21</v>
      </c>
      <c r="I392" s="5" t="s">
        <v>880</v>
      </c>
      <c r="M392" s="13">
        <v>42398.51041666667</v>
      </c>
      <c r="N392" s="14" t="s">
        <v>881</v>
      </c>
      <c r="P392" s="15">
        <v>42398.50563936343</v>
      </c>
    </row>
    <row r="393" hidden="1">
      <c r="A393" s="13">
        <v>42402.53912832176</v>
      </c>
      <c r="B393" s="5" t="s">
        <v>776</v>
      </c>
      <c r="C393" s="5" t="s">
        <v>13</v>
      </c>
      <c r="D393" s="5" t="s">
        <v>682</v>
      </c>
      <c r="E393" s="5" t="s">
        <v>882</v>
      </c>
      <c r="F393" s="5">
        <v>0.5</v>
      </c>
      <c r="N393" s="14" t="s">
        <v>883</v>
      </c>
      <c r="P393" s="15">
        <v>42402.53912832176</v>
      </c>
    </row>
    <row r="394">
      <c r="A394" s="13">
        <v>42402.54009790509</v>
      </c>
      <c r="B394" s="5" t="s">
        <v>776</v>
      </c>
      <c r="C394" s="5" t="s">
        <v>21</v>
      </c>
      <c r="I394" s="5" t="s">
        <v>884</v>
      </c>
      <c r="M394" s="13">
        <v>42402.58333333333</v>
      </c>
      <c r="N394" s="14" t="s">
        <v>885</v>
      </c>
      <c r="P394" s="15">
        <v>42402.54009790509</v>
      </c>
    </row>
    <row r="395">
      <c r="A395" s="13">
        <v>42402.60591979166</v>
      </c>
      <c r="B395" s="5" t="s">
        <v>776</v>
      </c>
      <c r="C395" s="5" t="s">
        <v>17</v>
      </c>
      <c r="I395" s="5" t="s">
        <v>886</v>
      </c>
      <c r="M395" s="13">
        <v>42402.59375</v>
      </c>
      <c r="N395" s="14" t="s">
        <v>887</v>
      </c>
      <c r="P395" s="15">
        <v>42402.60591979166</v>
      </c>
    </row>
    <row r="396" hidden="1">
      <c r="A396" s="13">
        <v>42402.62420987268</v>
      </c>
      <c r="B396" s="5" t="s">
        <v>761</v>
      </c>
      <c r="C396" s="5" t="s">
        <v>13</v>
      </c>
      <c r="D396" s="5" t="s">
        <v>188</v>
      </c>
      <c r="E396" s="5" t="s">
        <v>888</v>
      </c>
      <c r="F396" s="5">
        <v>0.5</v>
      </c>
      <c r="N396" s="14" t="s">
        <v>889</v>
      </c>
      <c r="P396" s="15">
        <v>42402.62420987268</v>
      </c>
    </row>
    <row r="397">
      <c r="A397" s="13">
        <v>42402.679865196755</v>
      </c>
      <c r="B397" s="5" t="s">
        <v>761</v>
      </c>
      <c r="C397" s="5" t="s">
        <v>17</v>
      </c>
      <c r="I397" s="5" t="s">
        <v>890</v>
      </c>
      <c r="M397" s="13">
        <v>42402.64583333333</v>
      </c>
      <c r="N397" s="14" t="s">
        <v>891</v>
      </c>
      <c r="P397" s="15">
        <v>42402.679865196755</v>
      </c>
    </row>
    <row r="398">
      <c r="A398" s="13">
        <v>42402.7014309375</v>
      </c>
      <c r="B398" s="5" t="s">
        <v>761</v>
      </c>
      <c r="C398" s="5" t="s">
        <v>21</v>
      </c>
      <c r="I398" s="5" t="s">
        <v>892</v>
      </c>
      <c r="M398" s="13">
        <v>42402.5625</v>
      </c>
      <c r="N398" s="14" t="s">
        <v>893</v>
      </c>
      <c r="P398" s="15">
        <v>42402.7014309375</v>
      </c>
    </row>
    <row r="399">
      <c r="A399" s="13">
        <v>42402.75779765046</v>
      </c>
      <c r="B399" s="5" t="s">
        <v>761</v>
      </c>
      <c r="C399" s="5" t="s">
        <v>21</v>
      </c>
      <c r="I399" s="5" t="s">
        <v>894</v>
      </c>
      <c r="M399" s="13">
        <v>42402.71875</v>
      </c>
      <c r="N399" s="14" t="s">
        <v>895</v>
      </c>
      <c r="P399" s="15">
        <v>42402.75779765046</v>
      </c>
    </row>
    <row r="400">
      <c r="A400" s="13">
        <v>42404.602440891205</v>
      </c>
      <c r="B400" s="5" t="s">
        <v>896</v>
      </c>
      <c r="C400" s="5" t="s">
        <v>21</v>
      </c>
      <c r="I400" s="5" t="s">
        <v>897</v>
      </c>
      <c r="M400" s="13">
        <v>42404.58333333333</v>
      </c>
      <c r="N400" s="14" t="s">
        <v>898</v>
      </c>
      <c r="P400" s="15">
        <v>42404.602440891205</v>
      </c>
    </row>
    <row r="401" hidden="1">
      <c r="A401" s="13">
        <v>42411.565003055555</v>
      </c>
      <c r="B401" s="5" t="s">
        <v>41</v>
      </c>
      <c r="C401" s="5" t="s">
        <v>13</v>
      </c>
      <c r="D401" s="5" t="s">
        <v>14</v>
      </c>
      <c r="E401" s="5" t="s">
        <v>899</v>
      </c>
      <c r="F401" s="5">
        <v>0.5</v>
      </c>
      <c r="N401" s="14" t="s">
        <v>900</v>
      </c>
      <c r="P401" s="15">
        <v>42411.565003055555</v>
      </c>
    </row>
    <row r="402">
      <c r="A402" s="13">
        <v>42411.578699074074</v>
      </c>
      <c r="B402" s="5" t="s">
        <v>41</v>
      </c>
      <c r="C402" s="5" t="s">
        <v>17</v>
      </c>
      <c r="I402" s="5" t="s">
        <v>901</v>
      </c>
      <c r="M402" s="13">
        <v>42411.569444444445</v>
      </c>
      <c r="N402" s="14" t="s">
        <v>902</v>
      </c>
      <c r="P402" s="15">
        <v>42411.578699074074</v>
      </c>
    </row>
    <row r="403" hidden="1">
      <c r="A403" s="13">
        <v>42412.46965638889</v>
      </c>
      <c r="B403" s="5" t="s">
        <v>761</v>
      </c>
      <c r="C403" s="5" t="s">
        <v>13</v>
      </c>
      <c r="D403" s="5" t="s">
        <v>311</v>
      </c>
      <c r="E403" s="5" t="s">
        <v>903</v>
      </c>
      <c r="F403" s="5">
        <v>1.0</v>
      </c>
      <c r="N403" s="14" t="s">
        <v>904</v>
      </c>
      <c r="P403" s="15">
        <v>42412.46965638889</v>
      </c>
    </row>
    <row r="404">
      <c r="A404" s="13">
        <v>42412.50132710648</v>
      </c>
      <c r="B404" s="5" t="s">
        <v>761</v>
      </c>
      <c r="C404" s="5" t="s">
        <v>17</v>
      </c>
      <c r="I404" s="5" t="s">
        <v>905</v>
      </c>
      <c r="M404" s="13">
        <v>42411.47916666667</v>
      </c>
      <c r="N404" s="14" t="s">
        <v>906</v>
      </c>
      <c r="P404" s="15">
        <v>42412.50132710648</v>
      </c>
    </row>
    <row r="405" hidden="1">
      <c r="A405" s="13">
        <v>42412.50164133102</v>
      </c>
      <c r="B405" s="5" t="s">
        <v>761</v>
      </c>
      <c r="C405" s="5" t="s">
        <v>13</v>
      </c>
      <c r="D405" s="5" t="s">
        <v>14</v>
      </c>
      <c r="E405" s="5" t="s">
        <v>907</v>
      </c>
      <c r="F405" s="5">
        <v>0.5</v>
      </c>
      <c r="N405" s="14" t="s">
        <v>908</v>
      </c>
      <c r="P405" s="15">
        <v>42412.50164133102</v>
      </c>
    </row>
    <row r="406">
      <c r="A406" s="13">
        <v>42412.509205787035</v>
      </c>
      <c r="B406" s="5" t="s">
        <v>761</v>
      </c>
      <c r="C406" s="5" t="s">
        <v>17</v>
      </c>
      <c r="I406" s="5" t="s">
        <v>909</v>
      </c>
      <c r="M406" s="13">
        <v>42412.49652777778</v>
      </c>
      <c r="N406" s="14" t="s">
        <v>910</v>
      </c>
      <c r="P406" s="15">
        <v>42412.509205787035</v>
      </c>
    </row>
    <row r="407">
      <c r="A407" s="13">
        <v>42412.76968050926</v>
      </c>
      <c r="B407" s="5" t="s">
        <v>761</v>
      </c>
      <c r="C407" s="5" t="s">
        <v>21</v>
      </c>
      <c r="I407" s="5" t="s">
        <v>911</v>
      </c>
      <c r="M407" s="13">
        <v>42412.45833333333</v>
      </c>
      <c r="N407" s="14" t="s">
        <v>912</v>
      </c>
      <c r="P407" s="15">
        <v>42412.76968050926</v>
      </c>
    </row>
    <row r="408" hidden="1">
      <c r="A408" s="13">
        <v>42417.502749583335</v>
      </c>
      <c r="B408" s="5" t="s">
        <v>761</v>
      </c>
      <c r="C408" s="5" t="s">
        <v>13</v>
      </c>
      <c r="D408" s="5" t="s">
        <v>188</v>
      </c>
      <c r="E408" s="5" t="s">
        <v>913</v>
      </c>
      <c r="F408" s="5">
        <v>1.0</v>
      </c>
      <c r="N408" s="14" t="s">
        <v>914</v>
      </c>
      <c r="P408" s="15">
        <v>42417.502749583335</v>
      </c>
    </row>
    <row r="409">
      <c r="A409" s="13">
        <v>42417.53395128473</v>
      </c>
      <c r="B409" s="5" t="s">
        <v>761</v>
      </c>
      <c r="C409" s="5" t="s">
        <v>17</v>
      </c>
      <c r="I409" s="5" t="s">
        <v>915</v>
      </c>
      <c r="M409" s="13">
        <v>42417.0</v>
      </c>
      <c r="N409" s="14" t="s">
        <v>916</v>
      </c>
      <c r="P409" s="15">
        <v>42417.53395128473</v>
      </c>
    </row>
    <row r="410">
      <c r="A410" s="13">
        <v>42418.49271618055</v>
      </c>
      <c r="B410" s="5" t="s">
        <v>41</v>
      </c>
      <c r="C410" s="5" t="s">
        <v>21</v>
      </c>
      <c r="I410" s="5" t="s">
        <v>917</v>
      </c>
      <c r="M410" s="13">
        <v>42418.48472222222</v>
      </c>
      <c r="N410" s="14" t="s">
        <v>918</v>
      </c>
      <c r="P410" s="15">
        <v>42418.49271618055</v>
      </c>
    </row>
    <row r="411">
      <c r="A411" s="13">
        <v>42418.54232217593</v>
      </c>
      <c r="B411" s="5" t="s">
        <v>761</v>
      </c>
      <c r="C411" s="5" t="s">
        <v>17</v>
      </c>
      <c r="I411" s="5" t="s">
        <v>919</v>
      </c>
      <c r="M411" s="13">
        <v>42418.02083333333</v>
      </c>
      <c r="N411" s="14" t="s">
        <v>920</v>
      </c>
      <c r="P411" s="15">
        <v>42418.54232217593</v>
      </c>
    </row>
    <row r="412" hidden="1">
      <c r="A412" s="13">
        <v>42424.56264788195</v>
      </c>
      <c r="B412" s="5" t="s">
        <v>41</v>
      </c>
      <c r="C412" s="5" t="s">
        <v>13</v>
      </c>
      <c r="D412" s="5" t="s">
        <v>65</v>
      </c>
      <c r="E412" s="5" t="s">
        <v>921</v>
      </c>
      <c r="F412" s="5">
        <v>0.5</v>
      </c>
      <c r="N412" s="14" t="s">
        <v>922</v>
      </c>
      <c r="P412" s="15">
        <v>42424.56264788195</v>
      </c>
    </row>
    <row r="413">
      <c r="A413" s="13">
        <v>42424.595260208334</v>
      </c>
      <c r="B413" s="5" t="s">
        <v>41</v>
      </c>
      <c r="C413" s="5" t="s">
        <v>17</v>
      </c>
      <c r="I413" s="5" t="s">
        <v>923</v>
      </c>
      <c r="M413" s="13">
        <v>42424.54166666667</v>
      </c>
      <c r="N413" s="14" t="s">
        <v>924</v>
      </c>
      <c r="P413" s="15">
        <v>42424.595260208334</v>
      </c>
    </row>
    <row r="414">
      <c r="A414" s="13">
        <v>42424.655620833335</v>
      </c>
      <c r="B414" s="5" t="s">
        <v>776</v>
      </c>
      <c r="C414" s="5" t="s">
        <v>17</v>
      </c>
      <c r="I414" s="5" t="s">
        <v>925</v>
      </c>
      <c r="M414" s="13">
        <v>42424.0</v>
      </c>
      <c r="N414" s="14" t="s">
        <v>926</v>
      </c>
      <c r="P414" s="15">
        <v>42424.655620833335</v>
      </c>
    </row>
    <row r="415" hidden="1">
      <c r="A415" s="13">
        <v>42433.48526074074</v>
      </c>
      <c r="B415" s="5" t="s">
        <v>761</v>
      </c>
      <c r="C415" s="5" t="s">
        <v>13</v>
      </c>
      <c r="D415" s="5" t="s">
        <v>311</v>
      </c>
      <c r="E415" s="5" t="s">
        <v>927</v>
      </c>
      <c r="F415" s="5">
        <v>1.5</v>
      </c>
      <c r="N415" s="14" t="s">
        <v>928</v>
      </c>
      <c r="P415" s="15">
        <v>42433.48526074074</v>
      </c>
    </row>
    <row r="416" hidden="1">
      <c r="A416" s="13">
        <v>42440.46497701389</v>
      </c>
      <c r="B416" s="5" t="s">
        <v>866</v>
      </c>
      <c r="C416" s="5" t="s">
        <v>13</v>
      </c>
      <c r="D416" s="5" t="s">
        <v>188</v>
      </c>
      <c r="E416" s="5" t="s">
        <v>929</v>
      </c>
      <c r="F416" s="5">
        <v>1.0</v>
      </c>
      <c r="N416" s="14" t="s">
        <v>930</v>
      </c>
      <c r="P416" s="15">
        <v>42440.46497701389</v>
      </c>
    </row>
    <row r="417">
      <c r="A417" s="13">
        <v>42440.563222048615</v>
      </c>
      <c r="B417" s="5" t="s">
        <v>866</v>
      </c>
      <c r="C417" s="5" t="s">
        <v>17</v>
      </c>
      <c r="I417" s="5" t="s">
        <v>931</v>
      </c>
      <c r="M417" s="13">
        <v>42440.46875</v>
      </c>
      <c r="N417" s="14" t="s">
        <v>932</v>
      </c>
      <c r="P417" s="15">
        <v>42440.563222048615</v>
      </c>
    </row>
    <row r="418" hidden="1">
      <c r="A418" s="13">
        <v>42440.59902214121</v>
      </c>
      <c r="B418" s="5" t="s">
        <v>866</v>
      </c>
      <c r="C418" s="5" t="s">
        <v>13</v>
      </c>
      <c r="D418" s="5" t="s">
        <v>65</v>
      </c>
      <c r="E418" s="5" t="s">
        <v>933</v>
      </c>
      <c r="F418" s="5">
        <v>1.0</v>
      </c>
      <c r="N418" s="14" t="s">
        <v>934</v>
      </c>
      <c r="P418" s="15">
        <v>42440.59902214121</v>
      </c>
    </row>
    <row r="419">
      <c r="A419" s="13">
        <v>42440.66807950231</v>
      </c>
      <c r="B419" s="5" t="s">
        <v>866</v>
      </c>
      <c r="C419" s="5" t="s">
        <v>17</v>
      </c>
      <c r="I419" s="5" t="s">
        <v>935</v>
      </c>
      <c r="M419" s="13">
        <v>42440.60416666667</v>
      </c>
      <c r="N419" s="14" t="s">
        <v>936</v>
      </c>
      <c r="P419" s="15">
        <v>42440.66807950231</v>
      </c>
    </row>
    <row r="420">
      <c r="A420" s="13">
        <v>42446.53925368056</v>
      </c>
      <c r="B420" s="5" t="s">
        <v>858</v>
      </c>
      <c r="C420" s="5" t="s">
        <v>21</v>
      </c>
      <c r="I420" s="5" t="s">
        <v>937</v>
      </c>
      <c r="M420" s="13">
        <v>42446.45833333333</v>
      </c>
      <c r="N420" s="14" t="s">
        <v>938</v>
      </c>
      <c r="P420" s="15">
        <v>42446.53925368056</v>
      </c>
    </row>
    <row r="421">
      <c r="A421" s="13">
        <v>42452.3871803588</v>
      </c>
      <c r="B421" s="5" t="s">
        <v>41</v>
      </c>
      <c r="C421" s="5" t="s">
        <v>21</v>
      </c>
      <c r="I421" s="5" t="s">
        <v>939</v>
      </c>
      <c r="M421" s="13">
        <v>42452.375</v>
      </c>
      <c r="N421" s="14" t="s">
        <v>940</v>
      </c>
      <c r="P421" s="15">
        <v>42452.3871803588</v>
      </c>
    </row>
    <row r="422" hidden="1">
      <c r="A422" s="13">
        <v>42452.4772916088</v>
      </c>
      <c r="B422" s="5" t="s">
        <v>761</v>
      </c>
      <c r="C422" s="5" t="s">
        <v>13</v>
      </c>
      <c r="D422" s="5" t="s">
        <v>14</v>
      </c>
      <c r="E422" s="5" t="s">
        <v>941</v>
      </c>
      <c r="F422" s="5">
        <v>0.5</v>
      </c>
      <c r="N422" s="14" t="s">
        <v>942</v>
      </c>
      <c r="P422" s="15">
        <v>42452.4772916088</v>
      </c>
    </row>
    <row r="423">
      <c r="A423" s="13">
        <v>42452.53755</v>
      </c>
      <c r="B423" s="5" t="s">
        <v>761</v>
      </c>
      <c r="C423" s="5" t="s">
        <v>17</v>
      </c>
      <c r="I423" s="5" t="s">
        <v>943</v>
      </c>
      <c r="M423" s="13">
        <v>42452.47916666667</v>
      </c>
      <c r="N423" s="14" t="s">
        <v>944</v>
      </c>
      <c r="P423" s="15">
        <v>42452.53755</v>
      </c>
    </row>
    <row r="424" hidden="1">
      <c r="A424" s="13">
        <v>42452.565334872685</v>
      </c>
      <c r="B424" s="5" t="s">
        <v>761</v>
      </c>
      <c r="C424" s="5" t="s">
        <v>13</v>
      </c>
      <c r="D424" s="5" t="s">
        <v>65</v>
      </c>
      <c r="E424" s="5" t="s">
        <v>945</v>
      </c>
      <c r="F424" s="5">
        <v>1.0</v>
      </c>
      <c r="N424" s="14" t="s">
        <v>946</v>
      </c>
      <c r="P424" s="15">
        <v>42452.565334872685</v>
      </c>
    </row>
    <row r="425">
      <c r="A425" s="13">
        <v>42452.62742701389</v>
      </c>
      <c r="B425" s="5" t="s">
        <v>761</v>
      </c>
      <c r="C425" s="5" t="s">
        <v>17</v>
      </c>
      <c r="I425" s="5" t="s">
        <v>947</v>
      </c>
      <c r="M425" s="13">
        <v>42452.0625</v>
      </c>
      <c r="N425" s="14" t="s">
        <v>948</v>
      </c>
      <c r="P425" s="15">
        <v>42452.62742701389</v>
      </c>
    </row>
    <row r="426" hidden="1">
      <c r="A426" s="13">
        <v>42465.520140127315</v>
      </c>
      <c r="B426" s="5" t="s">
        <v>761</v>
      </c>
      <c r="C426" s="5" t="s">
        <v>13</v>
      </c>
      <c r="D426" s="5" t="s">
        <v>14</v>
      </c>
      <c r="E426" s="5" t="s">
        <v>949</v>
      </c>
      <c r="F426" s="5">
        <v>0.5</v>
      </c>
      <c r="N426" s="14" t="s">
        <v>950</v>
      </c>
      <c r="P426" s="15">
        <v>42465.520140127315</v>
      </c>
    </row>
    <row r="427">
      <c r="A427" s="13">
        <v>42465.54612777778</v>
      </c>
      <c r="B427" s="5" t="s">
        <v>761</v>
      </c>
      <c r="C427" s="5" t="s">
        <v>17</v>
      </c>
      <c r="I427" s="5" t="s">
        <v>951</v>
      </c>
      <c r="M427" s="13">
        <v>42465.51388888889</v>
      </c>
      <c r="N427" s="14" t="s">
        <v>952</v>
      </c>
      <c r="P427" s="15">
        <v>42465.54612777778</v>
      </c>
    </row>
    <row r="428" hidden="1">
      <c r="A428" s="13">
        <v>42465.58527318287</v>
      </c>
      <c r="B428" s="5" t="s">
        <v>761</v>
      </c>
      <c r="C428" s="5" t="s">
        <v>13</v>
      </c>
      <c r="D428" s="5" t="s">
        <v>647</v>
      </c>
      <c r="E428" s="5" t="s">
        <v>953</v>
      </c>
      <c r="F428" s="5">
        <v>0.5</v>
      </c>
      <c r="N428" s="14" t="s">
        <v>954</v>
      </c>
      <c r="P428" s="15">
        <v>42465.58527318287</v>
      </c>
    </row>
    <row r="429">
      <c r="A429" s="13">
        <v>42465.59165076389</v>
      </c>
      <c r="B429" s="5" t="s">
        <v>761</v>
      </c>
      <c r="C429" s="5" t="s">
        <v>17</v>
      </c>
      <c r="I429" s="5" t="s">
        <v>955</v>
      </c>
      <c r="M429" s="13">
        <v>42465.07638888889</v>
      </c>
      <c r="N429" s="14" t="s">
        <v>956</v>
      </c>
      <c r="P429" s="15">
        <v>42465.59165076389</v>
      </c>
    </row>
    <row r="430">
      <c r="A430" s="13">
        <v>42465.66899543982</v>
      </c>
      <c r="B430" s="5" t="s">
        <v>761</v>
      </c>
      <c r="C430" s="5" t="s">
        <v>21</v>
      </c>
      <c r="I430" s="5" t="s">
        <v>957</v>
      </c>
      <c r="M430" s="13">
        <v>42465.64583333333</v>
      </c>
      <c r="N430" s="14" t="s">
        <v>958</v>
      </c>
      <c r="P430" s="15">
        <v>42465.66899543982</v>
      </c>
    </row>
    <row r="431" hidden="1">
      <c r="A431" s="13">
        <v>42474.42474293982</v>
      </c>
      <c r="B431" s="5" t="s">
        <v>959</v>
      </c>
      <c r="C431" s="5" t="s">
        <v>13</v>
      </c>
      <c r="D431" s="5" t="s">
        <v>960</v>
      </c>
      <c r="E431" s="5" t="s">
        <v>961</v>
      </c>
      <c r="F431" s="5">
        <v>3.0</v>
      </c>
      <c r="N431" s="14" t="s">
        <v>962</v>
      </c>
      <c r="P431" s="15">
        <v>42474.42474293982</v>
      </c>
    </row>
    <row r="432" hidden="1">
      <c r="A432" s="13">
        <v>42474.47145990741</v>
      </c>
      <c r="B432" s="5" t="s">
        <v>963</v>
      </c>
      <c r="C432" s="5" t="s">
        <v>13</v>
      </c>
      <c r="D432" s="5" t="s">
        <v>520</v>
      </c>
      <c r="E432" s="5" t="s">
        <v>964</v>
      </c>
      <c r="F432" s="5">
        <v>2.0</v>
      </c>
      <c r="N432" s="14" t="s">
        <v>965</v>
      </c>
      <c r="P432" s="15">
        <v>42474.47145990741</v>
      </c>
    </row>
    <row r="433" hidden="1">
      <c r="A433" s="13">
        <v>42478.49269274306</v>
      </c>
      <c r="B433" s="5" t="s">
        <v>966</v>
      </c>
      <c r="C433" s="5" t="s">
        <v>13</v>
      </c>
      <c r="D433" s="5" t="s">
        <v>65</v>
      </c>
      <c r="E433" s="5" t="s">
        <v>967</v>
      </c>
      <c r="F433" s="5">
        <v>5.0</v>
      </c>
      <c r="N433" s="14" t="s">
        <v>968</v>
      </c>
      <c r="P433" s="15">
        <v>42478.49269274306</v>
      </c>
    </row>
    <row r="434">
      <c r="A434" s="13">
        <v>42478.838976134255</v>
      </c>
      <c r="B434" s="5" t="s">
        <v>969</v>
      </c>
      <c r="C434" s="5" t="s">
        <v>17</v>
      </c>
      <c r="I434" s="5" t="s">
        <v>970</v>
      </c>
      <c r="M434" s="13">
        <v>42478.47916666667</v>
      </c>
      <c r="N434" s="14" t="s">
        <v>971</v>
      </c>
      <c r="P434" s="15">
        <v>42478.838976134255</v>
      </c>
    </row>
    <row r="435" hidden="1">
      <c r="A435" s="13">
        <v>42480.47377302083</v>
      </c>
      <c r="B435" s="5" t="s">
        <v>761</v>
      </c>
      <c r="C435" s="5" t="s">
        <v>13</v>
      </c>
      <c r="D435" s="5" t="s">
        <v>65</v>
      </c>
      <c r="E435" s="5" t="s">
        <v>972</v>
      </c>
      <c r="F435" s="5">
        <v>6.0</v>
      </c>
      <c r="N435" s="14" t="s">
        <v>973</v>
      </c>
      <c r="P435" s="15">
        <v>42480.47377302083</v>
      </c>
    </row>
    <row r="436">
      <c r="A436" s="13">
        <v>42480.806686979166</v>
      </c>
      <c r="B436" s="5" t="s">
        <v>761</v>
      </c>
      <c r="C436" s="5" t="s">
        <v>17</v>
      </c>
      <c r="I436" s="5" t="s">
        <v>974</v>
      </c>
      <c r="M436" s="13">
        <v>42480.46875</v>
      </c>
      <c r="N436" s="14" t="s">
        <v>975</v>
      </c>
      <c r="P436" s="15">
        <v>42480.806686979166</v>
      </c>
    </row>
    <row r="437" hidden="1">
      <c r="A437" s="13">
        <v>42485.68255736111</v>
      </c>
      <c r="B437" s="5" t="s">
        <v>976</v>
      </c>
      <c r="C437" s="5" t="s">
        <v>13</v>
      </c>
      <c r="D437" s="5" t="s">
        <v>65</v>
      </c>
      <c r="E437" s="5" t="s">
        <v>977</v>
      </c>
      <c r="F437" s="5">
        <v>0.5</v>
      </c>
      <c r="N437" s="14" t="s">
        <v>978</v>
      </c>
      <c r="P437" s="15">
        <v>42485.68255736111</v>
      </c>
    </row>
    <row r="438" hidden="1">
      <c r="A438" s="13">
        <v>42487.48707351852</v>
      </c>
      <c r="B438" s="5" t="s">
        <v>761</v>
      </c>
      <c r="C438" s="5" t="s">
        <v>13</v>
      </c>
      <c r="D438" s="5" t="s">
        <v>65</v>
      </c>
      <c r="E438" s="5" t="s">
        <v>979</v>
      </c>
      <c r="F438" s="5">
        <v>5.0</v>
      </c>
      <c r="N438" s="14" t="s">
        <v>980</v>
      </c>
      <c r="P438" s="15">
        <v>42487.48707351852</v>
      </c>
    </row>
    <row r="439">
      <c r="A439" s="13">
        <v>42487.67081877315</v>
      </c>
      <c r="B439" s="5" t="s">
        <v>761</v>
      </c>
      <c r="C439" s="5" t="s">
        <v>17</v>
      </c>
      <c r="I439" s="5" t="s">
        <v>981</v>
      </c>
      <c r="M439" s="13">
        <v>42487.48611111111</v>
      </c>
      <c r="N439" s="14" t="s">
        <v>982</v>
      </c>
      <c r="P439" s="15">
        <v>42487.67081877315</v>
      </c>
    </row>
    <row r="440" hidden="1">
      <c r="A440" s="13">
        <v>42489.71554297453</v>
      </c>
      <c r="B440" s="5" t="s">
        <v>41</v>
      </c>
      <c r="C440" s="5" t="s">
        <v>13</v>
      </c>
      <c r="D440" s="5" t="s">
        <v>65</v>
      </c>
      <c r="E440" s="5" t="s">
        <v>983</v>
      </c>
      <c r="F440" s="5">
        <v>0.5</v>
      </c>
      <c r="N440" s="14" t="s">
        <v>984</v>
      </c>
      <c r="P440" s="15">
        <v>42489.71554297453</v>
      </c>
    </row>
    <row r="441">
      <c r="A441" s="13">
        <v>42489.74983184028</v>
      </c>
      <c r="B441" s="5" t="s">
        <v>41</v>
      </c>
      <c r="C441" s="5" t="s">
        <v>17</v>
      </c>
      <c r="I441" s="5" t="s">
        <v>985</v>
      </c>
      <c r="M441" s="13">
        <v>42489.743055555555</v>
      </c>
      <c r="N441" s="14" t="s">
        <v>986</v>
      </c>
      <c r="P441" s="15">
        <v>42489.74983184028</v>
      </c>
    </row>
    <row r="442" hidden="1">
      <c r="A442" s="13">
        <v>42495.48771872685</v>
      </c>
      <c r="B442" s="5" t="s">
        <v>987</v>
      </c>
      <c r="C442" s="5" t="s">
        <v>13</v>
      </c>
      <c r="D442" s="5" t="s">
        <v>42</v>
      </c>
      <c r="E442" s="5" t="s">
        <v>988</v>
      </c>
      <c r="F442" s="5">
        <v>1.0</v>
      </c>
      <c r="N442" s="14" t="s">
        <v>989</v>
      </c>
      <c r="P442" s="15">
        <v>42495.48771872685</v>
      </c>
    </row>
    <row r="443">
      <c r="A443" s="13">
        <v>42495.528966909726</v>
      </c>
      <c r="B443" s="5" t="s">
        <v>990</v>
      </c>
      <c r="C443" s="5" t="s">
        <v>21</v>
      </c>
      <c r="I443" s="5" t="s">
        <v>991</v>
      </c>
      <c r="M443" s="13">
        <v>42495.52083333333</v>
      </c>
      <c r="N443" s="14" t="s">
        <v>992</v>
      </c>
      <c r="P443" s="15">
        <v>42495.528966909726</v>
      </c>
    </row>
    <row r="444" hidden="1">
      <c r="A444" s="13">
        <v>42495.534024988425</v>
      </c>
      <c r="B444" s="5" t="s">
        <v>993</v>
      </c>
      <c r="C444" s="5" t="s">
        <v>13</v>
      </c>
      <c r="D444" s="5" t="s">
        <v>42</v>
      </c>
      <c r="E444" s="5" t="s">
        <v>994</v>
      </c>
      <c r="F444" s="5">
        <v>0.5</v>
      </c>
      <c r="N444" s="14" t="s">
        <v>995</v>
      </c>
      <c r="P444" s="15">
        <v>42495.534024988425</v>
      </c>
    </row>
    <row r="445" hidden="1">
      <c r="A445" s="13">
        <v>42495.561263634256</v>
      </c>
      <c r="B445" s="5" t="s">
        <v>996</v>
      </c>
      <c r="C445" s="5" t="s">
        <v>13</v>
      </c>
      <c r="D445" s="5" t="s">
        <v>65</v>
      </c>
      <c r="E445" s="5" t="s">
        <v>997</v>
      </c>
      <c r="F445" s="5">
        <v>1.5</v>
      </c>
      <c r="N445" s="14" t="s">
        <v>998</v>
      </c>
      <c r="P445" s="15">
        <v>42495.561263634256</v>
      </c>
    </row>
    <row r="446" hidden="1">
      <c r="A446" s="13">
        <v>42495.592400856476</v>
      </c>
      <c r="B446" s="5" t="s">
        <v>627</v>
      </c>
      <c r="C446" s="5" t="s">
        <v>13</v>
      </c>
      <c r="D446" s="5" t="s">
        <v>65</v>
      </c>
      <c r="E446" s="5" t="s">
        <v>999</v>
      </c>
      <c r="F446" s="5">
        <v>0.5</v>
      </c>
      <c r="N446" s="14" t="s">
        <v>1000</v>
      </c>
      <c r="P446" s="15">
        <v>42495.592400856476</v>
      </c>
    </row>
    <row r="447">
      <c r="A447" s="13">
        <v>42495.84390633102</v>
      </c>
      <c r="B447" s="5" t="s">
        <v>1001</v>
      </c>
      <c r="C447" s="5" t="s">
        <v>21</v>
      </c>
      <c r="I447" s="5" t="s">
        <v>1002</v>
      </c>
      <c r="M447" s="13">
        <v>42495.50069444445</v>
      </c>
      <c r="N447" s="14" t="s">
        <v>1003</v>
      </c>
      <c r="P447" s="15">
        <v>42495.84390633102</v>
      </c>
    </row>
    <row r="448">
      <c r="A448" s="13">
        <v>42496.61916607639</v>
      </c>
      <c r="B448" s="5" t="s">
        <v>1004</v>
      </c>
      <c r="C448" s="5" t="s">
        <v>21</v>
      </c>
      <c r="I448" s="5" t="s">
        <v>1005</v>
      </c>
      <c r="M448" s="13">
        <v>42496.75</v>
      </c>
      <c r="N448" s="14" t="s">
        <v>1006</v>
      </c>
      <c r="P448" s="15">
        <v>42496.61916607639</v>
      </c>
    </row>
    <row r="449" hidden="1">
      <c r="A449" s="13">
        <v>42501.50689744213</v>
      </c>
      <c r="B449" s="5" t="s">
        <v>993</v>
      </c>
      <c r="C449" s="5" t="s">
        <v>13</v>
      </c>
      <c r="D449" s="5" t="s">
        <v>450</v>
      </c>
      <c r="E449" s="5" t="s">
        <v>1007</v>
      </c>
      <c r="F449" s="5">
        <v>0.5</v>
      </c>
      <c r="N449" s="14" t="s">
        <v>1008</v>
      </c>
      <c r="P449" s="15">
        <v>42501.50689744213</v>
      </c>
    </row>
    <row r="450">
      <c r="A450" s="13">
        <v>42501.591244282405</v>
      </c>
      <c r="B450" s="5" t="s">
        <v>993</v>
      </c>
      <c r="C450" s="5" t="s">
        <v>17</v>
      </c>
      <c r="I450" s="5" t="s">
        <v>1009</v>
      </c>
      <c r="M450" s="13">
        <v>42501.5</v>
      </c>
      <c r="N450" s="14" t="s">
        <v>1010</v>
      </c>
      <c r="P450" s="15">
        <v>42501.591244282405</v>
      </c>
    </row>
    <row r="451">
      <c r="A451" s="13">
        <v>42510.57307297454</v>
      </c>
      <c r="B451" s="5" t="s">
        <v>41</v>
      </c>
      <c r="C451" s="5" t="s">
        <v>21</v>
      </c>
      <c r="I451" s="5" t="s">
        <v>1011</v>
      </c>
      <c r="M451" s="13">
        <v>42510.5625</v>
      </c>
      <c r="N451" s="14" t="s">
        <v>1012</v>
      </c>
      <c r="P451" s="15">
        <v>42510.57307297454</v>
      </c>
    </row>
    <row r="452" hidden="1">
      <c r="A452" s="13">
        <v>42515.477880694445</v>
      </c>
      <c r="B452" s="5" t="s">
        <v>761</v>
      </c>
      <c r="C452" s="5" t="s">
        <v>13</v>
      </c>
      <c r="D452" s="5" t="s">
        <v>489</v>
      </c>
      <c r="E452" s="5" t="s">
        <v>1013</v>
      </c>
      <c r="F452" s="5">
        <v>5.0</v>
      </c>
      <c r="N452" s="14" t="s">
        <v>1014</v>
      </c>
      <c r="P452" s="15">
        <v>42515.477880694445</v>
      </c>
    </row>
    <row r="453" hidden="1">
      <c r="A453" s="13">
        <v>42515.50797384259</v>
      </c>
      <c r="B453" s="5" t="s">
        <v>993</v>
      </c>
      <c r="C453" s="5" t="s">
        <v>13</v>
      </c>
      <c r="D453" s="5" t="s">
        <v>489</v>
      </c>
      <c r="E453" s="5" t="s">
        <v>1015</v>
      </c>
      <c r="F453" s="5">
        <v>1.0</v>
      </c>
      <c r="N453" s="14" t="s">
        <v>1016</v>
      </c>
      <c r="P453" s="15">
        <v>42515.50797384259</v>
      </c>
    </row>
    <row r="454">
      <c r="A454" s="13">
        <v>42515.6402652199</v>
      </c>
      <c r="B454" s="5" t="s">
        <v>1017</v>
      </c>
      <c r="C454" s="5" t="s">
        <v>17</v>
      </c>
      <c r="I454" s="5" t="s">
        <v>1018</v>
      </c>
      <c r="M454" s="13">
        <v>42515.47916666667</v>
      </c>
      <c r="N454" s="14" t="s">
        <v>1019</v>
      </c>
      <c r="P454" s="15">
        <v>42515.6402652199</v>
      </c>
    </row>
    <row r="455">
      <c r="A455" s="13">
        <v>42527.65003824074</v>
      </c>
      <c r="B455" s="5" t="s">
        <v>41</v>
      </c>
      <c r="C455" s="5" t="s">
        <v>21</v>
      </c>
      <c r="I455" s="5" t="s">
        <v>1020</v>
      </c>
      <c r="M455" s="13">
        <v>42527.64444444445</v>
      </c>
      <c r="N455" s="14" t="s">
        <v>1021</v>
      </c>
      <c r="P455" s="15">
        <v>42527.65003824074</v>
      </c>
    </row>
    <row r="456" hidden="1">
      <c r="A456" s="13">
        <v>42528.503388680554</v>
      </c>
      <c r="B456" s="5" t="s">
        <v>761</v>
      </c>
      <c r="C456" s="5" t="s">
        <v>13</v>
      </c>
      <c r="D456" s="5" t="s">
        <v>1022</v>
      </c>
      <c r="E456" s="5" t="s">
        <v>1023</v>
      </c>
      <c r="F456" s="5">
        <v>1.0</v>
      </c>
      <c r="N456" s="14" t="s">
        <v>1024</v>
      </c>
      <c r="P456" s="15">
        <v>42528.503388680554</v>
      </c>
    </row>
    <row r="457">
      <c r="A457" s="13">
        <v>42528.540024664355</v>
      </c>
      <c r="B457" s="5" t="s">
        <v>761</v>
      </c>
      <c r="C457" s="5" t="s">
        <v>17</v>
      </c>
      <c r="I457" s="5" t="s">
        <v>1025</v>
      </c>
      <c r="M457" s="13">
        <v>42528.45833333333</v>
      </c>
      <c r="N457" s="14" t="s">
        <v>1026</v>
      </c>
      <c r="P457" s="15">
        <v>42528.540024664355</v>
      </c>
    </row>
    <row r="458">
      <c r="A458" s="13">
        <v>42528.57333773148</v>
      </c>
      <c r="B458" s="5" t="s">
        <v>761</v>
      </c>
      <c r="C458" s="5" t="s">
        <v>17</v>
      </c>
      <c r="I458" s="5" t="s">
        <v>1027</v>
      </c>
      <c r="M458" s="13">
        <v>42528.54166666667</v>
      </c>
      <c r="N458" s="14" t="s">
        <v>1028</v>
      </c>
      <c r="P458" s="15">
        <v>42528.57333773148</v>
      </c>
    </row>
    <row r="459" hidden="1">
      <c r="A459" s="13">
        <v>42528.61887763889</v>
      </c>
      <c r="B459" s="5" t="s">
        <v>761</v>
      </c>
      <c r="C459" s="5" t="s">
        <v>13</v>
      </c>
      <c r="D459" s="5" t="s">
        <v>65</v>
      </c>
      <c r="E459" s="5" t="s">
        <v>1029</v>
      </c>
      <c r="F459" s="5">
        <v>0.5</v>
      </c>
      <c r="N459" s="14" t="s">
        <v>1030</v>
      </c>
      <c r="P459" s="15">
        <v>42528.61887763889</v>
      </c>
    </row>
    <row r="460">
      <c r="A460" s="13">
        <v>42528.69265158565</v>
      </c>
      <c r="B460" s="5" t="s">
        <v>761</v>
      </c>
      <c r="C460" s="5" t="s">
        <v>17</v>
      </c>
      <c r="I460" s="5" t="s">
        <v>1031</v>
      </c>
      <c r="M460" s="13">
        <v>42528.58333333333</v>
      </c>
      <c r="N460" s="14" t="s">
        <v>1032</v>
      </c>
      <c r="P460" s="15">
        <v>42528.69265158565</v>
      </c>
    </row>
    <row r="461">
      <c r="A461" s="13">
        <v>42528.77821765046</v>
      </c>
      <c r="B461" s="5" t="s">
        <v>761</v>
      </c>
      <c r="C461" s="5" t="s">
        <v>17</v>
      </c>
      <c r="I461" s="5" t="s">
        <v>1033</v>
      </c>
      <c r="M461" s="13">
        <v>42528.69791666667</v>
      </c>
      <c r="N461" s="14" t="s">
        <v>1034</v>
      </c>
      <c r="P461" s="15">
        <v>42528.77821765046</v>
      </c>
    </row>
    <row r="462" hidden="1">
      <c r="A462" s="13">
        <v>42531.56291774305</v>
      </c>
      <c r="B462" s="5" t="s">
        <v>866</v>
      </c>
      <c r="C462" s="5" t="s">
        <v>13</v>
      </c>
      <c r="D462" s="5" t="s">
        <v>65</v>
      </c>
      <c r="E462" s="5" t="s">
        <v>1035</v>
      </c>
      <c r="F462" s="5">
        <v>2.0</v>
      </c>
      <c r="N462" s="14" t="s">
        <v>1036</v>
      </c>
      <c r="P462" s="15">
        <v>42531.56291774305</v>
      </c>
    </row>
    <row r="463">
      <c r="A463" s="13">
        <v>42531.76222643518</v>
      </c>
      <c r="B463" s="5" t="s">
        <v>866</v>
      </c>
      <c r="C463" s="5" t="s">
        <v>17</v>
      </c>
      <c r="I463" s="5" t="s">
        <v>1037</v>
      </c>
      <c r="M463" s="13">
        <v>42531.5625</v>
      </c>
      <c r="N463" s="14" t="s">
        <v>1038</v>
      </c>
      <c r="P463" s="15">
        <v>42531.76222643518</v>
      </c>
    </row>
    <row r="464" hidden="1">
      <c r="A464" s="13">
        <v>42535.45501614583</v>
      </c>
      <c r="B464" s="5" t="s">
        <v>761</v>
      </c>
      <c r="C464" s="5" t="s">
        <v>13</v>
      </c>
      <c r="D464" s="5" t="s">
        <v>450</v>
      </c>
      <c r="E464" s="5" t="s">
        <v>1039</v>
      </c>
      <c r="F464" s="5">
        <v>0.5</v>
      </c>
      <c r="N464" s="14" t="s">
        <v>1040</v>
      </c>
      <c r="P464" s="15">
        <v>42535.45501614583</v>
      </c>
    </row>
    <row r="465">
      <c r="A465" s="13">
        <v>42535.47551068287</v>
      </c>
      <c r="B465" s="5" t="s">
        <v>761</v>
      </c>
      <c r="C465" s="5" t="s">
        <v>17</v>
      </c>
      <c r="I465" s="5" t="s">
        <v>1041</v>
      </c>
      <c r="M465" s="13">
        <v>42535.444444444445</v>
      </c>
      <c r="N465" s="14" t="s">
        <v>1042</v>
      </c>
      <c r="P465" s="15">
        <v>42535.47551068287</v>
      </c>
    </row>
    <row r="466">
      <c r="A466" s="13">
        <v>42535.710991342596</v>
      </c>
      <c r="B466" s="5" t="s">
        <v>761</v>
      </c>
      <c r="C466" s="5" t="s">
        <v>17</v>
      </c>
      <c r="I466" s="5" t="s">
        <v>1043</v>
      </c>
      <c r="M466" s="13">
        <v>42535.5</v>
      </c>
      <c r="N466" s="14" t="s">
        <v>1044</v>
      </c>
      <c r="P466" s="15">
        <v>42535.710991342596</v>
      </c>
    </row>
    <row r="467">
      <c r="A467" s="13">
        <v>42535.79914875</v>
      </c>
      <c r="B467" s="5" t="s">
        <v>761</v>
      </c>
      <c r="C467" s="5" t="s">
        <v>17</v>
      </c>
      <c r="I467" s="5" t="s">
        <v>1045</v>
      </c>
      <c r="M467" s="13">
        <v>42535.756944444445</v>
      </c>
      <c r="N467" s="14" t="s">
        <v>1046</v>
      </c>
      <c r="P467" s="15">
        <v>42535.79914875</v>
      </c>
    </row>
    <row r="468">
      <c r="A468" s="13">
        <v>42537.68380048611</v>
      </c>
      <c r="B468" s="5" t="s">
        <v>1047</v>
      </c>
      <c r="C468" s="5" t="s">
        <v>21</v>
      </c>
      <c r="I468" s="5" t="s">
        <v>1048</v>
      </c>
      <c r="M468" s="13">
        <v>42537.41666666667</v>
      </c>
      <c r="N468" s="14" t="s">
        <v>1049</v>
      </c>
      <c r="P468" s="15">
        <v>42537.68380048611</v>
      </c>
    </row>
    <row r="469">
      <c r="A469" s="13">
        <v>42537.7661682176</v>
      </c>
      <c r="B469" s="5" t="s">
        <v>761</v>
      </c>
      <c r="C469" s="5" t="s">
        <v>21</v>
      </c>
      <c r="I469" s="5" t="s">
        <v>1050</v>
      </c>
      <c r="M469" s="13">
        <v>42537.76388888889</v>
      </c>
      <c r="N469" s="14" t="s">
        <v>1051</v>
      </c>
      <c r="P469" s="15">
        <v>42537.7661682176</v>
      </c>
    </row>
    <row r="470" hidden="1">
      <c r="A470" s="13">
        <v>42539.53769966435</v>
      </c>
      <c r="B470" s="5" t="s">
        <v>976</v>
      </c>
      <c r="C470" s="5" t="s">
        <v>13</v>
      </c>
      <c r="D470" s="5" t="s">
        <v>65</v>
      </c>
      <c r="E470" s="5" t="s">
        <v>1052</v>
      </c>
      <c r="F470" s="5">
        <v>1.0</v>
      </c>
      <c r="N470" s="14" t="s">
        <v>1053</v>
      </c>
      <c r="P470" s="15">
        <v>42539.53769966435</v>
      </c>
    </row>
    <row r="471">
      <c r="A471" s="13">
        <v>42539.56894361111</v>
      </c>
      <c r="B471" s="5" t="s">
        <v>41</v>
      </c>
      <c r="C471" s="5" t="s">
        <v>17</v>
      </c>
      <c r="I471" s="5" t="s">
        <v>1054</v>
      </c>
      <c r="M471" s="13">
        <v>42539.41875</v>
      </c>
      <c r="N471" s="14" t="s">
        <v>1055</v>
      </c>
      <c r="P471" s="15">
        <v>42539.56894361111</v>
      </c>
    </row>
    <row r="472">
      <c r="A472" s="13">
        <v>42542.49354953704</v>
      </c>
      <c r="B472" s="5" t="s">
        <v>761</v>
      </c>
      <c r="C472" s="5" t="s">
        <v>21</v>
      </c>
      <c r="I472" s="5" t="s">
        <v>1056</v>
      </c>
      <c r="M472" s="13">
        <v>42542.48958333333</v>
      </c>
      <c r="N472" s="14" t="s">
        <v>1057</v>
      </c>
      <c r="P472" s="15">
        <v>42542.49354953704</v>
      </c>
    </row>
    <row r="473" hidden="1">
      <c r="A473" s="13">
        <v>42550.485782118056</v>
      </c>
      <c r="B473" s="5" t="s">
        <v>761</v>
      </c>
      <c r="C473" s="5" t="s">
        <v>13</v>
      </c>
      <c r="D473" s="5" t="s">
        <v>450</v>
      </c>
      <c r="E473" s="5" t="s">
        <v>1058</v>
      </c>
      <c r="F473" s="5">
        <v>1.0</v>
      </c>
      <c r="N473" s="14" t="s">
        <v>1059</v>
      </c>
      <c r="P473" s="15">
        <v>42550.485782118056</v>
      </c>
    </row>
    <row r="474">
      <c r="A474" s="13">
        <v>42550.52863813657</v>
      </c>
      <c r="B474" s="5" t="s">
        <v>761</v>
      </c>
      <c r="C474" s="5" t="s">
        <v>17</v>
      </c>
      <c r="I474" s="5" t="s">
        <v>1060</v>
      </c>
      <c r="M474" s="13">
        <v>42550.47222222222</v>
      </c>
      <c r="N474" s="14" t="s">
        <v>1061</v>
      </c>
      <c r="P474" s="15">
        <v>42550.52863813657</v>
      </c>
    </row>
    <row r="475">
      <c r="A475" s="13">
        <v>42558.511706053236</v>
      </c>
      <c r="B475" s="5" t="s">
        <v>1062</v>
      </c>
      <c r="C475" s="5" t="s">
        <v>17</v>
      </c>
      <c r="I475" s="5" t="s">
        <v>1063</v>
      </c>
      <c r="M475" s="13">
        <v>42558.45833333333</v>
      </c>
      <c r="N475" s="14" t="s">
        <v>1064</v>
      </c>
      <c r="P475" s="15">
        <v>42558.511706053236</v>
      </c>
    </row>
    <row r="476" hidden="1">
      <c r="A476" s="13">
        <v>42565.52279478009</v>
      </c>
      <c r="B476" s="5" t="s">
        <v>761</v>
      </c>
      <c r="C476" s="5" t="s">
        <v>13</v>
      </c>
      <c r="D476" s="5" t="s">
        <v>14</v>
      </c>
      <c r="E476" s="5" t="s">
        <v>1065</v>
      </c>
      <c r="F476" s="5">
        <v>0.5</v>
      </c>
      <c r="N476" s="14" t="s">
        <v>1066</v>
      </c>
      <c r="P476" s="15">
        <v>42565.52279478009</v>
      </c>
    </row>
    <row r="477">
      <c r="A477" s="13">
        <v>42565.53915333333</v>
      </c>
      <c r="B477" s="5" t="s">
        <v>761</v>
      </c>
      <c r="C477" s="5" t="s">
        <v>17</v>
      </c>
      <c r="I477" s="5" t="s">
        <v>1067</v>
      </c>
      <c r="M477" s="13">
        <v>42565.55208333333</v>
      </c>
      <c r="N477" s="14" t="s">
        <v>1068</v>
      </c>
      <c r="P477" s="15">
        <v>42565.53915333333</v>
      </c>
    </row>
    <row r="478">
      <c r="A478" s="13">
        <v>42565.716978842596</v>
      </c>
      <c r="B478" s="5" t="s">
        <v>761</v>
      </c>
      <c r="C478" s="5" t="s">
        <v>21</v>
      </c>
      <c r="I478" s="5" t="s">
        <v>1069</v>
      </c>
      <c r="M478" s="13">
        <v>42565.58333333333</v>
      </c>
      <c r="N478" s="14" t="s">
        <v>1070</v>
      </c>
      <c r="P478" s="15">
        <v>42565.716978842596</v>
      </c>
    </row>
    <row r="479" hidden="1">
      <c r="A479" s="13">
        <v>42576.40766534722</v>
      </c>
      <c r="B479" s="5" t="s">
        <v>41</v>
      </c>
      <c r="C479" s="5" t="s">
        <v>13</v>
      </c>
      <c r="D479" s="5" t="s">
        <v>65</v>
      </c>
      <c r="E479" s="5" t="s">
        <v>1071</v>
      </c>
      <c r="F479" s="5">
        <v>0.5</v>
      </c>
      <c r="N479" s="14" t="s">
        <v>1072</v>
      </c>
      <c r="P479" s="15">
        <v>42576.40766534722</v>
      </c>
    </row>
    <row r="480">
      <c r="A480" s="13">
        <v>42576.583237858795</v>
      </c>
      <c r="B480" s="5" t="s">
        <v>761</v>
      </c>
      <c r="C480" s="5" t="s">
        <v>17</v>
      </c>
      <c r="I480" s="5" t="s">
        <v>1073</v>
      </c>
      <c r="M480" s="13">
        <v>42576.45833333333</v>
      </c>
      <c r="N480" s="14" t="s">
        <v>1074</v>
      </c>
      <c r="P480" s="15">
        <v>42576.583237858795</v>
      </c>
    </row>
    <row r="481" hidden="1">
      <c r="A481" s="13">
        <v>42576.6719404051</v>
      </c>
      <c r="B481" s="5" t="s">
        <v>761</v>
      </c>
      <c r="C481" s="5" t="s">
        <v>13</v>
      </c>
      <c r="D481" s="5" t="s">
        <v>65</v>
      </c>
      <c r="E481" s="5" t="s">
        <v>1075</v>
      </c>
      <c r="F481" s="5">
        <v>0.5</v>
      </c>
      <c r="N481" s="14" t="s">
        <v>1076</v>
      </c>
      <c r="P481" s="15">
        <v>42576.6719404051</v>
      </c>
    </row>
    <row r="482">
      <c r="A482" s="13">
        <v>42576.69703472222</v>
      </c>
      <c r="B482" s="5" t="s">
        <v>761</v>
      </c>
      <c r="C482" s="5" t="s">
        <v>17</v>
      </c>
      <c r="I482" s="5" t="s">
        <v>1077</v>
      </c>
      <c r="M482" s="13">
        <v>42576.64583333333</v>
      </c>
      <c r="N482" s="14" t="s">
        <v>1078</v>
      </c>
      <c r="P482" s="15">
        <v>42576.69703472222</v>
      </c>
    </row>
    <row r="483">
      <c r="A483" s="13">
        <v>42579.48360253472</v>
      </c>
      <c r="B483" s="5" t="s">
        <v>761</v>
      </c>
      <c r="C483" s="5" t="s">
        <v>17</v>
      </c>
      <c r="I483" s="5" t="s">
        <v>1079</v>
      </c>
      <c r="M483" s="13">
        <v>42579.45833333333</v>
      </c>
      <c r="N483" s="14" t="s">
        <v>1080</v>
      </c>
      <c r="P483" s="15">
        <v>42579.48360253472</v>
      </c>
    </row>
    <row r="484" hidden="1">
      <c r="A484" s="13">
        <v>42579.51032851852</v>
      </c>
      <c r="B484" s="5" t="s">
        <v>761</v>
      </c>
      <c r="C484" s="5" t="s">
        <v>13</v>
      </c>
      <c r="D484" s="5" t="s">
        <v>65</v>
      </c>
      <c r="E484" s="5" t="s">
        <v>1081</v>
      </c>
      <c r="F484" s="5">
        <v>1.0</v>
      </c>
      <c r="N484" s="14" t="s">
        <v>1082</v>
      </c>
      <c r="P484" s="15">
        <v>42579.51032851852</v>
      </c>
    </row>
    <row r="485">
      <c r="A485" s="13">
        <v>42579.546854479166</v>
      </c>
      <c r="B485" s="5" t="s">
        <v>761</v>
      </c>
      <c r="C485" s="5" t="s">
        <v>17</v>
      </c>
      <c r="I485" s="5" t="s">
        <v>1083</v>
      </c>
      <c r="M485" s="13">
        <v>42579.506944444445</v>
      </c>
      <c r="N485" s="14" t="s">
        <v>1084</v>
      </c>
      <c r="P485" s="15">
        <v>42579.546854479166</v>
      </c>
    </row>
    <row r="486">
      <c r="A486" s="13">
        <v>42579.64326931713</v>
      </c>
      <c r="B486" s="5" t="s">
        <v>761</v>
      </c>
      <c r="C486" s="5" t="s">
        <v>17</v>
      </c>
      <c r="I486" s="5" t="s">
        <v>1085</v>
      </c>
      <c r="M486" s="13">
        <v>42579.618055555555</v>
      </c>
      <c r="N486" s="14" t="s">
        <v>1086</v>
      </c>
      <c r="P486" s="15">
        <v>42579.64326931713</v>
      </c>
    </row>
    <row r="487">
      <c r="A487" s="13">
        <v>42579.675863321754</v>
      </c>
      <c r="B487" s="5" t="s">
        <v>761</v>
      </c>
      <c r="C487" s="5" t="s">
        <v>17</v>
      </c>
      <c r="I487" s="5" t="s">
        <v>1087</v>
      </c>
      <c r="M487" s="13">
        <v>42579.65625</v>
      </c>
      <c r="N487" s="14" t="s">
        <v>1088</v>
      </c>
      <c r="P487" s="15">
        <v>42579.675863321754</v>
      </c>
    </row>
    <row r="488">
      <c r="A488" s="13">
        <v>42579.72321405093</v>
      </c>
      <c r="B488" s="5" t="s">
        <v>761</v>
      </c>
      <c r="C488" s="5" t="s">
        <v>17</v>
      </c>
      <c r="I488" s="5" t="s">
        <v>1089</v>
      </c>
      <c r="M488" s="13">
        <v>42579.69791666667</v>
      </c>
      <c r="N488" s="14" t="s">
        <v>1090</v>
      </c>
      <c r="P488" s="15">
        <v>42579.72321405093</v>
      </c>
    </row>
    <row r="489" hidden="1">
      <c r="A489" s="13">
        <v>42584.41222619213</v>
      </c>
      <c r="B489" s="5" t="s">
        <v>1091</v>
      </c>
      <c r="C489" s="5" t="s">
        <v>13</v>
      </c>
      <c r="D489" s="5" t="s">
        <v>65</v>
      </c>
      <c r="E489" s="5" t="s">
        <v>1092</v>
      </c>
      <c r="F489" s="5">
        <v>1.0</v>
      </c>
      <c r="N489" s="14" t="s">
        <v>1093</v>
      </c>
      <c r="P489" s="15">
        <v>42584.41222619213</v>
      </c>
    </row>
    <row r="490">
      <c r="A490" s="13">
        <v>42584.4505309838</v>
      </c>
      <c r="B490" s="5" t="s">
        <v>1094</v>
      </c>
      <c r="C490" s="5" t="s">
        <v>17</v>
      </c>
      <c r="I490" s="5" t="s">
        <v>1095</v>
      </c>
      <c r="M490" s="13">
        <v>42584.4375</v>
      </c>
      <c r="N490" s="14" t="s">
        <v>1096</v>
      </c>
      <c r="P490" s="15">
        <v>42584.4505309838</v>
      </c>
    </row>
    <row r="491">
      <c r="A491" s="13">
        <v>42584.73800099537</v>
      </c>
      <c r="B491" s="5" t="s">
        <v>41</v>
      </c>
      <c r="C491" s="5" t="s">
        <v>17</v>
      </c>
      <c r="I491" s="5" t="s">
        <v>1097</v>
      </c>
      <c r="M491" s="13">
        <v>42584.728472222225</v>
      </c>
      <c r="N491" s="14" t="s">
        <v>1098</v>
      </c>
      <c r="P491" s="15">
        <v>42584.73800099537</v>
      </c>
    </row>
    <row r="492">
      <c r="A492" s="13">
        <v>42584.77876428241</v>
      </c>
      <c r="B492" s="5" t="s">
        <v>993</v>
      </c>
      <c r="C492" s="5" t="s">
        <v>21</v>
      </c>
      <c r="I492" s="5" t="s">
        <v>1099</v>
      </c>
      <c r="M492" s="13">
        <v>42584.5</v>
      </c>
      <c r="N492" s="14" t="s">
        <v>1100</v>
      </c>
      <c r="P492" s="15">
        <v>42584.77876428241</v>
      </c>
    </row>
    <row r="493">
      <c r="A493" s="13">
        <v>42590.61817421296</v>
      </c>
      <c r="B493" s="5" t="s">
        <v>761</v>
      </c>
      <c r="C493" s="5" t="s">
        <v>17</v>
      </c>
      <c r="I493" s="5" t="s">
        <v>1101</v>
      </c>
      <c r="M493" s="13">
        <v>42590.54861111111</v>
      </c>
      <c r="N493" s="14" t="s">
        <v>1102</v>
      </c>
      <c r="P493" s="15">
        <v>42590.61817421296</v>
      </c>
    </row>
    <row r="494">
      <c r="A494" s="13">
        <v>42590.69744024306</v>
      </c>
      <c r="B494" s="5" t="s">
        <v>761</v>
      </c>
      <c r="C494" s="5" t="s">
        <v>17</v>
      </c>
      <c r="I494" s="5" t="s">
        <v>1103</v>
      </c>
      <c r="M494" s="13">
        <v>42590.64583333333</v>
      </c>
      <c r="N494" s="14" t="s">
        <v>1104</v>
      </c>
      <c r="P494" s="15">
        <v>42590.69744024306</v>
      </c>
    </row>
    <row r="495">
      <c r="A495" s="13">
        <v>42597.49169622685</v>
      </c>
      <c r="B495" s="5" t="s">
        <v>761</v>
      </c>
      <c r="C495" s="5" t="s">
        <v>17</v>
      </c>
      <c r="I495" s="5" t="s">
        <v>1105</v>
      </c>
      <c r="M495" s="13">
        <v>42597.47916666667</v>
      </c>
      <c r="N495" s="14" t="s">
        <v>1106</v>
      </c>
      <c r="P495" s="15">
        <v>42597.49169622685</v>
      </c>
    </row>
    <row r="496">
      <c r="A496" s="13">
        <v>42597.60710483797</v>
      </c>
      <c r="B496" s="5" t="s">
        <v>761</v>
      </c>
      <c r="C496" s="5" t="s">
        <v>17</v>
      </c>
      <c r="I496" s="5" t="s">
        <v>1105</v>
      </c>
      <c r="M496" s="13">
        <v>42597.47916666667</v>
      </c>
      <c r="N496" s="14" t="s">
        <v>1107</v>
      </c>
      <c r="P496" s="15">
        <v>42597.60710483797</v>
      </c>
    </row>
    <row r="497">
      <c r="A497" s="13">
        <v>42597.60880289352</v>
      </c>
      <c r="B497" s="5" t="s">
        <v>761</v>
      </c>
      <c r="C497" s="5" t="s">
        <v>17</v>
      </c>
      <c r="I497" s="5" t="s">
        <v>1108</v>
      </c>
      <c r="M497" s="13">
        <v>42597.52083333333</v>
      </c>
      <c r="N497" s="14" t="s">
        <v>1109</v>
      </c>
      <c r="P497" s="15">
        <v>42597.60880289352</v>
      </c>
    </row>
    <row r="498">
      <c r="A498" s="13">
        <v>42597.66748398148</v>
      </c>
      <c r="B498" s="5" t="s">
        <v>761</v>
      </c>
      <c r="C498" s="5" t="s">
        <v>17</v>
      </c>
      <c r="I498" s="5" t="s">
        <v>1110</v>
      </c>
      <c r="M498" s="13">
        <v>42597.631944444445</v>
      </c>
      <c r="N498" s="14" t="s">
        <v>1111</v>
      </c>
      <c r="P498" s="15">
        <v>42597.66748398148</v>
      </c>
    </row>
    <row r="499" hidden="1">
      <c r="A499" s="13">
        <v>42597.68109287037</v>
      </c>
      <c r="B499" s="5" t="s">
        <v>761</v>
      </c>
      <c r="C499" s="5" t="s">
        <v>13</v>
      </c>
      <c r="D499" s="5" t="s">
        <v>65</v>
      </c>
      <c r="E499" s="5" t="s">
        <v>1112</v>
      </c>
      <c r="F499" s="5">
        <v>0.5</v>
      </c>
      <c r="N499" s="14" t="s">
        <v>1113</v>
      </c>
      <c r="P499" s="15">
        <v>42597.68109287037</v>
      </c>
    </row>
    <row r="500">
      <c r="A500" s="13">
        <v>42597.70147385416</v>
      </c>
      <c r="B500" s="5" t="s">
        <v>761</v>
      </c>
      <c r="C500" s="5" t="s">
        <v>17</v>
      </c>
      <c r="I500" s="5" t="s">
        <v>1114</v>
      </c>
      <c r="M500" s="13">
        <v>42597.67708333333</v>
      </c>
      <c r="N500" s="14" t="s">
        <v>1115</v>
      </c>
      <c r="P500" s="15">
        <v>42597.70147385416</v>
      </c>
    </row>
    <row r="501">
      <c r="A501" s="13">
        <v>42597.74359106482</v>
      </c>
      <c r="B501" s="5" t="s">
        <v>761</v>
      </c>
      <c r="C501" s="5" t="s">
        <v>17</v>
      </c>
      <c r="I501" s="5" t="s">
        <v>1116</v>
      </c>
      <c r="M501" s="13">
        <v>42597.72222222222</v>
      </c>
      <c r="N501" s="14" t="s">
        <v>1117</v>
      </c>
      <c r="P501" s="15">
        <v>42597.74359106482</v>
      </c>
    </row>
    <row r="502" hidden="1">
      <c r="A502" s="13">
        <v>42604.48134319445</v>
      </c>
      <c r="B502" s="5" t="s">
        <v>761</v>
      </c>
      <c r="C502" s="5" t="s">
        <v>13</v>
      </c>
      <c r="D502" s="5" t="s">
        <v>188</v>
      </c>
      <c r="E502" s="5" t="s">
        <v>1118</v>
      </c>
      <c r="F502" s="5">
        <v>0.5</v>
      </c>
      <c r="N502" s="14" t="s">
        <v>1119</v>
      </c>
      <c r="P502" s="15">
        <v>42604.48134319445</v>
      </c>
    </row>
    <row r="503">
      <c r="A503" s="13">
        <v>42604.495260104166</v>
      </c>
      <c r="B503" s="5" t="s">
        <v>761</v>
      </c>
      <c r="C503" s="5" t="s">
        <v>17</v>
      </c>
      <c r="I503" s="5" t="s">
        <v>1120</v>
      </c>
      <c r="M503" s="13">
        <v>42604.47916666667</v>
      </c>
      <c r="N503" s="14" t="s">
        <v>1121</v>
      </c>
      <c r="P503" s="15">
        <v>42604.495260104166</v>
      </c>
    </row>
    <row r="504" hidden="1">
      <c r="A504" s="13">
        <v>42604.521946875</v>
      </c>
      <c r="B504" s="5" t="s">
        <v>761</v>
      </c>
      <c r="C504" s="5" t="s">
        <v>13</v>
      </c>
      <c r="D504" s="5" t="s">
        <v>65</v>
      </c>
      <c r="E504" s="5" t="s">
        <v>1122</v>
      </c>
      <c r="F504" s="5">
        <v>0.5</v>
      </c>
      <c r="N504" s="14" t="s">
        <v>1123</v>
      </c>
      <c r="P504" s="15">
        <v>42604.521946875</v>
      </c>
    </row>
    <row r="505">
      <c r="A505" s="13">
        <v>42604.53622008102</v>
      </c>
      <c r="B505" s="5" t="s">
        <v>761</v>
      </c>
      <c r="C505" s="5" t="s">
        <v>17</v>
      </c>
      <c r="I505" s="5" t="s">
        <v>1124</v>
      </c>
      <c r="M505" s="13">
        <v>42604.52083333333</v>
      </c>
      <c r="N505" s="14" t="s">
        <v>1125</v>
      </c>
      <c r="P505" s="15">
        <v>42604.53622008102</v>
      </c>
    </row>
    <row r="506">
      <c r="A506" s="13">
        <v>42604.666034016205</v>
      </c>
      <c r="B506" s="5" t="s">
        <v>761</v>
      </c>
      <c r="C506" s="5" t="s">
        <v>17</v>
      </c>
      <c r="I506" s="5" t="s">
        <v>1126</v>
      </c>
      <c r="M506" s="13">
        <v>42604.61041666666</v>
      </c>
      <c r="N506" s="14" t="s">
        <v>1127</v>
      </c>
      <c r="P506" s="15">
        <v>42604.666034016205</v>
      </c>
    </row>
    <row r="507">
      <c r="A507" s="13">
        <v>42604.71190700232</v>
      </c>
      <c r="B507" s="5" t="s">
        <v>761</v>
      </c>
      <c r="C507" s="5" t="s">
        <v>17</v>
      </c>
      <c r="I507" s="5" t="s">
        <v>1128</v>
      </c>
      <c r="M507" s="13">
        <v>42604.68402777778</v>
      </c>
      <c r="N507" s="14" t="s">
        <v>1129</v>
      </c>
      <c r="P507" s="15">
        <v>42604.71190700232</v>
      </c>
    </row>
    <row r="508">
      <c r="A508" s="13">
        <v>42613.49325630787</v>
      </c>
      <c r="B508" s="5" t="s">
        <v>761</v>
      </c>
      <c r="C508" s="5" t="s">
        <v>17</v>
      </c>
      <c r="I508" s="5" t="s">
        <v>1130</v>
      </c>
      <c r="M508" s="13">
        <v>42613.48611111111</v>
      </c>
      <c r="N508" s="14" t="s">
        <v>1131</v>
      </c>
      <c r="P508" s="15">
        <v>42613.49325630787</v>
      </c>
    </row>
    <row r="509" hidden="1">
      <c r="A509" s="13">
        <v>42613.52885048611</v>
      </c>
      <c r="B509" s="5" t="s">
        <v>761</v>
      </c>
      <c r="C509" s="5" t="s">
        <v>13</v>
      </c>
      <c r="D509" s="5" t="s">
        <v>65</v>
      </c>
      <c r="E509" s="5" t="s">
        <v>1132</v>
      </c>
      <c r="F509" s="5">
        <v>0.5</v>
      </c>
      <c r="N509" s="14" t="s">
        <v>1133</v>
      </c>
      <c r="P509" s="15">
        <v>42613.52885048611</v>
      </c>
    </row>
    <row r="510">
      <c r="A510" s="13">
        <v>42613.575036793976</v>
      </c>
      <c r="B510" s="5" t="s">
        <v>761</v>
      </c>
      <c r="C510" s="5" t="s">
        <v>17</v>
      </c>
      <c r="I510" s="5" t="s">
        <v>1134</v>
      </c>
      <c r="M510" s="13">
        <v>42613.52777777778</v>
      </c>
      <c r="N510" s="14" t="s">
        <v>1135</v>
      </c>
      <c r="P510" s="15">
        <v>42613.575036793976</v>
      </c>
    </row>
    <row r="511">
      <c r="A511" s="13">
        <v>42619.59279369213</v>
      </c>
      <c r="B511" s="5" t="s">
        <v>776</v>
      </c>
      <c r="C511" s="5" t="s">
        <v>17</v>
      </c>
      <c r="I511" s="5" t="s">
        <v>1136</v>
      </c>
      <c r="M511" s="13">
        <v>42619.47916666667</v>
      </c>
      <c r="N511" s="14" t="s">
        <v>1137</v>
      </c>
      <c r="P511" s="15">
        <v>42619.59279369213</v>
      </c>
    </row>
    <row r="512">
      <c r="A512" s="13">
        <v>42619.65502251158</v>
      </c>
      <c r="B512" s="5" t="s">
        <v>761</v>
      </c>
      <c r="C512" s="5" t="s">
        <v>17</v>
      </c>
      <c r="I512" s="5" t="s">
        <v>1138</v>
      </c>
      <c r="M512" s="13">
        <v>42619.61458333333</v>
      </c>
      <c r="N512" s="14" t="s">
        <v>1139</v>
      </c>
      <c r="P512" s="15">
        <v>42619.65502251158</v>
      </c>
    </row>
    <row r="513">
      <c r="A513" s="13">
        <v>42622.490317488424</v>
      </c>
      <c r="B513" s="5" t="s">
        <v>761</v>
      </c>
      <c r="C513" s="5" t="s">
        <v>17</v>
      </c>
      <c r="I513" s="5" t="s">
        <v>1140</v>
      </c>
      <c r="M513" s="13">
        <v>42622.46875</v>
      </c>
      <c r="N513" s="14" t="s">
        <v>1141</v>
      </c>
      <c r="P513" s="15">
        <v>42622.490317488424</v>
      </c>
    </row>
    <row r="514">
      <c r="A514" s="13">
        <v>42622.53849100694</v>
      </c>
      <c r="B514" s="5" t="s">
        <v>761</v>
      </c>
      <c r="C514" s="5" t="s">
        <v>17</v>
      </c>
      <c r="I514" s="5" t="s">
        <v>1142</v>
      </c>
      <c r="M514" s="13">
        <v>42622.51041666667</v>
      </c>
      <c r="N514" s="14" t="s">
        <v>1143</v>
      </c>
      <c r="P514" s="15">
        <v>42622.53849100694</v>
      </c>
    </row>
    <row r="515">
      <c r="A515" s="13">
        <v>42622.62443891204</v>
      </c>
      <c r="B515" s="5" t="s">
        <v>761</v>
      </c>
      <c r="C515" s="5" t="s">
        <v>17</v>
      </c>
      <c r="I515" s="5" t="s">
        <v>1144</v>
      </c>
      <c r="M515" s="13">
        <v>42622.60416666667</v>
      </c>
      <c r="N515" s="14" t="s">
        <v>1145</v>
      </c>
      <c r="P515" s="15">
        <v>42622.62443891204</v>
      </c>
    </row>
    <row r="516">
      <c r="A516" s="13">
        <v>42626.54254332176</v>
      </c>
      <c r="B516" s="5" t="s">
        <v>1146</v>
      </c>
      <c r="C516" s="5" t="s">
        <v>17</v>
      </c>
      <c r="I516" s="5" t="s">
        <v>1147</v>
      </c>
      <c r="M516" s="13">
        <v>42626.47916666667</v>
      </c>
      <c r="N516" s="14" t="s">
        <v>1148</v>
      </c>
      <c r="P516" s="15">
        <v>42626.54254332176</v>
      </c>
    </row>
    <row r="517">
      <c r="A517" s="13">
        <v>42628.50525818287</v>
      </c>
      <c r="B517" s="5" t="s">
        <v>993</v>
      </c>
      <c r="C517" s="5" t="s">
        <v>21</v>
      </c>
      <c r="I517" s="5" t="s">
        <v>1149</v>
      </c>
      <c r="M517" s="13">
        <v>42628.5</v>
      </c>
      <c r="N517" s="14" t="s">
        <v>1150</v>
      </c>
      <c r="P517" s="15">
        <v>42628.50525818287</v>
      </c>
    </row>
    <row r="518">
      <c r="A518" s="13">
        <v>42628.5791596875</v>
      </c>
      <c r="B518" s="5" t="s">
        <v>1151</v>
      </c>
      <c r="C518" s="5" t="s">
        <v>17</v>
      </c>
      <c r="I518" s="5" t="s">
        <v>1152</v>
      </c>
      <c r="M518" s="13">
        <v>42628.45833333333</v>
      </c>
      <c r="N518" s="14" t="s">
        <v>1153</v>
      </c>
      <c r="P518" s="15">
        <v>42628.5791596875</v>
      </c>
    </row>
    <row r="519">
      <c r="A519" s="13">
        <v>42629.50358833333</v>
      </c>
      <c r="B519" s="5" t="s">
        <v>761</v>
      </c>
      <c r="C519" s="5" t="s">
        <v>17</v>
      </c>
      <c r="I519" s="5" t="s">
        <v>1154</v>
      </c>
      <c r="M519" s="13">
        <v>42629.45486111111</v>
      </c>
      <c r="N519" s="14" t="s">
        <v>1155</v>
      </c>
      <c r="P519" s="15">
        <v>42629.50358833333</v>
      </c>
    </row>
    <row r="520">
      <c r="A520" s="13">
        <v>42629.55601231482</v>
      </c>
      <c r="B520" s="5" t="s">
        <v>761</v>
      </c>
      <c r="C520" s="5" t="s">
        <v>17</v>
      </c>
      <c r="I520" s="5" t="s">
        <v>1156</v>
      </c>
      <c r="M520" s="13">
        <v>42629.54166666667</v>
      </c>
      <c r="N520" s="14" t="s">
        <v>1157</v>
      </c>
      <c r="P520" s="15">
        <v>42629.55601231482</v>
      </c>
    </row>
    <row r="521">
      <c r="A521" s="13">
        <v>42634.78473775463</v>
      </c>
      <c r="B521" s="5" t="s">
        <v>993</v>
      </c>
      <c r="C521" s="5" t="s">
        <v>21</v>
      </c>
      <c r="I521" s="5" t="s">
        <v>1158</v>
      </c>
      <c r="M521" s="13">
        <v>42634.78402777778</v>
      </c>
      <c r="N521" s="14" t="s">
        <v>1159</v>
      </c>
      <c r="P521" s="15">
        <v>42634.78473775463</v>
      </c>
    </row>
    <row r="522">
      <c r="A522" s="13">
        <v>42648.493851226856</v>
      </c>
      <c r="B522" s="5" t="s">
        <v>761</v>
      </c>
      <c r="C522" s="5" t="s">
        <v>17</v>
      </c>
      <c r="I522" s="5" t="s">
        <v>1160</v>
      </c>
      <c r="M522" s="13">
        <v>42648.45833333333</v>
      </c>
      <c r="N522" s="14" t="s">
        <v>1161</v>
      </c>
      <c r="P522" s="15">
        <v>42648.493851226856</v>
      </c>
    </row>
    <row r="523">
      <c r="A523" s="13">
        <v>42648.53740238426</v>
      </c>
      <c r="B523" s="5" t="s">
        <v>761</v>
      </c>
      <c r="C523" s="5" t="s">
        <v>17</v>
      </c>
      <c r="I523" s="5" t="s">
        <v>1162</v>
      </c>
      <c r="M523" s="13">
        <v>42648.50347222222</v>
      </c>
      <c r="N523" s="14" t="s">
        <v>1163</v>
      </c>
      <c r="P523" s="15">
        <v>42648.53740238426</v>
      </c>
    </row>
    <row r="524">
      <c r="A524" s="13">
        <v>42648.606692291665</v>
      </c>
      <c r="B524" s="5" t="s">
        <v>761</v>
      </c>
      <c r="C524" s="5" t="s">
        <v>17</v>
      </c>
      <c r="I524" s="5" t="s">
        <v>1164</v>
      </c>
      <c r="M524" s="13">
        <v>42648.58333333333</v>
      </c>
      <c r="N524" s="14" t="s">
        <v>1165</v>
      </c>
      <c r="P524" s="15">
        <v>42648.606692291665</v>
      </c>
    </row>
    <row r="525">
      <c r="A525" s="13">
        <v>42654.51218903935</v>
      </c>
      <c r="B525" s="5" t="s">
        <v>1166</v>
      </c>
      <c r="C525" s="5" t="s">
        <v>17</v>
      </c>
      <c r="I525" s="5" t="s">
        <v>1167</v>
      </c>
      <c r="M525" s="13">
        <v>42654.47916666667</v>
      </c>
      <c r="N525" s="14" t="s">
        <v>1168</v>
      </c>
      <c r="P525" s="15">
        <v>42654.51218903935</v>
      </c>
    </row>
    <row r="526">
      <c r="A526" s="13">
        <v>42657.46791587963</v>
      </c>
      <c r="B526" s="5" t="s">
        <v>761</v>
      </c>
      <c r="C526" s="5" t="s">
        <v>17</v>
      </c>
      <c r="I526" s="5" t="s">
        <v>1169</v>
      </c>
      <c r="M526" s="13">
        <v>42657.45833333333</v>
      </c>
      <c r="N526" s="14" t="s">
        <v>1170</v>
      </c>
      <c r="P526" s="15">
        <v>42657.46791587963</v>
      </c>
    </row>
    <row r="527">
      <c r="A527" s="13">
        <v>42657.66540869213</v>
      </c>
      <c r="B527" s="5" t="s">
        <v>761</v>
      </c>
      <c r="C527" s="5" t="s">
        <v>17</v>
      </c>
      <c r="I527" s="5" t="s">
        <v>1171</v>
      </c>
      <c r="M527" s="13">
        <v>42657.58333333333</v>
      </c>
      <c r="N527" s="14" t="s">
        <v>1172</v>
      </c>
      <c r="P527" s="15">
        <v>42657.66540869213</v>
      </c>
    </row>
    <row r="528">
      <c r="A528" s="13">
        <v>42657.71399355324</v>
      </c>
      <c r="B528" s="5" t="s">
        <v>761</v>
      </c>
      <c r="C528" s="5" t="s">
        <v>17</v>
      </c>
      <c r="I528" s="5" t="s">
        <v>1173</v>
      </c>
      <c r="M528" s="13">
        <v>42657.694444444445</v>
      </c>
      <c r="N528" s="14" t="s">
        <v>1174</v>
      </c>
      <c r="P528" s="15">
        <v>42657.71399355324</v>
      </c>
    </row>
    <row r="529">
      <c r="A529" s="13">
        <v>42660.611431620375</v>
      </c>
      <c r="B529" s="5" t="s">
        <v>993</v>
      </c>
      <c r="C529" s="5" t="s">
        <v>21</v>
      </c>
      <c r="I529" s="5" t="s">
        <v>1175</v>
      </c>
      <c r="M529" s="13">
        <v>42660.58333333333</v>
      </c>
      <c r="N529" s="14" t="s">
        <v>1176</v>
      </c>
      <c r="P529" s="15">
        <v>42660.611431620375</v>
      </c>
    </row>
    <row r="530">
      <c r="A530" s="13">
        <v>42660.629540486116</v>
      </c>
      <c r="B530" s="5" t="s">
        <v>993</v>
      </c>
      <c r="C530" s="5" t="s">
        <v>21</v>
      </c>
      <c r="I530" s="5" t="s">
        <v>1177</v>
      </c>
      <c r="M530" s="13">
        <v>42660.625</v>
      </c>
      <c r="N530" s="14" t="s">
        <v>1178</v>
      </c>
      <c r="P530" s="15">
        <v>42660.629540486116</v>
      </c>
    </row>
    <row r="531">
      <c r="A531" s="13">
        <v>42660.638556736114</v>
      </c>
      <c r="B531" s="5" t="s">
        <v>993</v>
      </c>
      <c r="C531" s="5" t="s">
        <v>21</v>
      </c>
      <c r="I531" s="5" t="s">
        <v>1179</v>
      </c>
      <c r="M531" s="13">
        <v>42660.63541666667</v>
      </c>
      <c r="N531" s="14" t="s">
        <v>1180</v>
      </c>
      <c r="P531" s="15">
        <v>42660.638556736114</v>
      </c>
    </row>
    <row r="532">
      <c r="A532" s="13">
        <v>42660.644595370366</v>
      </c>
      <c r="B532" s="5" t="s">
        <v>993</v>
      </c>
      <c r="C532" s="5" t="s">
        <v>21</v>
      </c>
      <c r="I532" s="5" t="s">
        <v>1181</v>
      </c>
      <c r="M532" s="13">
        <v>42660.64583333333</v>
      </c>
      <c r="N532" s="14" t="s">
        <v>1182</v>
      </c>
      <c r="P532" s="15">
        <v>42660.644595370366</v>
      </c>
    </row>
    <row r="533">
      <c r="A533" s="13">
        <v>42662.5200309375</v>
      </c>
      <c r="B533" s="5" t="s">
        <v>761</v>
      </c>
      <c r="C533" s="5" t="s">
        <v>17</v>
      </c>
      <c r="I533" s="5" t="s">
        <v>1183</v>
      </c>
      <c r="M533" s="13">
        <v>42662.47222222222</v>
      </c>
      <c r="N533" s="14" t="s">
        <v>1184</v>
      </c>
      <c r="P533" s="15">
        <v>42662.5200309375</v>
      </c>
    </row>
    <row r="534">
      <c r="A534" s="13">
        <v>42662.70712186342</v>
      </c>
      <c r="B534" s="5" t="s">
        <v>761</v>
      </c>
      <c r="C534" s="5" t="s">
        <v>21</v>
      </c>
      <c r="I534" s="5" t="s">
        <v>1185</v>
      </c>
      <c r="M534" s="13">
        <v>42662.625</v>
      </c>
      <c r="N534" s="14" t="s">
        <v>1186</v>
      </c>
      <c r="P534" s="15">
        <v>42662.70712186342</v>
      </c>
    </row>
    <row r="535">
      <c r="A535" s="13">
        <v>42663.64899872685</v>
      </c>
      <c r="B535" s="5" t="s">
        <v>761</v>
      </c>
      <c r="C535" s="5" t="s">
        <v>21</v>
      </c>
      <c r="I535" s="5" t="s">
        <v>1187</v>
      </c>
      <c r="M535" s="13">
        <v>42663.64583333333</v>
      </c>
      <c r="N535" s="14" t="s">
        <v>1188</v>
      </c>
      <c r="P535" s="15">
        <v>42663.64899872685</v>
      </c>
    </row>
    <row r="536">
      <c r="A536" s="13">
        <v>42669.55850747685</v>
      </c>
      <c r="B536" s="5" t="s">
        <v>761</v>
      </c>
      <c r="C536" s="5" t="s">
        <v>17</v>
      </c>
      <c r="I536" s="5" t="s">
        <v>1189</v>
      </c>
      <c r="M536" s="13">
        <v>42669.52083333333</v>
      </c>
      <c r="N536" s="14" t="s">
        <v>1190</v>
      </c>
      <c r="P536" s="15">
        <v>42669.55850747685</v>
      </c>
    </row>
    <row r="537">
      <c r="A537" s="13">
        <v>42669.590515868054</v>
      </c>
      <c r="B537" s="5" t="s">
        <v>761</v>
      </c>
      <c r="C537" s="5" t="s">
        <v>17</v>
      </c>
      <c r="I537" s="5" t="s">
        <v>1191</v>
      </c>
      <c r="M537" s="13">
        <v>42669.54166666667</v>
      </c>
      <c r="N537" s="14" t="s">
        <v>1192</v>
      </c>
      <c r="P537" s="15">
        <v>42669.590515868054</v>
      </c>
    </row>
    <row r="538">
      <c r="A538" s="13">
        <v>42669.671861192124</v>
      </c>
      <c r="B538" s="5" t="s">
        <v>761</v>
      </c>
      <c r="C538" s="5" t="s">
        <v>21</v>
      </c>
      <c r="I538" s="5" t="s">
        <v>1193</v>
      </c>
      <c r="M538" s="13">
        <v>42669.64583333333</v>
      </c>
      <c r="N538" s="14" t="s">
        <v>1194</v>
      </c>
      <c r="P538" s="15">
        <v>42669.671861192124</v>
      </c>
    </row>
    <row r="539">
      <c r="A539" s="13">
        <v>42671.29116287037</v>
      </c>
      <c r="B539" s="5" t="s">
        <v>1195</v>
      </c>
      <c r="C539" s="5" t="s">
        <v>21</v>
      </c>
      <c r="I539" s="5" t="s">
        <v>1196</v>
      </c>
      <c r="M539" s="13">
        <v>42671.29166666667</v>
      </c>
      <c r="N539" s="14" t="s">
        <v>1197</v>
      </c>
      <c r="P539" s="15">
        <v>42671.29116287037</v>
      </c>
    </row>
    <row r="540" hidden="1">
      <c r="A540" s="13">
        <v>42689.46712087963</v>
      </c>
      <c r="B540" s="5" t="s">
        <v>41</v>
      </c>
      <c r="C540" s="5" t="s">
        <v>13</v>
      </c>
      <c r="D540" s="5" t="s">
        <v>65</v>
      </c>
      <c r="E540" s="5" t="s">
        <v>1198</v>
      </c>
      <c r="F540" s="5">
        <v>1.0</v>
      </c>
      <c r="N540" s="14" t="s">
        <v>1199</v>
      </c>
      <c r="P540" s="15">
        <v>42689.46712087963</v>
      </c>
    </row>
    <row r="541">
      <c r="A541" s="13">
        <v>42689.50457443287</v>
      </c>
      <c r="B541" s="5" t="s">
        <v>776</v>
      </c>
      <c r="C541" s="5" t="s">
        <v>17</v>
      </c>
      <c r="I541" s="5" t="s">
        <v>1200</v>
      </c>
      <c r="M541" s="13">
        <v>42689.45833333333</v>
      </c>
      <c r="N541" s="14" t="s">
        <v>1201</v>
      </c>
      <c r="P541" s="15">
        <v>42689.50457443287</v>
      </c>
    </row>
    <row r="542">
      <c r="A542" s="13">
        <v>42689.54672894676</v>
      </c>
      <c r="B542" s="5" t="s">
        <v>776</v>
      </c>
      <c r="C542" s="5" t="s">
        <v>17</v>
      </c>
      <c r="I542" s="5" t="s">
        <v>1202</v>
      </c>
      <c r="M542" s="13">
        <v>42689.52083333333</v>
      </c>
      <c r="N542" s="14" t="s">
        <v>1203</v>
      </c>
      <c r="P542" s="15">
        <v>42689.54672894676</v>
      </c>
    </row>
    <row r="543">
      <c r="A543" s="13">
        <v>42689.59780753472</v>
      </c>
      <c r="B543" s="5" t="s">
        <v>761</v>
      </c>
      <c r="C543" s="5" t="s">
        <v>17</v>
      </c>
      <c r="I543" s="5" t="s">
        <v>1204</v>
      </c>
      <c r="M543" s="13">
        <v>42689.54166666667</v>
      </c>
      <c r="N543" s="14" t="s">
        <v>1205</v>
      </c>
      <c r="P543" s="15">
        <v>42689.59780753472</v>
      </c>
    </row>
    <row r="544" hidden="1">
      <c r="A544" s="13">
        <v>42689.656746608794</v>
      </c>
      <c r="B544" s="5" t="s">
        <v>1206</v>
      </c>
      <c r="C544" s="5" t="s">
        <v>13</v>
      </c>
      <c r="D544" s="5" t="s">
        <v>14</v>
      </c>
      <c r="E544" s="5" t="s">
        <v>1207</v>
      </c>
      <c r="F544" s="5">
        <v>1.0</v>
      </c>
      <c r="N544" s="14" t="s">
        <v>1208</v>
      </c>
      <c r="P544" s="15">
        <v>42689.656746608794</v>
      </c>
    </row>
    <row r="545">
      <c r="A545" s="13">
        <v>42689.68667092593</v>
      </c>
      <c r="B545" s="5" t="s">
        <v>776</v>
      </c>
      <c r="C545" s="5" t="s">
        <v>17</v>
      </c>
      <c r="I545" s="5" t="s">
        <v>1209</v>
      </c>
      <c r="M545" s="13">
        <v>42689.63888888889</v>
      </c>
      <c r="N545" s="14" t="s">
        <v>1210</v>
      </c>
      <c r="P545" s="15">
        <v>42689.68667092593</v>
      </c>
    </row>
    <row r="546" hidden="1">
      <c r="A546" s="13">
        <v>42704.47876543981</v>
      </c>
      <c r="B546" s="5" t="s">
        <v>761</v>
      </c>
      <c r="C546" s="5" t="s">
        <v>13</v>
      </c>
      <c r="D546" s="5" t="s">
        <v>188</v>
      </c>
      <c r="E546" s="5" t="s">
        <v>1211</v>
      </c>
      <c r="F546" s="5">
        <v>0.5</v>
      </c>
      <c r="N546" s="14" t="s">
        <v>1212</v>
      </c>
      <c r="P546" s="15">
        <v>42704.47876543981</v>
      </c>
    </row>
    <row r="547">
      <c r="A547" s="13">
        <v>42704.505916180555</v>
      </c>
      <c r="B547" s="5" t="s">
        <v>761</v>
      </c>
      <c r="C547" s="5" t="s">
        <v>17</v>
      </c>
      <c r="I547" s="5" t="s">
        <v>1213</v>
      </c>
      <c r="M547" s="13">
        <v>42704.47916666667</v>
      </c>
      <c r="N547" s="14" t="s">
        <v>1214</v>
      </c>
      <c r="P547" s="15">
        <v>42704.505916180555</v>
      </c>
    </row>
    <row r="548" hidden="1">
      <c r="A548" s="13">
        <v>42704.53054420139</v>
      </c>
      <c r="B548" s="5" t="s">
        <v>761</v>
      </c>
      <c r="C548" s="5" t="s">
        <v>13</v>
      </c>
      <c r="D548" s="5" t="s">
        <v>65</v>
      </c>
      <c r="E548" s="5" t="s">
        <v>1215</v>
      </c>
      <c r="F548" s="5">
        <v>1.0</v>
      </c>
      <c r="N548" s="14" t="s">
        <v>1216</v>
      </c>
      <c r="P548" s="15">
        <v>42704.53054420139</v>
      </c>
    </row>
    <row r="549">
      <c r="A549" s="13">
        <v>42704.59553334491</v>
      </c>
      <c r="B549" s="5" t="s">
        <v>761</v>
      </c>
      <c r="C549" s="5" t="s">
        <v>17</v>
      </c>
      <c r="I549" s="5" t="s">
        <v>1217</v>
      </c>
      <c r="M549" s="13">
        <v>42704.53125</v>
      </c>
      <c r="N549" s="14" t="s">
        <v>1218</v>
      </c>
      <c r="P549" s="15">
        <v>42704.59553334491</v>
      </c>
    </row>
    <row r="550">
      <c r="A550" s="13">
        <v>42704.62365702546</v>
      </c>
      <c r="B550" s="5" t="s">
        <v>761</v>
      </c>
      <c r="C550" s="5" t="s">
        <v>21</v>
      </c>
      <c r="I550" s="5" t="s">
        <v>1219</v>
      </c>
      <c r="M550" s="13">
        <v>42704.61458333333</v>
      </c>
      <c r="N550" s="14" t="s">
        <v>1220</v>
      </c>
      <c r="P550" s="15">
        <v>42704.62365702546</v>
      </c>
    </row>
    <row r="551">
      <c r="A551" s="13">
        <v>42704.69283509259</v>
      </c>
      <c r="B551" s="5" t="s">
        <v>761</v>
      </c>
      <c r="C551" s="5" t="s">
        <v>21</v>
      </c>
      <c r="I551" s="5" t="s">
        <v>1221</v>
      </c>
      <c r="M551" s="13">
        <v>42704.64583333333</v>
      </c>
      <c r="N551" s="14" t="s">
        <v>1222</v>
      </c>
      <c r="P551" s="15">
        <v>42704.69283509259</v>
      </c>
    </row>
    <row r="552">
      <c r="A552" s="13">
        <v>42712.37181795139</v>
      </c>
      <c r="B552" s="5" t="s">
        <v>12</v>
      </c>
      <c r="C552" s="5" t="s">
        <v>21</v>
      </c>
      <c r="I552" s="5" t="s">
        <v>1223</v>
      </c>
      <c r="M552" s="13">
        <v>42712.388194444444</v>
      </c>
      <c r="N552" s="14" t="s">
        <v>1224</v>
      </c>
      <c r="P552" s="15">
        <v>42712.37181795139</v>
      </c>
    </row>
    <row r="553">
      <c r="A553" s="13">
        <v>42712.473037662035</v>
      </c>
      <c r="B553" s="5" t="s">
        <v>761</v>
      </c>
      <c r="C553" s="5" t="s">
        <v>17</v>
      </c>
      <c r="I553" s="5" t="s">
        <v>1225</v>
      </c>
      <c r="M553" s="13">
        <v>42712.46875</v>
      </c>
      <c r="N553" s="14" t="s">
        <v>1226</v>
      </c>
      <c r="P553" s="15">
        <v>42712.473037662035</v>
      </c>
    </row>
    <row r="554">
      <c r="A554" s="13">
        <v>42712.666931458334</v>
      </c>
      <c r="B554" s="5" t="s">
        <v>761</v>
      </c>
      <c r="C554" s="5" t="s">
        <v>17</v>
      </c>
      <c r="I554" s="5" t="s">
        <v>1227</v>
      </c>
      <c r="M554" s="13">
        <v>42712.55208333333</v>
      </c>
      <c r="N554" s="14" t="s">
        <v>1228</v>
      </c>
      <c r="P554" s="15">
        <v>42712.666931458334</v>
      </c>
    </row>
    <row r="555" hidden="1">
      <c r="A555" s="13">
        <v>42719.457705127315</v>
      </c>
      <c r="B555" s="5" t="s">
        <v>761</v>
      </c>
      <c r="C555" s="5" t="s">
        <v>13</v>
      </c>
      <c r="D555" s="5" t="s">
        <v>647</v>
      </c>
      <c r="E555" s="5" t="s">
        <v>1229</v>
      </c>
      <c r="F555" s="5">
        <v>1.5</v>
      </c>
      <c r="N555" s="14" t="s">
        <v>1230</v>
      </c>
      <c r="P555" s="15">
        <v>42719.457705127315</v>
      </c>
    </row>
    <row r="556">
      <c r="A556" s="13">
        <v>42719.463932094906</v>
      </c>
      <c r="B556" s="5" t="s">
        <v>851</v>
      </c>
      <c r="C556" s="5" t="s">
        <v>21</v>
      </c>
      <c r="I556" s="5" t="s">
        <v>1231</v>
      </c>
      <c r="M556" s="13">
        <v>42719.54166666667</v>
      </c>
      <c r="N556" s="14" t="s">
        <v>1232</v>
      </c>
      <c r="P556" s="15">
        <v>42719.463932094906</v>
      </c>
    </row>
    <row r="557">
      <c r="A557" s="13">
        <v>42719.538400081015</v>
      </c>
      <c r="B557" s="5" t="s">
        <v>761</v>
      </c>
      <c r="C557" s="5" t="s">
        <v>17</v>
      </c>
      <c r="I557" s="5" t="s">
        <v>1233</v>
      </c>
      <c r="M557" s="13">
        <v>42719.45833333333</v>
      </c>
      <c r="N557" s="14" t="s">
        <v>1234</v>
      </c>
      <c r="P557" s="15">
        <v>42719.538400081015</v>
      </c>
    </row>
    <row r="558">
      <c r="A558" s="13">
        <v>42719.665050254625</v>
      </c>
      <c r="B558" s="5" t="s">
        <v>1235</v>
      </c>
      <c r="C558" s="5" t="s">
        <v>17</v>
      </c>
      <c r="I558" s="5" t="s">
        <v>1236</v>
      </c>
      <c r="M558" s="13">
        <v>42719.58333333333</v>
      </c>
      <c r="N558" s="14" t="s">
        <v>1237</v>
      </c>
      <c r="P558" s="15">
        <v>42719.665050254625</v>
      </c>
    </row>
    <row r="559" hidden="1">
      <c r="A559" s="13">
        <v>42726.40405327546</v>
      </c>
      <c r="B559" s="5" t="s">
        <v>1238</v>
      </c>
      <c r="C559" s="5" t="s">
        <v>13</v>
      </c>
      <c r="D559" s="5" t="s">
        <v>489</v>
      </c>
      <c r="E559" s="5" t="s">
        <v>1239</v>
      </c>
      <c r="F559" s="5">
        <v>2.0</v>
      </c>
      <c r="N559" s="14" t="s">
        <v>1240</v>
      </c>
      <c r="P559" s="15">
        <v>42726.40405327546</v>
      </c>
    </row>
    <row r="560">
      <c r="A560" s="13">
        <v>42726.525127175926</v>
      </c>
      <c r="B560" s="5" t="s">
        <v>1238</v>
      </c>
      <c r="C560" s="5" t="s">
        <v>17</v>
      </c>
      <c r="I560" s="5" t="s">
        <v>1241</v>
      </c>
      <c r="M560" s="13">
        <v>42726.52083333333</v>
      </c>
      <c r="N560" s="14" t="s">
        <v>1242</v>
      </c>
      <c r="P560" s="15">
        <v>42726.525127175926</v>
      </c>
    </row>
    <row r="561">
      <c r="A561" s="13">
        <v>42745.53442502314</v>
      </c>
      <c r="B561" s="5" t="s">
        <v>761</v>
      </c>
      <c r="C561" s="5" t="s">
        <v>17</v>
      </c>
      <c r="I561" s="5" t="s">
        <v>1243</v>
      </c>
      <c r="M561" s="13">
        <v>42745.52083333333</v>
      </c>
      <c r="N561" s="14" t="s">
        <v>1244</v>
      </c>
      <c r="P561" s="15">
        <v>42745.53442502314</v>
      </c>
    </row>
    <row r="562" hidden="1">
      <c r="A562" s="13">
        <v>42746.42582576389</v>
      </c>
      <c r="B562" s="5" t="s">
        <v>1245</v>
      </c>
      <c r="C562" s="5" t="s">
        <v>13</v>
      </c>
      <c r="D562" s="5" t="s">
        <v>1246</v>
      </c>
      <c r="E562" s="5" t="s">
        <v>1247</v>
      </c>
      <c r="F562" s="5" t="s">
        <v>1248</v>
      </c>
      <c r="N562" s="14" t="s">
        <v>1249</v>
      </c>
      <c r="P562" s="15">
        <v>42746.42582576389</v>
      </c>
    </row>
    <row r="563">
      <c r="A563" s="13">
        <v>42746.748770555554</v>
      </c>
      <c r="B563" s="5" t="s">
        <v>1250</v>
      </c>
      <c r="C563" s="5" t="s">
        <v>17</v>
      </c>
      <c r="I563" s="5" t="s">
        <v>1251</v>
      </c>
      <c r="M563" s="13">
        <v>42746.47916666667</v>
      </c>
      <c r="N563" s="14" t="s">
        <v>1252</v>
      </c>
      <c r="P563" s="15">
        <v>42746.748770555554</v>
      </c>
    </row>
    <row r="564">
      <c r="A564" s="13">
        <v>42754.399256226854</v>
      </c>
      <c r="B564" s="5" t="s">
        <v>1253</v>
      </c>
      <c r="C564" s="5" t="s">
        <v>21</v>
      </c>
      <c r="I564" s="5" t="s">
        <v>1254</v>
      </c>
      <c r="M564" s="13">
        <v>42754.42708333333</v>
      </c>
      <c r="N564" s="14" t="s">
        <v>1255</v>
      </c>
      <c r="P564" s="15">
        <v>42754.399256226854</v>
      </c>
    </row>
    <row r="565" hidden="1">
      <c r="A565" s="13">
        <v>42755.398700335645</v>
      </c>
      <c r="B565" s="5" t="s">
        <v>761</v>
      </c>
      <c r="C565" s="5" t="s">
        <v>13</v>
      </c>
      <c r="D565" s="5" t="s">
        <v>1256</v>
      </c>
      <c r="E565" s="5" t="s">
        <v>1257</v>
      </c>
      <c r="F565" s="5">
        <v>5.0</v>
      </c>
      <c r="N565" s="14" t="s">
        <v>1258</v>
      </c>
      <c r="P565" s="15">
        <v>42755.398700335645</v>
      </c>
    </row>
    <row r="566">
      <c r="A566" s="13">
        <v>42755.72970527778</v>
      </c>
      <c r="B566" s="5" t="s">
        <v>761</v>
      </c>
      <c r="C566" s="5" t="s">
        <v>17</v>
      </c>
      <c r="I566" s="5" t="s">
        <v>1259</v>
      </c>
      <c r="M566" s="13">
        <v>42755.45833333333</v>
      </c>
      <c r="N566" s="14" t="s">
        <v>1260</v>
      </c>
      <c r="P566" s="15">
        <v>42755.72970527778</v>
      </c>
    </row>
    <row r="567">
      <c r="A567" s="13">
        <v>42759.51735594908</v>
      </c>
      <c r="B567" s="5" t="s">
        <v>761</v>
      </c>
      <c r="C567" s="5" t="s">
        <v>17</v>
      </c>
      <c r="I567" s="5" t="s">
        <v>1261</v>
      </c>
      <c r="M567" s="13">
        <v>42759.47916666667</v>
      </c>
      <c r="N567" s="14" t="s">
        <v>1262</v>
      </c>
      <c r="P567" s="15">
        <v>42759.51735594908</v>
      </c>
    </row>
    <row r="568">
      <c r="A568" s="13">
        <v>42759.59272877315</v>
      </c>
      <c r="B568" s="5" t="s">
        <v>761</v>
      </c>
      <c r="C568" s="5" t="s">
        <v>17</v>
      </c>
      <c r="I568" s="5" t="s">
        <v>1263</v>
      </c>
      <c r="M568" s="13">
        <v>42759.54166666667</v>
      </c>
      <c r="N568" s="14" t="s">
        <v>1264</v>
      </c>
      <c r="P568" s="15">
        <v>42759.59272877315</v>
      </c>
    </row>
    <row r="569">
      <c r="A569" s="13">
        <v>42759.64374133102</v>
      </c>
      <c r="B569" s="5" t="s">
        <v>761</v>
      </c>
      <c r="C569" s="5" t="s">
        <v>17</v>
      </c>
      <c r="I569" s="5" t="s">
        <v>1265</v>
      </c>
      <c r="M569" s="13">
        <v>42759.60416666667</v>
      </c>
      <c r="N569" s="14" t="s">
        <v>1266</v>
      </c>
      <c r="P569" s="15">
        <v>42759.64374133102</v>
      </c>
    </row>
    <row r="570">
      <c r="A570" s="13">
        <v>42762.497600532406</v>
      </c>
      <c r="B570" s="5" t="s">
        <v>761</v>
      </c>
      <c r="C570" s="5" t="s">
        <v>17</v>
      </c>
      <c r="I570" s="5" t="s">
        <v>1267</v>
      </c>
      <c r="M570" s="13">
        <v>42762.45833333333</v>
      </c>
      <c r="N570" s="14" t="s">
        <v>1268</v>
      </c>
      <c r="P570" s="15">
        <v>42762.497600532406</v>
      </c>
    </row>
    <row r="571" hidden="1">
      <c r="A571" s="13">
        <v>42767.47222876157</v>
      </c>
      <c r="B571" s="5" t="s">
        <v>1250</v>
      </c>
      <c r="C571" s="5" t="s">
        <v>13</v>
      </c>
      <c r="D571" s="5" t="s">
        <v>188</v>
      </c>
      <c r="E571" s="5" t="s">
        <v>1269</v>
      </c>
      <c r="F571" s="5">
        <v>1.0</v>
      </c>
      <c r="N571" s="14" t="s">
        <v>1270</v>
      </c>
      <c r="P571" s="15">
        <v>42767.47222876157</v>
      </c>
    </row>
    <row r="572">
      <c r="A572" s="13">
        <v>42767.54177297454</v>
      </c>
      <c r="B572" s="5" t="s">
        <v>761</v>
      </c>
      <c r="C572" s="5" t="s">
        <v>17</v>
      </c>
      <c r="I572" s="5" t="s">
        <v>1271</v>
      </c>
      <c r="M572" s="13">
        <v>42767.47222222222</v>
      </c>
      <c r="N572" s="14" t="s">
        <v>1272</v>
      </c>
      <c r="P572" s="15">
        <v>42767.54177297454</v>
      </c>
    </row>
    <row r="573" hidden="1">
      <c r="A573" s="13">
        <v>42767.560090555555</v>
      </c>
      <c r="B573" s="5" t="s">
        <v>761</v>
      </c>
      <c r="C573" s="5" t="s">
        <v>13</v>
      </c>
      <c r="D573" s="5" t="s">
        <v>65</v>
      </c>
      <c r="E573" s="5" t="s">
        <v>1273</v>
      </c>
      <c r="F573" s="5">
        <v>1.0</v>
      </c>
      <c r="N573" s="14" t="s">
        <v>1274</v>
      </c>
      <c r="P573" s="15">
        <v>42767.560090555555</v>
      </c>
    </row>
    <row r="574">
      <c r="A574" s="13">
        <v>42767.60812056713</v>
      </c>
      <c r="B574" s="5" t="s">
        <v>761</v>
      </c>
      <c r="C574" s="5" t="s">
        <v>17</v>
      </c>
      <c r="I574" s="5" t="s">
        <v>1275</v>
      </c>
      <c r="M574" s="13">
        <v>42767.5625</v>
      </c>
      <c r="N574" s="14" t="s">
        <v>1276</v>
      </c>
      <c r="P574" s="15">
        <v>42767.60812056713</v>
      </c>
    </row>
    <row r="575">
      <c r="A575" s="13">
        <v>42767.64899241898</v>
      </c>
      <c r="B575" s="5" t="s">
        <v>761</v>
      </c>
      <c r="C575" s="5" t="s">
        <v>17</v>
      </c>
      <c r="I575" s="5" t="s">
        <v>1277</v>
      </c>
      <c r="M575" s="13">
        <v>42767.625</v>
      </c>
      <c r="N575" s="14" t="s">
        <v>1278</v>
      </c>
      <c r="P575" s="15">
        <v>42767.64899241898</v>
      </c>
    </row>
    <row r="576">
      <c r="A576" s="13">
        <v>42772.49143896991</v>
      </c>
      <c r="B576" s="5" t="s">
        <v>761</v>
      </c>
      <c r="C576" s="5" t="s">
        <v>21</v>
      </c>
      <c r="I576" s="5" t="s">
        <v>1279</v>
      </c>
      <c r="M576" s="13">
        <v>42767.58333333333</v>
      </c>
      <c r="N576" s="14" t="s">
        <v>1280</v>
      </c>
      <c r="P576" s="15">
        <v>42772.49143896991</v>
      </c>
    </row>
    <row r="577" hidden="1">
      <c r="A577" s="13">
        <v>42773.486237233796</v>
      </c>
      <c r="B577" s="5" t="s">
        <v>1250</v>
      </c>
      <c r="C577" s="5" t="s">
        <v>13</v>
      </c>
      <c r="D577" s="5" t="s">
        <v>188</v>
      </c>
      <c r="E577" s="5" t="s">
        <v>1281</v>
      </c>
      <c r="F577" s="5">
        <v>1.0</v>
      </c>
      <c r="N577" s="14" t="s">
        <v>1282</v>
      </c>
      <c r="P577" s="15">
        <v>42773.486237233796</v>
      </c>
    </row>
    <row r="578">
      <c r="A578" s="13">
        <v>42773.50646908565</v>
      </c>
      <c r="B578" s="5" t="s">
        <v>1250</v>
      </c>
      <c r="C578" s="5" t="s">
        <v>17</v>
      </c>
      <c r="I578" s="5" t="s">
        <v>1283</v>
      </c>
      <c r="M578" s="13">
        <v>42773.45833333333</v>
      </c>
      <c r="N578" s="14" t="s">
        <v>1284</v>
      </c>
      <c r="P578" s="15">
        <v>42773.50646908565</v>
      </c>
    </row>
    <row r="579" hidden="1">
      <c r="A579" s="13">
        <v>42773.533392384255</v>
      </c>
      <c r="B579" s="5" t="s">
        <v>761</v>
      </c>
      <c r="C579" s="5" t="s">
        <v>13</v>
      </c>
      <c r="D579" s="5" t="s">
        <v>65</v>
      </c>
      <c r="E579" s="5" t="s">
        <v>1285</v>
      </c>
      <c r="F579" s="5">
        <v>0.5</v>
      </c>
      <c r="N579" s="14" t="s">
        <v>1286</v>
      </c>
      <c r="P579" s="15">
        <v>42773.533392384255</v>
      </c>
    </row>
    <row r="580">
      <c r="A580" s="13">
        <v>42773.55626321759</v>
      </c>
      <c r="B580" s="5" t="s">
        <v>761</v>
      </c>
      <c r="C580" s="5" t="s">
        <v>17</v>
      </c>
      <c r="I580" s="5" t="s">
        <v>1287</v>
      </c>
      <c r="M580" s="13">
        <v>42773.52777777778</v>
      </c>
      <c r="N580" s="14" t="s">
        <v>1288</v>
      </c>
      <c r="P580" s="15">
        <v>42773.55626321759</v>
      </c>
    </row>
    <row r="581">
      <c r="A581" s="13">
        <v>42773.61470144676</v>
      </c>
      <c r="B581" s="5" t="s">
        <v>761</v>
      </c>
      <c r="C581" s="5" t="s">
        <v>17</v>
      </c>
      <c r="I581" s="5" t="s">
        <v>1289</v>
      </c>
      <c r="M581" s="13">
        <v>42773.59375</v>
      </c>
      <c r="N581" s="14" t="s">
        <v>1290</v>
      </c>
      <c r="P581" s="15">
        <v>42773.61470144676</v>
      </c>
    </row>
    <row r="582">
      <c r="A582" s="13">
        <v>42787.426152685184</v>
      </c>
      <c r="B582" s="5" t="s">
        <v>1253</v>
      </c>
      <c r="C582" s="5" t="s">
        <v>21</v>
      </c>
      <c r="I582" s="5" t="s">
        <v>1291</v>
      </c>
      <c r="M582" s="13">
        <v>42787.72361111111</v>
      </c>
      <c r="N582" s="14" t="s">
        <v>1292</v>
      </c>
      <c r="P582" s="15">
        <v>42787.426152685184</v>
      </c>
    </row>
    <row r="583" hidden="1">
      <c r="A583" s="13">
        <v>42788.51095077547</v>
      </c>
      <c r="B583" s="5" t="s">
        <v>761</v>
      </c>
      <c r="C583" s="5" t="s">
        <v>13</v>
      </c>
      <c r="D583" s="5" t="s">
        <v>65</v>
      </c>
      <c r="E583" s="5" t="s">
        <v>1293</v>
      </c>
      <c r="F583" s="5">
        <v>1.0</v>
      </c>
      <c r="N583" s="14" t="s">
        <v>1294</v>
      </c>
      <c r="P583" s="15">
        <v>42788.51095077547</v>
      </c>
    </row>
    <row r="584">
      <c r="A584" s="13">
        <v>42788.54271444444</v>
      </c>
      <c r="B584" s="5" t="s">
        <v>761</v>
      </c>
      <c r="C584" s="5" t="s">
        <v>17</v>
      </c>
      <c r="I584" s="5" t="s">
        <v>1295</v>
      </c>
      <c r="M584" s="13">
        <v>42788.51041666667</v>
      </c>
      <c r="N584" s="14" t="s">
        <v>1296</v>
      </c>
      <c r="P584" s="15">
        <v>42788.54271444444</v>
      </c>
    </row>
    <row r="585">
      <c r="A585" s="13">
        <v>42788.63369756944</v>
      </c>
      <c r="B585" s="5" t="s">
        <v>761</v>
      </c>
      <c r="C585" s="5" t="s">
        <v>21</v>
      </c>
      <c r="I585" s="5" t="s">
        <v>1297</v>
      </c>
      <c r="M585" s="13">
        <v>42788.625</v>
      </c>
      <c r="N585" s="14" t="s">
        <v>1298</v>
      </c>
      <c r="P585" s="15">
        <v>42788.63369756944</v>
      </c>
    </row>
    <row r="586" hidden="1">
      <c r="A586" s="13">
        <v>42801.47774976851</v>
      </c>
      <c r="B586" s="5" t="s">
        <v>761</v>
      </c>
      <c r="C586" s="5" t="s">
        <v>13</v>
      </c>
      <c r="D586" s="5" t="s">
        <v>65</v>
      </c>
      <c r="E586" s="5" t="s">
        <v>1299</v>
      </c>
      <c r="F586" s="5">
        <v>0.5</v>
      </c>
      <c r="N586" s="14" t="s">
        <v>1300</v>
      </c>
      <c r="P586" s="15">
        <v>42801.47774976851</v>
      </c>
    </row>
    <row r="587">
      <c r="A587" s="13">
        <v>42801.49215578704</v>
      </c>
      <c r="B587" s="5" t="s">
        <v>761</v>
      </c>
      <c r="C587" s="5" t="s">
        <v>17</v>
      </c>
      <c r="I587" s="5" t="s">
        <v>1301</v>
      </c>
      <c r="M587" s="13">
        <v>42801.47916666667</v>
      </c>
      <c r="N587" s="14" t="s">
        <v>1302</v>
      </c>
      <c r="P587" s="15">
        <v>42801.49215578704</v>
      </c>
    </row>
    <row r="588">
      <c r="A588" s="13">
        <v>42801.603048414356</v>
      </c>
      <c r="B588" s="5" t="s">
        <v>761</v>
      </c>
      <c r="C588" s="5" t="s">
        <v>17</v>
      </c>
      <c r="I588" s="5" t="s">
        <v>1303</v>
      </c>
      <c r="M588" s="13">
        <v>42801.54166666667</v>
      </c>
      <c r="N588" s="14" t="s">
        <v>1304</v>
      </c>
      <c r="P588" s="15">
        <v>42801.603048414356</v>
      </c>
    </row>
    <row r="589">
      <c r="A589" s="13">
        <v>42810.46489564815</v>
      </c>
      <c r="B589" s="5" t="s">
        <v>858</v>
      </c>
      <c r="C589" s="5" t="s">
        <v>13</v>
      </c>
      <c r="D589" s="5" t="s">
        <v>1305</v>
      </c>
      <c r="E589" s="5" t="s">
        <v>1306</v>
      </c>
      <c r="F589" s="5">
        <v>3.0</v>
      </c>
      <c r="N589" s="14" t="s">
        <v>1307</v>
      </c>
      <c r="P589" s="15">
        <v>42810.46489564815</v>
      </c>
    </row>
    <row r="590" hidden="1">
      <c r="A590" s="13">
        <v>42814.55509652778</v>
      </c>
      <c r="B590" s="5" t="s">
        <v>761</v>
      </c>
      <c r="C590" s="5" t="s">
        <v>13</v>
      </c>
      <c r="D590" s="5" t="s">
        <v>65</v>
      </c>
      <c r="E590" s="5" t="s">
        <v>1308</v>
      </c>
      <c r="F590" s="5">
        <v>1.0</v>
      </c>
      <c r="N590" s="14" t="s">
        <v>1309</v>
      </c>
      <c r="P590" s="15">
        <v>42814.55509652778</v>
      </c>
    </row>
    <row r="591">
      <c r="A591" s="13">
        <v>42814.5946468287</v>
      </c>
      <c r="B591" s="5" t="s">
        <v>761</v>
      </c>
      <c r="C591" s="5" t="s">
        <v>17</v>
      </c>
      <c r="I591" s="5" t="s">
        <v>1310</v>
      </c>
      <c r="M591" s="13">
        <v>42814.555555555555</v>
      </c>
      <c r="N591" s="14" t="s">
        <v>1311</v>
      </c>
      <c r="P591" s="15">
        <v>42814.5946468287</v>
      </c>
    </row>
    <row r="592">
      <c r="A592" s="13">
        <v>42814.7337300463</v>
      </c>
      <c r="B592" s="5" t="s">
        <v>761</v>
      </c>
      <c r="C592" s="5" t="s">
        <v>17</v>
      </c>
      <c r="I592" s="5" t="s">
        <v>1312</v>
      </c>
      <c r="M592" s="13">
        <v>42814.66666666667</v>
      </c>
      <c r="N592" s="14" t="s">
        <v>1313</v>
      </c>
      <c r="P592" s="15">
        <v>42814.7337300463</v>
      </c>
    </row>
    <row r="593">
      <c r="A593" s="13">
        <v>42815.50120979166</v>
      </c>
      <c r="B593" s="5" t="s">
        <v>1253</v>
      </c>
      <c r="C593" s="5" t="s">
        <v>21</v>
      </c>
      <c r="I593" s="5" t="s">
        <v>1314</v>
      </c>
      <c r="M593" s="13">
        <v>42815.80763888889</v>
      </c>
      <c r="N593" s="14" t="s">
        <v>1315</v>
      </c>
      <c r="P593" s="15">
        <v>42815.50120979166</v>
      </c>
    </row>
    <row r="594">
      <c r="A594" s="13">
        <v>42818.508800868054</v>
      </c>
      <c r="B594" s="5" t="s">
        <v>1316</v>
      </c>
      <c r="C594" s="5" t="s">
        <v>13</v>
      </c>
      <c r="D594" s="5" t="s">
        <v>1305</v>
      </c>
      <c r="E594" s="5" t="s">
        <v>1317</v>
      </c>
      <c r="F594" s="5">
        <v>2.0</v>
      </c>
      <c r="N594" s="14" t="s">
        <v>1318</v>
      </c>
      <c r="P594" s="15">
        <v>42818.508800868054</v>
      </c>
    </row>
    <row r="595">
      <c r="A595" s="13">
        <v>42821.70702722222</v>
      </c>
      <c r="B595" s="5" t="s">
        <v>761</v>
      </c>
      <c r="C595" s="5" t="s">
        <v>21</v>
      </c>
      <c r="I595" s="5" t="s">
        <v>1319</v>
      </c>
      <c r="M595" s="13">
        <v>42821.70486111111</v>
      </c>
      <c r="N595" s="14" t="s">
        <v>1320</v>
      </c>
      <c r="P595" s="15">
        <v>42821.70702722222</v>
      </c>
    </row>
    <row r="596">
      <c r="A596" s="13">
        <v>42824.473020879625</v>
      </c>
      <c r="B596" s="5" t="s">
        <v>761</v>
      </c>
      <c r="C596" s="5" t="s">
        <v>17</v>
      </c>
      <c r="I596" s="5" t="s">
        <v>1321</v>
      </c>
      <c r="M596" s="13">
        <v>42824.4375</v>
      </c>
      <c r="N596" s="14" t="s">
        <v>1322</v>
      </c>
      <c r="P596" s="15">
        <v>42824.473020879625</v>
      </c>
    </row>
    <row r="597" hidden="1">
      <c r="A597" s="13">
        <v>42831.465045324076</v>
      </c>
      <c r="B597" s="5" t="s">
        <v>776</v>
      </c>
      <c r="C597" s="5" t="s">
        <v>13</v>
      </c>
      <c r="D597" s="5" t="s">
        <v>65</v>
      </c>
      <c r="E597" s="5" t="s">
        <v>1323</v>
      </c>
      <c r="F597" s="5">
        <v>1.0</v>
      </c>
      <c r="N597" s="14" t="s">
        <v>1324</v>
      </c>
      <c r="P597" s="15">
        <v>42831.465045324076</v>
      </c>
    </row>
    <row r="598">
      <c r="A598" s="13">
        <v>42831.52145122685</v>
      </c>
      <c r="B598" s="5" t="s">
        <v>776</v>
      </c>
      <c r="C598" s="5" t="s">
        <v>17</v>
      </c>
      <c r="I598" s="5" t="s">
        <v>1325</v>
      </c>
      <c r="M598" s="13">
        <v>42831.44791666667</v>
      </c>
      <c r="N598" s="14" t="s">
        <v>1326</v>
      </c>
      <c r="P598" s="15">
        <v>42831.52145122685</v>
      </c>
    </row>
    <row r="599" hidden="1">
      <c r="A599" s="13">
        <v>42845.52015325231</v>
      </c>
      <c r="B599" s="5" t="s">
        <v>1327</v>
      </c>
      <c r="C599" s="5" t="s">
        <v>13</v>
      </c>
      <c r="D599" s="5" t="s">
        <v>489</v>
      </c>
      <c r="E599" s="5" t="s">
        <v>1328</v>
      </c>
      <c r="F599" s="5">
        <v>0.5</v>
      </c>
      <c r="N599" s="14" t="s">
        <v>1329</v>
      </c>
      <c r="P599" s="15">
        <v>42845.52015325231</v>
      </c>
    </row>
    <row r="600">
      <c r="A600" s="13">
        <v>42845.53556920138</v>
      </c>
      <c r="B600" s="5" t="s">
        <v>1047</v>
      </c>
      <c r="C600" s="5" t="s">
        <v>17</v>
      </c>
      <c r="I600" s="5" t="s">
        <v>1330</v>
      </c>
      <c r="M600" s="13">
        <v>42845.5</v>
      </c>
      <c r="N600" s="14" t="s">
        <v>1331</v>
      </c>
      <c r="P600" s="15">
        <v>42845.53556920138</v>
      </c>
    </row>
    <row r="601" hidden="1">
      <c r="A601" s="13">
        <v>42845.55609976852</v>
      </c>
      <c r="B601" s="5" t="s">
        <v>1332</v>
      </c>
      <c r="C601" s="5" t="s">
        <v>13</v>
      </c>
      <c r="D601" s="5" t="s">
        <v>450</v>
      </c>
      <c r="E601" s="5" t="s">
        <v>1333</v>
      </c>
      <c r="F601" s="5">
        <v>1.0</v>
      </c>
      <c r="N601" s="14" t="s">
        <v>1334</v>
      </c>
      <c r="P601" s="15">
        <v>42845.55609976852</v>
      </c>
    </row>
    <row r="602">
      <c r="A602" s="13">
        <v>42845.67722858796</v>
      </c>
      <c r="B602" s="5" t="s">
        <v>1332</v>
      </c>
      <c r="C602" s="5" t="s">
        <v>17</v>
      </c>
      <c r="I602" s="5" t="s">
        <v>1335</v>
      </c>
      <c r="M602" s="13">
        <v>42845.60416666667</v>
      </c>
      <c r="N602" s="14" t="s">
        <v>1336</v>
      </c>
    </row>
    <row r="603">
      <c r="A603" s="13">
        <v>42845.748809641205</v>
      </c>
      <c r="B603" s="5" t="s">
        <v>1332</v>
      </c>
      <c r="C603" s="5" t="s">
        <v>17</v>
      </c>
      <c r="I603" s="5" t="s">
        <v>1337</v>
      </c>
      <c r="M603" s="13">
        <v>42845.72916666667</v>
      </c>
      <c r="N603" s="14" t="s">
        <v>1338</v>
      </c>
      <c r="P603" s="15">
        <v>42845.748809641205</v>
      </c>
    </row>
    <row r="604">
      <c r="A604" s="13">
        <v>42852.36191475694</v>
      </c>
      <c r="B604" s="5" t="s">
        <v>1253</v>
      </c>
      <c r="C604" s="5" t="s">
        <v>21</v>
      </c>
      <c r="I604" s="5" t="s">
        <v>1339</v>
      </c>
      <c r="M604" s="13">
        <v>42850.375</v>
      </c>
      <c r="N604" s="14" t="s">
        <v>1340</v>
      </c>
      <c r="P604" s="15">
        <v>42852.36191475694</v>
      </c>
    </row>
    <row r="605">
      <c r="A605" s="13">
        <v>42860.54144256945</v>
      </c>
      <c r="B605" s="5" t="s">
        <v>761</v>
      </c>
      <c r="C605" s="5" t="s">
        <v>17</v>
      </c>
      <c r="I605" s="5" t="s">
        <v>1341</v>
      </c>
      <c r="M605" s="13">
        <v>42860.47916666667</v>
      </c>
      <c r="N605" s="14" t="s">
        <v>1342</v>
      </c>
      <c r="P605" s="15">
        <v>42860.54144256945</v>
      </c>
    </row>
    <row r="606" hidden="1">
      <c r="A606" s="13">
        <v>42866.459420266205</v>
      </c>
      <c r="B606" s="5" t="s">
        <v>776</v>
      </c>
      <c r="C606" s="5" t="s">
        <v>13</v>
      </c>
      <c r="D606" s="5" t="s">
        <v>65</v>
      </c>
      <c r="E606" s="5" t="s">
        <v>1343</v>
      </c>
      <c r="F606" s="5">
        <v>1.0</v>
      </c>
      <c r="N606" s="14" t="s">
        <v>1344</v>
      </c>
      <c r="P606" s="15">
        <v>42866.459420266205</v>
      </c>
    </row>
    <row r="607">
      <c r="A607" s="13">
        <v>42866.51033259259</v>
      </c>
      <c r="B607" s="5" t="s">
        <v>776</v>
      </c>
      <c r="C607" s="5" t="s">
        <v>17</v>
      </c>
      <c r="I607" s="5" t="s">
        <v>1345</v>
      </c>
      <c r="M607" s="13">
        <v>42866.45833333333</v>
      </c>
      <c r="N607" s="14" t="s">
        <v>1346</v>
      </c>
      <c r="P607" s="15">
        <v>42866.51033259259</v>
      </c>
    </row>
    <row r="608">
      <c r="A608" s="13">
        <v>42873.49501133102</v>
      </c>
      <c r="B608" s="5" t="s">
        <v>761</v>
      </c>
      <c r="C608" s="5" t="s">
        <v>13</v>
      </c>
      <c r="D608" s="5" t="s">
        <v>1305</v>
      </c>
      <c r="E608" s="5" t="s">
        <v>1347</v>
      </c>
      <c r="F608" s="5">
        <v>1.5</v>
      </c>
      <c r="N608" s="14" t="s">
        <v>1348</v>
      </c>
      <c r="P608" s="15">
        <v>42873.49501133102</v>
      </c>
    </row>
    <row r="609">
      <c r="A609" s="13">
        <v>42873.55165350695</v>
      </c>
      <c r="B609" s="5" t="s">
        <v>761</v>
      </c>
      <c r="C609" s="5" t="s">
        <v>17</v>
      </c>
      <c r="I609" s="5" t="s">
        <v>1349</v>
      </c>
      <c r="M609" s="13">
        <v>42873.46875</v>
      </c>
      <c r="N609" s="14" t="s">
        <v>1350</v>
      </c>
      <c r="P609" s="15">
        <v>42873.55165350695</v>
      </c>
    </row>
    <row r="610">
      <c r="A610" s="13">
        <v>42873.65846273148</v>
      </c>
      <c r="B610" s="5" t="s">
        <v>761</v>
      </c>
      <c r="C610" s="5" t="s">
        <v>17</v>
      </c>
      <c r="I610" s="5" t="s">
        <v>1351</v>
      </c>
      <c r="M610" s="13">
        <v>42873.57291666667</v>
      </c>
      <c r="N610" s="14" t="s">
        <v>1352</v>
      </c>
    </row>
    <row r="611">
      <c r="A611" s="13">
        <v>42873.65875644676</v>
      </c>
      <c r="B611" s="5" t="s">
        <v>761</v>
      </c>
      <c r="C611" s="5" t="s">
        <v>13</v>
      </c>
      <c r="D611" s="5" t="s">
        <v>65</v>
      </c>
      <c r="E611" s="5" t="s">
        <v>1353</v>
      </c>
      <c r="F611" s="5">
        <v>0.5</v>
      </c>
      <c r="N611" s="14" t="s">
        <v>1354</v>
      </c>
      <c r="P611" s="15">
        <v>42873.65875644676</v>
      </c>
    </row>
    <row r="612">
      <c r="A612" s="13">
        <v>42873.66962403935</v>
      </c>
      <c r="B612" s="5" t="s">
        <v>761</v>
      </c>
      <c r="C612" s="5" t="s">
        <v>17</v>
      </c>
      <c r="I612" s="5" t="s">
        <v>1355</v>
      </c>
      <c r="M612" s="13">
        <v>42873.65277777778</v>
      </c>
      <c r="N612" s="14" t="s">
        <v>1356</v>
      </c>
      <c r="P612" s="15">
        <v>42873.66962403935</v>
      </c>
    </row>
    <row r="613">
      <c r="A613" s="13">
        <v>42886.46296211805</v>
      </c>
      <c r="B613" s="5" t="s">
        <v>761</v>
      </c>
      <c r="C613" s="5" t="s">
        <v>13</v>
      </c>
      <c r="D613" s="5" t="s">
        <v>65</v>
      </c>
      <c r="E613" s="5" t="s">
        <v>1357</v>
      </c>
      <c r="F613" s="5">
        <v>1.5</v>
      </c>
      <c r="N613" s="14" t="s">
        <v>1358</v>
      </c>
      <c r="P613" s="15">
        <v>42886.46296211805</v>
      </c>
    </row>
    <row r="614">
      <c r="A614" s="13">
        <v>42886.596588518514</v>
      </c>
      <c r="B614" s="5" t="s">
        <v>761</v>
      </c>
      <c r="C614" s="5" t="s">
        <v>17</v>
      </c>
      <c r="I614" s="5" t="s">
        <v>1359</v>
      </c>
      <c r="M614" s="13">
        <v>42886.45833333333</v>
      </c>
      <c r="N614" s="14" t="s">
        <v>1360</v>
      </c>
      <c r="P614" s="15">
        <v>42886.596588518514</v>
      </c>
    </row>
    <row r="615">
      <c r="A615" s="13">
        <v>42886.661293425925</v>
      </c>
      <c r="B615" s="5" t="s">
        <v>761</v>
      </c>
      <c r="C615" s="5" t="s">
        <v>13</v>
      </c>
      <c r="D615" s="5" t="s">
        <v>1305</v>
      </c>
      <c r="E615" s="5" t="s">
        <v>1361</v>
      </c>
      <c r="F615" s="5">
        <v>0.5</v>
      </c>
      <c r="N615" s="14" t="s">
        <v>1362</v>
      </c>
      <c r="P615" s="15">
        <v>42886.661293425925</v>
      </c>
    </row>
    <row r="616">
      <c r="A616" s="13">
        <v>42886.67372050926</v>
      </c>
      <c r="B616" s="5" t="s">
        <v>761</v>
      </c>
      <c r="C616" s="5" t="s">
        <v>17</v>
      </c>
      <c r="I616" s="5" t="s">
        <v>1363</v>
      </c>
      <c r="M616" s="13">
        <v>42886.65277777778</v>
      </c>
      <c r="N616" s="14" t="s">
        <v>1364</v>
      </c>
      <c r="P616" s="15">
        <v>42886.67372050926</v>
      </c>
    </row>
    <row r="617">
      <c r="A617" s="13">
        <v>42899.487205613426</v>
      </c>
      <c r="B617" s="5" t="s">
        <v>1365</v>
      </c>
      <c r="C617" s="5" t="s">
        <v>13</v>
      </c>
      <c r="D617" s="5" t="s">
        <v>14</v>
      </c>
      <c r="E617" s="5" t="s">
        <v>1366</v>
      </c>
      <c r="F617" s="5">
        <v>7.0</v>
      </c>
      <c r="N617" s="14" t="s">
        <v>1367</v>
      </c>
      <c r="P617" s="15">
        <v>42899.487205613426</v>
      </c>
    </row>
    <row r="618">
      <c r="A618" s="13">
        <v>42899.49126239584</v>
      </c>
      <c r="B618" s="5" t="s">
        <v>41</v>
      </c>
      <c r="C618" s="5" t="s">
        <v>13</v>
      </c>
      <c r="D618" s="5" t="s">
        <v>1368</v>
      </c>
      <c r="E618" s="5" t="s">
        <v>1369</v>
      </c>
      <c r="F618" s="5">
        <v>1.0</v>
      </c>
      <c r="N618" s="14" t="s">
        <v>1370</v>
      </c>
      <c r="P618" s="15">
        <v>42899.49126239584</v>
      </c>
    </row>
    <row r="619">
      <c r="A619" s="13">
        <v>42899.55654017361</v>
      </c>
      <c r="B619" s="5" t="s">
        <v>41</v>
      </c>
      <c r="C619" s="5" t="s">
        <v>13</v>
      </c>
      <c r="D619" s="5" t="s">
        <v>65</v>
      </c>
      <c r="E619" s="5" t="s">
        <v>1371</v>
      </c>
      <c r="F619" s="5">
        <v>1.0</v>
      </c>
      <c r="N619" s="14" t="s">
        <v>1372</v>
      </c>
      <c r="P619" s="15">
        <v>42899.55654017361</v>
      </c>
    </row>
    <row r="620">
      <c r="A620" s="13">
        <v>42900.42169869213</v>
      </c>
      <c r="B620" s="5" t="s">
        <v>41</v>
      </c>
      <c r="C620" s="5" t="s">
        <v>21</v>
      </c>
      <c r="I620" s="5" t="s">
        <v>1373</v>
      </c>
      <c r="M620" s="13">
        <v>42899.54166666667</v>
      </c>
      <c r="N620" s="14" t="s">
        <v>1374</v>
      </c>
      <c r="P620" s="15">
        <v>42900.42169869213</v>
      </c>
    </row>
    <row r="621">
      <c r="A621" s="13">
        <v>42907.51579359954</v>
      </c>
      <c r="B621" s="5" t="s">
        <v>776</v>
      </c>
      <c r="C621" s="5" t="s">
        <v>13</v>
      </c>
      <c r="D621" s="5" t="s">
        <v>1375</v>
      </c>
      <c r="E621" s="5" t="s">
        <v>1376</v>
      </c>
      <c r="F621" s="5">
        <v>2.0</v>
      </c>
      <c r="N621" s="14" t="s">
        <v>1377</v>
      </c>
      <c r="P621" s="15">
        <v>42907.51579359954</v>
      </c>
    </row>
    <row r="622">
      <c r="A622" s="13">
        <v>42907.539642233794</v>
      </c>
      <c r="B622" s="5" t="s">
        <v>776</v>
      </c>
      <c r="C622" s="5" t="s">
        <v>17</v>
      </c>
      <c r="I622" s="5" t="s">
        <v>1378</v>
      </c>
      <c r="M622" s="13">
        <v>42907.45833333333</v>
      </c>
      <c r="N622" s="14" t="s">
        <v>1379</v>
      </c>
      <c r="P622" s="15">
        <v>42907.539642233794</v>
      </c>
    </row>
    <row r="623">
      <c r="A623" s="13">
        <v>42928.48590164352</v>
      </c>
      <c r="B623" s="5" t="s">
        <v>1380</v>
      </c>
      <c r="C623" s="5" t="s">
        <v>13</v>
      </c>
      <c r="D623" s="5" t="s">
        <v>65</v>
      </c>
      <c r="E623" s="5" t="s">
        <v>1381</v>
      </c>
      <c r="F623" s="5">
        <v>1.0</v>
      </c>
      <c r="N623" s="14" t="s">
        <v>1382</v>
      </c>
      <c r="P623" s="15">
        <v>42928.48590164352</v>
      </c>
    </row>
    <row r="624">
      <c r="A624" s="13">
        <v>42928.519427719904</v>
      </c>
      <c r="B624" s="5" t="s">
        <v>1380</v>
      </c>
      <c r="C624" s="5" t="s">
        <v>17</v>
      </c>
      <c r="I624" s="5" t="s">
        <v>1383</v>
      </c>
      <c r="M624" s="13">
        <v>42928.51388888889</v>
      </c>
      <c r="N624" s="14" t="s">
        <v>1384</v>
      </c>
      <c r="P624" s="15">
        <v>42928.519427719904</v>
      </c>
    </row>
    <row r="625">
      <c r="A625" s="13">
        <v>42928.54471021991</v>
      </c>
      <c r="B625" s="5" t="s">
        <v>1380</v>
      </c>
      <c r="C625" s="5" t="s">
        <v>13</v>
      </c>
      <c r="D625" s="5" t="s">
        <v>65</v>
      </c>
      <c r="E625" s="5" t="s">
        <v>1385</v>
      </c>
      <c r="F625" s="5">
        <v>2.0</v>
      </c>
      <c r="N625" s="14" t="s">
        <v>1386</v>
      </c>
      <c r="P625" s="15">
        <v>42928.54471021991</v>
      </c>
    </row>
    <row r="626">
      <c r="A626" s="13">
        <v>42928.740904108796</v>
      </c>
      <c r="B626" s="5" t="s">
        <v>1380</v>
      </c>
      <c r="C626" s="5" t="s">
        <v>17</v>
      </c>
      <c r="I626" s="5" t="s">
        <v>1387</v>
      </c>
      <c r="M626" s="13">
        <v>42928.73958333333</v>
      </c>
      <c r="N626" s="14" t="s">
        <v>1388</v>
      </c>
      <c r="P626" s="15">
        <v>42928.740904108796</v>
      </c>
    </row>
    <row r="627">
      <c r="A627" s="13">
        <v>42929.49320395834</v>
      </c>
      <c r="B627" s="5" t="s">
        <v>990</v>
      </c>
      <c r="C627" s="5" t="s">
        <v>13</v>
      </c>
      <c r="D627" s="5" t="s">
        <v>1389</v>
      </c>
      <c r="E627" s="5" t="s">
        <v>1385</v>
      </c>
      <c r="F627" s="5">
        <v>1.0</v>
      </c>
      <c r="N627" s="14" t="s">
        <v>1390</v>
      </c>
      <c r="P627" s="15">
        <v>42929.49320395834</v>
      </c>
    </row>
    <row r="628">
      <c r="A628" s="13">
        <v>42929.74274515046</v>
      </c>
      <c r="B628" s="5" t="s">
        <v>990</v>
      </c>
      <c r="C628" s="5" t="s">
        <v>17</v>
      </c>
      <c r="I628" s="5" t="s">
        <v>1391</v>
      </c>
      <c r="M628" s="13">
        <v>42929.50277777778</v>
      </c>
      <c r="N628" s="14" t="s">
        <v>1392</v>
      </c>
      <c r="P628" s="15">
        <v>42929.74274515046</v>
      </c>
    </row>
    <row r="629">
      <c r="A629" s="13">
        <v>42930.28744013888</v>
      </c>
      <c r="B629" s="5" t="s">
        <v>41</v>
      </c>
      <c r="C629" s="5" t="s">
        <v>17</v>
      </c>
      <c r="I629" s="5" t="s">
        <v>1393</v>
      </c>
      <c r="M629" s="13">
        <v>42929.52083333333</v>
      </c>
      <c r="N629" s="14" t="s">
        <v>1394</v>
      </c>
      <c r="P629" s="15">
        <v>42930.28744013888</v>
      </c>
    </row>
    <row r="630">
      <c r="A630" s="13">
        <v>42930.622657175925</v>
      </c>
      <c r="B630" s="5" t="s">
        <v>993</v>
      </c>
      <c r="C630" s="5" t="s">
        <v>21</v>
      </c>
      <c r="I630" s="5" t="s">
        <v>1395</v>
      </c>
      <c r="M630" s="13">
        <v>42930.5625</v>
      </c>
      <c r="N630" s="14" t="s">
        <v>1396</v>
      </c>
      <c r="P630" s="15">
        <v>42930.622657175925</v>
      </c>
    </row>
    <row r="631">
      <c r="A631" s="13">
        <v>42930.646427685184</v>
      </c>
      <c r="B631" s="5" t="s">
        <v>993</v>
      </c>
      <c r="C631" s="5" t="s">
        <v>21</v>
      </c>
      <c r="I631" s="5" t="s">
        <v>1397</v>
      </c>
      <c r="M631" s="13">
        <v>42930.63888888889</v>
      </c>
      <c r="N631" s="14" t="s">
        <v>1398</v>
      </c>
      <c r="P631" s="15">
        <v>42930.646427685184</v>
      </c>
    </row>
    <row r="632">
      <c r="A632" s="13">
        <v>42935.44982252315</v>
      </c>
      <c r="B632" s="5" t="s">
        <v>41</v>
      </c>
      <c r="C632" s="5" t="s">
        <v>13</v>
      </c>
      <c r="D632" s="5" t="s">
        <v>65</v>
      </c>
      <c r="E632" s="5" t="s">
        <v>1399</v>
      </c>
      <c r="F632" s="5">
        <v>7.0</v>
      </c>
      <c r="N632" s="14" t="s">
        <v>1400</v>
      </c>
      <c r="P632" s="15">
        <v>42935.44982252315</v>
      </c>
    </row>
    <row r="633">
      <c r="A633" s="13">
        <v>42935.491244317134</v>
      </c>
      <c r="B633" s="5" t="s">
        <v>1401</v>
      </c>
      <c r="C633" s="5" t="s">
        <v>13</v>
      </c>
      <c r="D633" s="5" t="s">
        <v>65</v>
      </c>
      <c r="E633" s="5" t="s">
        <v>1402</v>
      </c>
      <c r="F633" s="5">
        <v>5.0</v>
      </c>
      <c r="N633" s="14" t="s">
        <v>1403</v>
      </c>
      <c r="P633" s="15">
        <v>42935.491244317134</v>
      </c>
    </row>
    <row r="634">
      <c r="A634" s="13">
        <v>42937.688609641205</v>
      </c>
      <c r="B634" s="5" t="s">
        <v>1404</v>
      </c>
      <c r="C634" s="5" t="s">
        <v>21</v>
      </c>
      <c r="I634" s="5" t="s">
        <v>1405</v>
      </c>
      <c r="M634" s="13">
        <v>42937.50347222222</v>
      </c>
      <c r="N634" s="14" t="s">
        <v>1406</v>
      </c>
      <c r="P634" s="15">
        <v>42937.688609641205</v>
      </c>
    </row>
    <row r="635">
      <c r="A635" s="13">
        <v>42944.46565961806</v>
      </c>
      <c r="B635" s="5" t="s">
        <v>41</v>
      </c>
      <c r="C635" s="5" t="s">
        <v>13</v>
      </c>
      <c r="D635" s="5" t="s">
        <v>65</v>
      </c>
      <c r="E635" s="5" t="s">
        <v>1407</v>
      </c>
      <c r="F635" s="5">
        <v>3.0</v>
      </c>
      <c r="N635" s="14" t="s">
        <v>1408</v>
      </c>
      <c r="P635" s="15">
        <v>42944.46565961806</v>
      </c>
    </row>
    <row r="636">
      <c r="A636" s="13">
        <v>42944.84606960649</v>
      </c>
      <c r="B636" s="5" t="s">
        <v>1409</v>
      </c>
      <c r="C636" s="5" t="s">
        <v>21</v>
      </c>
      <c r="I636" s="5" t="s">
        <v>1410</v>
      </c>
      <c r="M636" s="13">
        <v>42944.45833333333</v>
      </c>
      <c r="N636" s="14" t="s">
        <v>1411</v>
      </c>
      <c r="P636" s="15">
        <v>42944.84606960649</v>
      </c>
    </row>
    <row r="637">
      <c r="A637" s="13">
        <v>42950.4129144676</v>
      </c>
      <c r="B637" s="5" t="s">
        <v>71</v>
      </c>
      <c r="C637" s="5" t="s">
        <v>13</v>
      </c>
      <c r="D637" s="5" t="s">
        <v>1412</v>
      </c>
      <c r="E637" s="5" t="s">
        <v>1413</v>
      </c>
      <c r="F637" s="5">
        <v>0.5</v>
      </c>
      <c r="N637" s="14" t="s">
        <v>1414</v>
      </c>
      <c r="P637" s="15">
        <v>42950.4129144676</v>
      </c>
    </row>
    <row r="638">
      <c r="A638" s="13">
        <v>42950.44455796297</v>
      </c>
      <c r="B638" s="5" t="s">
        <v>71</v>
      </c>
      <c r="C638" s="5" t="s">
        <v>17</v>
      </c>
      <c r="I638" s="5" t="s">
        <v>1415</v>
      </c>
      <c r="M638" s="13">
        <v>42950.42708333333</v>
      </c>
      <c r="N638" s="14" t="s">
        <v>1416</v>
      </c>
      <c r="P638" s="15">
        <v>42950.44455796297</v>
      </c>
    </row>
    <row r="639">
      <c r="A639" s="13">
        <v>42950.46963013889</v>
      </c>
      <c r="B639" s="5" t="s">
        <v>71</v>
      </c>
      <c r="C639" s="5" t="s">
        <v>13</v>
      </c>
      <c r="D639" s="5" t="s">
        <v>65</v>
      </c>
      <c r="E639" s="5" t="s">
        <v>1417</v>
      </c>
      <c r="F639" s="5">
        <v>1.5</v>
      </c>
      <c r="N639" s="14" t="s">
        <v>1418</v>
      </c>
      <c r="P639" s="15">
        <v>42950.46963013889</v>
      </c>
    </row>
    <row r="640">
      <c r="A640" s="13">
        <v>42950.58080688657</v>
      </c>
      <c r="B640" s="5" t="s">
        <v>71</v>
      </c>
      <c r="C640" s="5" t="s">
        <v>17</v>
      </c>
      <c r="I640" s="5" t="s">
        <v>1419</v>
      </c>
      <c r="M640" s="13">
        <v>42950.50347222222</v>
      </c>
      <c r="N640" s="14" t="s">
        <v>1420</v>
      </c>
      <c r="P640" s="15">
        <v>42950.58080688657</v>
      </c>
    </row>
    <row r="641">
      <c r="A641" s="13">
        <v>42962.39295981481</v>
      </c>
      <c r="B641" s="5" t="s">
        <v>1421</v>
      </c>
      <c r="C641" s="5" t="s">
        <v>13</v>
      </c>
      <c r="D641" s="5" t="s">
        <v>65</v>
      </c>
      <c r="E641" s="5" t="s">
        <v>1422</v>
      </c>
      <c r="F641" s="5">
        <v>3.0</v>
      </c>
      <c r="N641" s="14" t="s">
        <v>1423</v>
      </c>
      <c r="P641" s="15">
        <v>42962.39295981481</v>
      </c>
    </row>
    <row r="642">
      <c r="A642" s="13">
        <v>42962.56152341435</v>
      </c>
      <c r="B642" s="5" t="s">
        <v>1421</v>
      </c>
      <c r="C642" s="5" t="s">
        <v>21</v>
      </c>
      <c r="I642" s="5" t="s">
        <v>1424</v>
      </c>
      <c r="M642" s="13">
        <v>42962.54236111111</v>
      </c>
      <c r="N642" s="14" t="s">
        <v>1425</v>
      </c>
      <c r="P642" s="15">
        <v>42962.56152341435</v>
      </c>
    </row>
    <row r="643">
      <c r="A643" s="13">
        <v>42962.562197129635</v>
      </c>
      <c r="B643" s="5" t="s">
        <v>990</v>
      </c>
      <c r="C643" s="5" t="s">
        <v>21</v>
      </c>
      <c r="I643" s="5" t="s">
        <v>1426</v>
      </c>
      <c r="M643" s="13">
        <v>42962.95833333333</v>
      </c>
      <c r="N643" s="14" t="s">
        <v>1427</v>
      </c>
      <c r="P643" s="15">
        <v>42962.562197129635</v>
      </c>
    </row>
    <row r="644">
      <c r="A644" s="13">
        <v>42962.83458197917</v>
      </c>
      <c r="B644" s="5" t="s">
        <v>1428</v>
      </c>
      <c r="C644" s="5" t="s">
        <v>21</v>
      </c>
      <c r="I644" s="5" t="s">
        <v>1429</v>
      </c>
      <c r="M644" s="13">
        <v>42962.45833333333</v>
      </c>
      <c r="N644" s="14" t="s">
        <v>1430</v>
      </c>
      <c r="P644" s="15">
        <v>42962.83458197917</v>
      </c>
    </row>
    <row r="645">
      <c r="A645" s="13">
        <v>42963.48749025463</v>
      </c>
      <c r="B645" s="5" t="s">
        <v>41</v>
      </c>
      <c r="C645" s="5" t="s">
        <v>21</v>
      </c>
      <c r="I645" s="5" t="s">
        <v>1431</v>
      </c>
      <c r="M645" s="13">
        <v>42963.45833333333</v>
      </c>
      <c r="N645" s="14" t="s">
        <v>1432</v>
      </c>
      <c r="P645" s="15">
        <v>42963.48749025463</v>
      </c>
    </row>
    <row r="646">
      <c r="A646" s="13">
        <v>42963.693640763886</v>
      </c>
      <c r="B646" s="5" t="s">
        <v>1433</v>
      </c>
      <c r="C646" s="5" t="s">
        <v>13</v>
      </c>
      <c r="D646" s="5" t="s">
        <v>65</v>
      </c>
      <c r="E646" s="5" t="s">
        <v>1434</v>
      </c>
      <c r="F646" s="5">
        <v>1.0</v>
      </c>
      <c r="N646" s="14" t="s">
        <v>1435</v>
      </c>
      <c r="P646" s="15">
        <v>42963.693640763886</v>
      </c>
    </row>
    <row r="647">
      <c r="A647" s="13">
        <v>42963.84956152778</v>
      </c>
      <c r="B647" s="5" t="s">
        <v>1436</v>
      </c>
      <c r="C647" s="5" t="s">
        <v>17</v>
      </c>
      <c r="I647" s="5" t="s">
        <v>1437</v>
      </c>
      <c r="M647" s="13">
        <v>42963.75347222222</v>
      </c>
      <c r="N647" s="14" t="s">
        <v>1438</v>
      </c>
      <c r="P647" s="15">
        <v>42963.84956152778</v>
      </c>
    </row>
    <row r="648">
      <c r="A648" s="13">
        <v>42978.505405358796</v>
      </c>
      <c r="B648" s="5" t="s">
        <v>1439</v>
      </c>
      <c r="C648" s="5" t="s">
        <v>13</v>
      </c>
      <c r="D648" s="5" t="s">
        <v>1440</v>
      </c>
      <c r="E648" s="5" t="s">
        <v>1441</v>
      </c>
      <c r="F648" s="5">
        <v>1.0</v>
      </c>
      <c r="N648" s="14" t="s">
        <v>1442</v>
      </c>
      <c r="P648" s="15">
        <v>42978.505405358796</v>
      </c>
    </row>
    <row r="649">
      <c r="A649" s="13">
        <v>42978.53751846065</v>
      </c>
      <c r="B649" s="5" t="s">
        <v>1439</v>
      </c>
      <c r="C649" s="5" t="s">
        <v>13</v>
      </c>
      <c r="D649" s="5" t="s">
        <v>65</v>
      </c>
      <c r="E649" s="5" t="s">
        <v>1443</v>
      </c>
      <c r="F649" s="5">
        <v>1.0</v>
      </c>
      <c r="N649" s="14" t="s">
        <v>1444</v>
      </c>
      <c r="P649" s="15">
        <v>42978.53751846065</v>
      </c>
    </row>
    <row r="650">
      <c r="A650" s="13">
        <v>42978.61269418981</v>
      </c>
      <c r="B650" s="5" t="s">
        <v>1439</v>
      </c>
      <c r="C650" s="5" t="s">
        <v>13</v>
      </c>
      <c r="D650" s="5" t="s">
        <v>1445</v>
      </c>
      <c r="E650" s="5" t="s">
        <v>1446</v>
      </c>
      <c r="F650" s="5">
        <v>0.5</v>
      </c>
      <c r="N650" s="14" t="s">
        <v>1447</v>
      </c>
      <c r="P650" s="15">
        <v>42978.61269418981</v>
      </c>
    </row>
    <row r="651">
      <c r="A651" s="13">
        <v>42985.42243416667</v>
      </c>
      <c r="B651" s="5" t="s">
        <v>1439</v>
      </c>
      <c r="C651" s="5" t="s">
        <v>13</v>
      </c>
      <c r="D651" s="5" t="s">
        <v>65</v>
      </c>
      <c r="E651" s="5" t="s">
        <v>1448</v>
      </c>
      <c r="F651" s="5">
        <v>0.5</v>
      </c>
      <c r="N651" s="14" t="s">
        <v>1449</v>
      </c>
      <c r="P651" s="15">
        <v>42985.42243416667</v>
      </c>
    </row>
    <row r="652">
      <c r="A652" s="13">
        <v>42985.62803</v>
      </c>
      <c r="B652" s="5" t="s">
        <v>1439</v>
      </c>
      <c r="C652" s="5" t="s">
        <v>17</v>
      </c>
      <c r="I652" s="5" t="s">
        <v>1450</v>
      </c>
      <c r="M652" s="13">
        <v>42985.50347222222</v>
      </c>
      <c r="N652" s="14" t="s">
        <v>1451</v>
      </c>
      <c r="P652" s="15">
        <v>42985.62803</v>
      </c>
    </row>
    <row r="653">
      <c r="A653" s="13">
        <v>43006.47065549769</v>
      </c>
      <c r="B653" s="5" t="s">
        <v>1452</v>
      </c>
      <c r="C653" s="5" t="s">
        <v>21</v>
      </c>
      <c r="I653" s="5" t="s">
        <v>1453</v>
      </c>
      <c r="M653" s="13">
        <v>43006.45833333333</v>
      </c>
      <c r="N653" s="14" t="s">
        <v>1454</v>
      </c>
      <c r="P653" s="15">
        <v>43006.47065549769</v>
      </c>
    </row>
    <row r="654">
      <c r="A654" s="13">
        <v>43013.419924444446</v>
      </c>
      <c r="B654" s="5" t="s">
        <v>1455</v>
      </c>
      <c r="C654" s="5" t="s">
        <v>13</v>
      </c>
      <c r="D654" s="5" t="s">
        <v>65</v>
      </c>
      <c r="E654" s="5" t="s">
        <v>1456</v>
      </c>
      <c r="F654" s="5">
        <v>3.0</v>
      </c>
      <c r="N654" s="14" t="s">
        <v>1457</v>
      </c>
      <c r="P654" s="15">
        <v>43013.419924444446</v>
      </c>
    </row>
    <row r="655">
      <c r="A655" s="13">
        <v>43013.629446203704</v>
      </c>
      <c r="B655" s="5" t="s">
        <v>1458</v>
      </c>
      <c r="C655" s="5" t="s">
        <v>17</v>
      </c>
      <c r="I655" s="5" t="s">
        <v>1459</v>
      </c>
      <c r="M655" s="13">
        <v>43013.625</v>
      </c>
      <c r="N655" s="14" t="s">
        <v>1460</v>
      </c>
      <c r="P655" s="15">
        <v>43013.629446203704</v>
      </c>
    </row>
    <row r="656">
      <c r="A656" s="13">
        <v>43018.877390231486</v>
      </c>
      <c r="B656" s="5" t="s">
        <v>41</v>
      </c>
      <c r="C656" s="5" t="s">
        <v>21</v>
      </c>
      <c r="I656" s="5" t="s">
        <v>1461</v>
      </c>
      <c r="M656" s="13">
        <v>43018.875</v>
      </c>
      <c r="N656" s="14" t="s">
        <v>1462</v>
      </c>
      <c r="P656" s="15">
        <v>43018.877390231486</v>
      </c>
    </row>
    <row r="657">
      <c r="A657" s="13">
        <v>43020.48531908565</v>
      </c>
      <c r="B657" s="5" t="s">
        <v>1439</v>
      </c>
      <c r="C657" s="5" t="s">
        <v>13</v>
      </c>
      <c r="D657" s="5" t="s">
        <v>65</v>
      </c>
      <c r="E657" s="5" t="s">
        <v>1463</v>
      </c>
      <c r="F657" s="5">
        <v>0.5</v>
      </c>
      <c r="N657" s="14" t="s">
        <v>1464</v>
      </c>
      <c r="P657" s="15">
        <v>43020.48531908565</v>
      </c>
    </row>
    <row r="658">
      <c r="A658" s="13">
        <v>43020.546985127316</v>
      </c>
      <c r="B658" s="5" t="s">
        <v>1465</v>
      </c>
      <c r="C658" s="5" t="s">
        <v>13</v>
      </c>
      <c r="D658" s="5" t="s">
        <v>1305</v>
      </c>
      <c r="E658" s="5" t="s">
        <v>1466</v>
      </c>
      <c r="F658" s="5">
        <v>0.5</v>
      </c>
      <c r="N658" s="14" t="s">
        <v>1467</v>
      </c>
      <c r="P658" s="15">
        <v>43020.546985127316</v>
      </c>
    </row>
    <row r="659">
      <c r="A659" s="13">
        <v>43020.55026246527</v>
      </c>
      <c r="B659" s="5" t="s">
        <v>41</v>
      </c>
      <c r="C659" s="5" t="s">
        <v>21</v>
      </c>
      <c r="I659" s="5" t="s">
        <v>1468</v>
      </c>
      <c r="M659" s="13">
        <v>43020.54166666667</v>
      </c>
      <c r="N659" s="14" t="s">
        <v>1469</v>
      </c>
      <c r="P659" s="15">
        <v>43020.55026246527</v>
      </c>
    </row>
    <row r="660">
      <c r="A660" s="13">
        <v>43021.57332652778</v>
      </c>
      <c r="B660" s="5" t="s">
        <v>41</v>
      </c>
      <c r="C660" s="5" t="s">
        <v>13</v>
      </c>
      <c r="D660" s="5" t="s">
        <v>1470</v>
      </c>
      <c r="E660" s="5" t="s">
        <v>1471</v>
      </c>
      <c r="F660" s="5">
        <v>0.5</v>
      </c>
      <c r="N660" s="14" t="s">
        <v>1472</v>
      </c>
      <c r="P660" s="15">
        <v>43021.57332652778</v>
      </c>
    </row>
    <row r="661">
      <c r="A661" s="13">
        <v>43031.541922372686</v>
      </c>
      <c r="B661" s="5" t="s">
        <v>1473</v>
      </c>
      <c r="C661" s="5" t="s">
        <v>13</v>
      </c>
      <c r="D661" s="5" t="s">
        <v>14</v>
      </c>
      <c r="E661" s="5" t="s">
        <v>1474</v>
      </c>
      <c r="F661" s="5">
        <v>1.0</v>
      </c>
      <c r="N661" s="14" t="s">
        <v>1475</v>
      </c>
      <c r="P661" s="15">
        <v>43031.541922372686</v>
      </c>
    </row>
    <row r="662">
      <c r="A662" s="13">
        <v>43031.59754984954</v>
      </c>
      <c r="B662" s="5" t="s">
        <v>1473</v>
      </c>
      <c r="C662" s="5" t="s">
        <v>17</v>
      </c>
      <c r="I662" s="5" t="s">
        <v>1476</v>
      </c>
      <c r="M662" s="13">
        <v>43031.58333333333</v>
      </c>
      <c r="N662" s="14" t="s">
        <v>1477</v>
      </c>
    </row>
    <row r="663">
      <c r="A663" s="13">
        <v>43031.59808743055</v>
      </c>
      <c r="B663" s="5" t="s">
        <v>1473</v>
      </c>
      <c r="C663" s="5" t="s">
        <v>17</v>
      </c>
      <c r="I663" s="5" t="s">
        <v>1478</v>
      </c>
      <c r="M663" s="13">
        <v>43031.60416666667</v>
      </c>
      <c r="N663" s="14" t="s">
        <v>1479</v>
      </c>
      <c r="P663" s="15">
        <v>43031.59808743055</v>
      </c>
    </row>
    <row r="664">
      <c r="A664" s="13">
        <v>43033.4712794213</v>
      </c>
      <c r="B664" s="5" t="s">
        <v>1480</v>
      </c>
      <c r="C664" s="5" t="s">
        <v>13</v>
      </c>
      <c r="D664" s="5" t="s">
        <v>65</v>
      </c>
      <c r="E664" s="5" t="s">
        <v>1481</v>
      </c>
      <c r="F664" s="5">
        <v>1.0</v>
      </c>
      <c r="N664" s="14" t="s">
        <v>1482</v>
      </c>
    </row>
    <row r="665">
      <c r="A665" s="13">
        <v>43033.47139491898</v>
      </c>
      <c r="B665" s="5" t="s">
        <v>1480</v>
      </c>
      <c r="C665" s="5" t="s">
        <v>13</v>
      </c>
      <c r="D665" s="5" t="s">
        <v>65</v>
      </c>
      <c r="E665" s="5" t="s">
        <v>1481</v>
      </c>
      <c r="F665" s="5">
        <v>1.0</v>
      </c>
      <c r="N665" s="14" t="s">
        <v>1483</v>
      </c>
      <c r="P665" s="15">
        <v>43033.47139491898</v>
      </c>
    </row>
    <row r="666">
      <c r="A666" s="13">
        <v>43033.53001259259</v>
      </c>
      <c r="B666" s="5" t="s">
        <v>41</v>
      </c>
      <c r="C666" s="5" t="s">
        <v>17</v>
      </c>
      <c r="I666" s="5" t="s">
        <v>1484</v>
      </c>
      <c r="M666" s="13">
        <v>43033.50347222222</v>
      </c>
      <c r="N666" s="14" t="s">
        <v>1485</v>
      </c>
      <c r="P666" s="15">
        <v>43033.53001259259</v>
      </c>
    </row>
    <row r="667">
      <c r="A667" s="13">
        <v>43033.576162199075</v>
      </c>
      <c r="B667" s="5" t="s">
        <v>1480</v>
      </c>
      <c r="C667" s="5" t="s">
        <v>13</v>
      </c>
      <c r="D667" s="5" t="s">
        <v>1368</v>
      </c>
      <c r="E667" s="5" t="s">
        <v>1486</v>
      </c>
      <c r="F667" s="5">
        <v>1.0</v>
      </c>
      <c r="N667" s="14" t="s">
        <v>1487</v>
      </c>
      <c r="P667" s="15">
        <v>43033.576162199075</v>
      </c>
    </row>
    <row r="668">
      <c r="A668" s="13">
        <v>43033.59038138889</v>
      </c>
      <c r="B668" s="5" t="s">
        <v>41</v>
      </c>
      <c r="C668" s="5" t="s">
        <v>17</v>
      </c>
      <c r="I668" s="5" t="s">
        <v>1488</v>
      </c>
      <c r="M668" s="13">
        <v>43033.58333333333</v>
      </c>
      <c r="N668" s="14" t="s">
        <v>1489</v>
      </c>
      <c r="P668" s="15">
        <v>43033.59038138889</v>
      </c>
    </row>
    <row r="669">
      <c r="A669" s="13">
        <v>43033.67629581019</v>
      </c>
      <c r="B669" s="5" t="s">
        <v>1480</v>
      </c>
      <c r="C669" s="5" t="s">
        <v>13</v>
      </c>
      <c r="D669" s="5" t="s">
        <v>1490</v>
      </c>
      <c r="E669" s="5" t="s">
        <v>1491</v>
      </c>
      <c r="F669" s="5">
        <v>0.5</v>
      </c>
      <c r="N669" s="14" t="s">
        <v>1492</v>
      </c>
      <c r="P669" s="15">
        <v>43033.67629581019</v>
      </c>
    </row>
    <row r="670">
      <c r="A670" s="13">
        <v>43035.5894705324</v>
      </c>
      <c r="B670" s="5" t="s">
        <v>41</v>
      </c>
      <c r="C670" s="5" t="s">
        <v>13</v>
      </c>
      <c r="D670" s="5" t="s">
        <v>1493</v>
      </c>
      <c r="E670" s="5" t="s">
        <v>1494</v>
      </c>
      <c r="F670" s="5">
        <v>0.5</v>
      </c>
      <c r="N670" s="14" t="s">
        <v>1495</v>
      </c>
    </row>
    <row r="671">
      <c r="A671" s="13">
        <v>43035.58993804398</v>
      </c>
      <c r="B671" s="5" t="s">
        <v>41</v>
      </c>
      <c r="C671" s="5" t="s">
        <v>13</v>
      </c>
      <c r="D671" s="5" t="s">
        <v>1496</v>
      </c>
      <c r="E671" s="5" t="s">
        <v>1494</v>
      </c>
      <c r="F671" s="5">
        <v>0.5</v>
      </c>
      <c r="N671" s="14" t="s">
        <v>1497</v>
      </c>
      <c r="P671" s="15">
        <v>43035.58993804398</v>
      </c>
    </row>
    <row r="672">
      <c r="A672" s="13">
        <v>43038.56231325232</v>
      </c>
      <c r="B672" s="5" t="s">
        <v>41</v>
      </c>
      <c r="C672" s="5" t="s">
        <v>13</v>
      </c>
      <c r="D672" s="5" t="s">
        <v>1498</v>
      </c>
      <c r="E672" s="5" t="s">
        <v>1494</v>
      </c>
      <c r="F672" s="5">
        <v>0.5</v>
      </c>
      <c r="N672" s="14" t="s">
        <v>1499</v>
      </c>
      <c r="P672" s="15">
        <v>43038.56231325232</v>
      </c>
    </row>
    <row r="673">
      <c r="A673" s="13">
        <v>43039.62845590278</v>
      </c>
      <c r="B673" s="5" t="s">
        <v>41</v>
      </c>
      <c r="C673" s="5" t="s">
        <v>13</v>
      </c>
      <c r="D673" s="5" t="s">
        <v>1498</v>
      </c>
      <c r="E673" s="5" t="s">
        <v>1494</v>
      </c>
      <c r="F673" s="5">
        <v>0.5</v>
      </c>
      <c r="N673" s="14" t="s">
        <v>1500</v>
      </c>
      <c r="P673" s="15">
        <v>43039.62845590278</v>
      </c>
    </row>
    <row r="674">
      <c r="A674" s="13">
        <v>43045.62923320602</v>
      </c>
      <c r="B674" s="5" t="s">
        <v>41</v>
      </c>
      <c r="C674" s="5" t="s">
        <v>13</v>
      </c>
      <c r="D674" s="5" t="s">
        <v>1498</v>
      </c>
      <c r="E674" s="5" t="s">
        <v>1501</v>
      </c>
      <c r="F674" s="5">
        <v>0.5</v>
      </c>
      <c r="N674" s="14" t="s">
        <v>1502</v>
      </c>
      <c r="P674" s="15">
        <v>43045.62923320602</v>
      </c>
    </row>
    <row r="675">
      <c r="A675" s="13">
        <v>43049.480711979166</v>
      </c>
      <c r="B675" s="5" t="s">
        <v>1503</v>
      </c>
      <c r="C675" s="5" t="s">
        <v>13</v>
      </c>
      <c r="D675" s="5" t="s">
        <v>1305</v>
      </c>
      <c r="E675" s="5" t="s">
        <v>1504</v>
      </c>
      <c r="F675" s="5">
        <v>1.0</v>
      </c>
      <c r="N675" s="14" t="s">
        <v>1505</v>
      </c>
      <c r="P675" s="15">
        <v>43049.480711979166</v>
      </c>
    </row>
    <row r="676">
      <c r="A676" s="13">
        <v>43049.624784733795</v>
      </c>
      <c r="B676" s="5" t="s">
        <v>41</v>
      </c>
      <c r="C676" s="5" t="s">
        <v>17</v>
      </c>
      <c r="I676" s="5" t="s">
        <v>1506</v>
      </c>
      <c r="M676" s="13">
        <v>43049.60416666667</v>
      </c>
      <c r="N676" s="14" t="s">
        <v>1507</v>
      </c>
    </row>
    <row r="677">
      <c r="A677" s="13">
        <v>43049.62532767361</v>
      </c>
      <c r="B677" s="5" t="s">
        <v>1455</v>
      </c>
      <c r="C677" s="5" t="s">
        <v>13</v>
      </c>
      <c r="D677" s="5" t="s">
        <v>65</v>
      </c>
      <c r="E677" s="5" t="s">
        <v>1508</v>
      </c>
      <c r="F677" s="5">
        <v>1.0</v>
      </c>
      <c r="N677" s="14" t="s">
        <v>1509</v>
      </c>
      <c r="P677" s="15">
        <v>43049.62532767361</v>
      </c>
    </row>
    <row r="678">
      <c r="A678" s="13">
        <v>43049.626590914355</v>
      </c>
      <c r="B678" s="5" t="s">
        <v>41</v>
      </c>
      <c r="C678" s="5" t="s">
        <v>13</v>
      </c>
      <c r="D678" s="5" t="s">
        <v>1440</v>
      </c>
      <c r="E678" s="5" t="s">
        <v>1508</v>
      </c>
      <c r="F678" s="5">
        <v>1.0</v>
      </c>
      <c r="N678" s="14" t="s">
        <v>1510</v>
      </c>
      <c r="P678" s="15">
        <v>43049.626590914355</v>
      </c>
    </row>
    <row r="679">
      <c r="A679" s="13">
        <v>43049.649589189816</v>
      </c>
      <c r="B679" s="5" t="s">
        <v>627</v>
      </c>
      <c r="C679" s="5" t="s">
        <v>13</v>
      </c>
      <c r="D679" s="5" t="s">
        <v>1440</v>
      </c>
      <c r="E679" s="5" t="s">
        <v>1501</v>
      </c>
      <c r="F679" s="5">
        <v>0.5</v>
      </c>
      <c r="N679" s="14" t="s">
        <v>1511</v>
      </c>
      <c r="P679" s="15">
        <v>43049.649589189816</v>
      </c>
    </row>
    <row r="680">
      <c r="A680" s="13">
        <v>43068.46259793981</v>
      </c>
      <c r="B680" s="5" t="s">
        <v>1512</v>
      </c>
      <c r="C680" s="5" t="s">
        <v>13</v>
      </c>
      <c r="D680" s="5" t="s">
        <v>1513</v>
      </c>
      <c r="E680" s="5" t="s">
        <v>1514</v>
      </c>
      <c r="F680" s="5">
        <v>1.5</v>
      </c>
      <c r="N680" s="14" t="s">
        <v>1515</v>
      </c>
      <c r="P680" s="15">
        <v>43068.46259793981</v>
      </c>
    </row>
    <row r="681">
      <c r="A681" s="13">
        <v>43068.58710362269</v>
      </c>
      <c r="B681" s="5" t="s">
        <v>1512</v>
      </c>
      <c r="C681" s="5" t="s">
        <v>17</v>
      </c>
      <c r="I681" s="5" t="s">
        <v>1516</v>
      </c>
      <c r="M681" s="13">
        <v>43068.57638888889</v>
      </c>
      <c r="N681" s="14" t="s">
        <v>1517</v>
      </c>
      <c r="P681" s="15">
        <v>43068.58710362269</v>
      </c>
    </row>
    <row r="682">
      <c r="A682" s="13">
        <v>43068.643550625</v>
      </c>
      <c r="B682" s="5" t="s">
        <v>1512</v>
      </c>
      <c r="C682" s="5" t="s">
        <v>13</v>
      </c>
      <c r="D682" s="5" t="s">
        <v>489</v>
      </c>
      <c r="E682" s="5" t="s">
        <v>1518</v>
      </c>
      <c r="F682" s="5">
        <v>0.5</v>
      </c>
      <c r="N682" s="14" t="s">
        <v>1519</v>
      </c>
      <c r="P682" s="15">
        <v>43068.643550625</v>
      </c>
    </row>
    <row r="683">
      <c r="A683" s="13">
        <v>43068.66923341435</v>
      </c>
      <c r="B683" s="5" t="s">
        <v>1512</v>
      </c>
      <c r="C683" s="5" t="s">
        <v>17</v>
      </c>
      <c r="I683" s="5" t="s">
        <v>1520</v>
      </c>
      <c r="M683" s="13">
        <v>43068.66666666667</v>
      </c>
      <c r="N683" s="14" t="s">
        <v>1521</v>
      </c>
      <c r="P683" s="15">
        <v>43068.66923341435</v>
      </c>
    </row>
    <row r="684">
      <c r="A684" s="13">
        <v>43075.556238749996</v>
      </c>
      <c r="B684" s="5" t="s">
        <v>1522</v>
      </c>
      <c r="C684" s="5" t="s">
        <v>13</v>
      </c>
      <c r="D684" s="5" t="s">
        <v>1523</v>
      </c>
      <c r="E684" s="5" t="s">
        <v>1524</v>
      </c>
      <c r="F684" s="5">
        <v>1.0</v>
      </c>
      <c r="N684" s="14" t="s">
        <v>1525</v>
      </c>
      <c r="P684" s="15">
        <v>43075.556238749996</v>
      </c>
    </row>
    <row r="685">
      <c r="A685" s="13">
        <v>43075.645618333336</v>
      </c>
      <c r="B685" s="5" t="s">
        <v>1522</v>
      </c>
      <c r="C685" s="5" t="s">
        <v>17</v>
      </c>
      <c r="I685" s="5" t="s">
        <v>1526</v>
      </c>
      <c r="M685" s="13">
        <v>43075.64583333333</v>
      </c>
      <c r="N685" s="14" t="s">
        <v>1527</v>
      </c>
      <c r="P685" s="15">
        <v>43075.645618333336</v>
      </c>
    </row>
    <row r="686">
      <c r="A686" s="13">
        <v>43111.45782835648</v>
      </c>
      <c r="B686" s="5" t="s">
        <v>1528</v>
      </c>
      <c r="C686" s="5" t="s">
        <v>13</v>
      </c>
      <c r="D686" s="5" t="s">
        <v>1305</v>
      </c>
      <c r="E686" s="5" t="s">
        <v>1529</v>
      </c>
      <c r="F686" s="5">
        <v>0.5</v>
      </c>
      <c r="N686" s="14" t="s">
        <v>1530</v>
      </c>
      <c r="P686" s="15">
        <v>43111.45782835648</v>
      </c>
    </row>
    <row r="687">
      <c r="A687" s="13">
        <v>43111.47223438657</v>
      </c>
      <c r="B687" s="5" t="s">
        <v>1531</v>
      </c>
      <c r="C687" s="5" t="s">
        <v>17</v>
      </c>
      <c r="I687" s="5" t="s">
        <v>1532</v>
      </c>
      <c r="M687" s="13">
        <v>43111.47222222222</v>
      </c>
      <c r="N687" s="14" t="s">
        <v>1533</v>
      </c>
      <c r="P687" s="15">
        <v>43111.47223438657</v>
      </c>
    </row>
    <row r="688">
      <c r="A688" s="13">
        <v>43111.53535829861</v>
      </c>
      <c r="B688" s="5" t="s">
        <v>1534</v>
      </c>
      <c r="C688" s="5" t="s">
        <v>13</v>
      </c>
      <c r="D688" s="5" t="s">
        <v>65</v>
      </c>
      <c r="E688" s="5" t="s">
        <v>1371</v>
      </c>
      <c r="F688" s="5">
        <v>1.0</v>
      </c>
      <c r="N688" s="14" t="s">
        <v>1535</v>
      </c>
      <c r="P688" s="15">
        <v>43111.53535829861</v>
      </c>
    </row>
    <row r="689">
      <c r="A689" s="13">
        <v>43111.56524928241</v>
      </c>
      <c r="B689" s="5" t="s">
        <v>1531</v>
      </c>
      <c r="C689" s="5" t="s">
        <v>17</v>
      </c>
      <c r="I689" s="5" t="s">
        <v>1536</v>
      </c>
      <c r="M689" s="13">
        <v>43111.58333333333</v>
      </c>
      <c r="N689" s="14" t="s">
        <v>1537</v>
      </c>
      <c r="P689" s="15">
        <v>43111.56524928241</v>
      </c>
    </row>
    <row r="690">
      <c r="A690" s="13">
        <v>43111.6815890625</v>
      </c>
      <c r="B690" s="5" t="s">
        <v>1531</v>
      </c>
      <c r="C690" s="5" t="s">
        <v>13</v>
      </c>
      <c r="D690" s="5" t="s">
        <v>489</v>
      </c>
      <c r="E690" s="5" t="s">
        <v>1518</v>
      </c>
      <c r="F690" s="5">
        <v>0.5</v>
      </c>
      <c r="N690" s="14" t="s">
        <v>1538</v>
      </c>
      <c r="P690" s="15">
        <v>43111.6815890625</v>
      </c>
    </row>
    <row r="691">
      <c r="A691" s="13">
        <v>43111.70127457176</v>
      </c>
      <c r="B691" s="5" t="s">
        <v>1531</v>
      </c>
      <c r="C691" s="5" t="s">
        <v>17</v>
      </c>
      <c r="I691" s="5" t="s">
        <v>1539</v>
      </c>
      <c r="M691" s="13">
        <v>43111.1875</v>
      </c>
      <c r="N691" s="14" t="s">
        <v>1540</v>
      </c>
      <c r="P691" s="15">
        <v>43111.70127457176</v>
      </c>
    </row>
    <row r="692">
      <c r="A692" s="13">
        <v>43117.627563981485</v>
      </c>
      <c r="B692" s="5" t="s">
        <v>1531</v>
      </c>
      <c r="C692" s="5" t="s">
        <v>13</v>
      </c>
      <c r="D692" s="5" t="s">
        <v>65</v>
      </c>
      <c r="E692" s="5" t="s">
        <v>1371</v>
      </c>
      <c r="F692" s="5">
        <v>1.0</v>
      </c>
      <c r="N692" s="14" t="s">
        <v>1541</v>
      </c>
      <c r="P692" s="15">
        <v>43117.627563981485</v>
      </c>
    </row>
    <row r="693">
      <c r="A693" s="13">
        <v>43117.712441550924</v>
      </c>
      <c r="B693" s="5" t="s">
        <v>1531</v>
      </c>
      <c r="C693" s="5" t="s">
        <v>17</v>
      </c>
      <c r="I693" s="5" t="s">
        <v>1542</v>
      </c>
      <c r="M693" s="13">
        <v>43118.70833333333</v>
      </c>
      <c r="N693" s="14" t="s">
        <v>1543</v>
      </c>
      <c r="P693" s="15">
        <v>43117.712441550924</v>
      </c>
    </row>
    <row r="694">
      <c r="A694" s="13">
        <v>43125.47732638889</v>
      </c>
      <c r="B694" s="5" t="s">
        <v>1531</v>
      </c>
      <c r="C694" s="5" t="s">
        <v>13</v>
      </c>
      <c r="D694" s="5" t="s">
        <v>489</v>
      </c>
      <c r="E694" s="5" t="s">
        <v>1474</v>
      </c>
      <c r="F694" s="5">
        <v>0.5</v>
      </c>
      <c r="N694" s="14" t="s">
        <v>1544</v>
      </c>
      <c r="P694" s="15">
        <v>43125.47732638889</v>
      </c>
    </row>
    <row r="695">
      <c r="A695" s="13">
        <v>43125.51531033565</v>
      </c>
      <c r="B695" s="5" t="s">
        <v>1531</v>
      </c>
      <c r="C695" s="5" t="s">
        <v>17</v>
      </c>
      <c r="I695" s="5" t="s">
        <v>1545</v>
      </c>
      <c r="M695" s="13">
        <v>43125.51041666667</v>
      </c>
      <c r="N695" s="14" t="s">
        <v>1546</v>
      </c>
      <c r="P695" s="15">
        <v>43125.51531033565</v>
      </c>
    </row>
    <row r="696">
      <c r="A696" s="13">
        <v>43126.582806666665</v>
      </c>
      <c r="B696" s="5" t="s">
        <v>1531</v>
      </c>
      <c r="C696" s="5" t="s">
        <v>17</v>
      </c>
      <c r="I696" s="5" t="s">
        <v>1547</v>
      </c>
      <c r="M696" s="13">
        <v>43126.08333333333</v>
      </c>
      <c r="N696" s="14" t="s">
        <v>1548</v>
      </c>
      <c r="P696" s="15">
        <v>43126.582806666665</v>
      </c>
    </row>
    <row r="697">
      <c r="A697" s="13">
        <v>43126.62696403935</v>
      </c>
      <c r="B697" s="5" t="s">
        <v>1549</v>
      </c>
      <c r="C697" s="5" t="s">
        <v>13</v>
      </c>
      <c r="D697" s="5" t="s">
        <v>1550</v>
      </c>
      <c r="E697" s="5" t="s">
        <v>1551</v>
      </c>
      <c r="F697" s="5">
        <v>1.0</v>
      </c>
      <c r="N697" s="14" t="s">
        <v>1552</v>
      </c>
      <c r="P697" s="15">
        <v>43126.62696403935</v>
      </c>
    </row>
    <row r="698">
      <c r="A698" s="13">
        <v>43126.69140106482</v>
      </c>
      <c r="B698" s="5" t="s">
        <v>1549</v>
      </c>
      <c r="C698" s="5" t="s">
        <v>17</v>
      </c>
      <c r="I698" s="5" t="s">
        <v>1553</v>
      </c>
      <c r="M698" s="13">
        <v>43126.66666666667</v>
      </c>
      <c r="N698" s="14" t="s">
        <v>1554</v>
      </c>
      <c r="P698" s="15">
        <v>43126.69140106482</v>
      </c>
    </row>
    <row r="699">
      <c r="A699" s="13">
        <v>43137.63052517361</v>
      </c>
      <c r="B699" s="5" t="s">
        <v>1531</v>
      </c>
      <c r="C699" s="5" t="s">
        <v>13</v>
      </c>
      <c r="D699" s="5" t="s">
        <v>65</v>
      </c>
      <c r="E699" s="5" t="s">
        <v>1551</v>
      </c>
      <c r="F699" s="5">
        <v>0.5</v>
      </c>
      <c r="N699" s="14" t="s">
        <v>1555</v>
      </c>
      <c r="P699" s="15">
        <v>43137.63052517361</v>
      </c>
    </row>
    <row r="700">
      <c r="A700" s="13">
        <v>43137.680275983796</v>
      </c>
      <c r="B700" s="5" t="s">
        <v>1531</v>
      </c>
      <c r="C700" s="5" t="s">
        <v>17</v>
      </c>
      <c r="I700" s="5" t="s">
        <v>1556</v>
      </c>
      <c r="M700" s="13">
        <v>43137.65972222222</v>
      </c>
      <c r="N700" s="14" t="s">
        <v>1557</v>
      </c>
      <c r="P700" s="15">
        <v>43137.680275983796</v>
      </c>
    </row>
    <row r="701">
      <c r="A701" s="13">
        <v>43165.44864821759</v>
      </c>
      <c r="B701" s="5" t="s">
        <v>1558</v>
      </c>
      <c r="C701" s="5" t="s">
        <v>13</v>
      </c>
      <c r="D701" s="5" t="s">
        <v>65</v>
      </c>
      <c r="E701" s="5" t="s">
        <v>1559</v>
      </c>
      <c r="F701" s="5">
        <v>0.5</v>
      </c>
      <c r="N701" s="14" t="s">
        <v>1560</v>
      </c>
      <c r="P701" s="15">
        <v>43165.44864821759</v>
      </c>
    </row>
    <row r="702">
      <c r="A702" s="13">
        <v>43165.486931782405</v>
      </c>
      <c r="B702" s="5" t="s">
        <v>1558</v>
      </c>
      <c r="C702" s="5" t="s">
        <v>17</v>
      </c>
      <c r="I702" s="5" t="s">
        <v>1561</v>
      </c>
      <c r="M702" s="13">
        <v>43165.478472222225</v>
      </c>
      <c r="N702" s="14" t="s">
        <v>1562</v>
      </c>
      <c r="P702" s="15">
        <v>43165.486931782405</v>
      </c>
    </row>
    <row r="703">
      <c r="A703" s="13">
        <v>43165.51291525463</v>
      </c>
      <c r="B703" s="5" t="s">
        <v>1558</v>
      </c>
      <c r="C703" s="5" t="s">
        <v>13</v>
      </c>
      <c r="D703" s="5" t="s">
        <v>450</v>
      </c>
      <c r="E703" s="5" t="s">
        <v>1529</v>
      </c>
      <c r="F703" s="5">
        <v>0.5</v>
      </c>
      <c r="N703" s="14" t="s">
        <v>1563</v>
      </c>
      <c r="P703" s="15">
        <v>43165.51291525463</v>
      </c>
    </row>
    <row r="704">
      <c r="A704" s="13">
        <v>43165.51998675926</v>
      </c>
      <c r="B704" s="5" t="s">
        <v>1558</v>
      </c>
      <c r="C704" s="5" t="s">
        <v>17</v>
      </c>
      <c r="I704" s="5" t="s">
        <v>1564</v>
      </c>
      <c r="M704" s="13">
        <v>43165.02083333333</v>
      </c>
      <c r="N704" s="14" t="s">
        <v>1565</v>
      </c>
      <c r="P704" s="15">
        <v>43165.51998675926</v>
      </c>
    </row>
    <row r="705">
      <c r="A705" s="13">
        <v>43196.615411782404</v>
      </c>
      <c r="B705" s="5" t="s">
        <v>41</v>
      </c>
      <c r="C705" s="5" t="s">
        <v>21</v>
      </c>
      <c r="I705" s="5" t="s">
        <v>1566</v>
      </c>
      <c r="M705" s="13">
        <v>43196.57152777778</v>
      </c>
      <c r="N705" s="14" t="s">
        <v>1567</v>
      </c>
      <c r="P705" s="15">
        <v>43196.615411782404</v>
      </c>
    </row>
    <row r="706">
      <c r="A706" s="13">
        <v>43196.631761875</v>
      </c>
      <c r="B706" s="5" t="s">
        <v>993</v>
      </c>
      <c r="C706" s="5" t="s">
        <v>21</v>
      </c>
      <c r="I706" s="5" t="s">
        <v>1568</v>
      </c>
      <c r="M706" s="13">
        <v>43196.63125</v>
      </c>
      <c r="N706" s="14" t="s">
        <v>1569</v>
      </c>
      <c r="P706" s="15">
        <v>43196.631761875</v>
      </c>
    </row>
    <row r="707">
      <c r="A707" s="13">
        <v>43216.496555046295</v>
      </c>
      <c r="B707" s="5" t="s">
        <v>1531</v>
      </c>
      <c r="C707" s="5" t="s">
        <v>13</v>
      </c>
      <c r="D707" s="5" t="s">
        <v>1523</v>
      </c>
      <c r="E707" s="5" t="s">
        <v>1570</v>
      </c>
      <c r="F707" s="5">
        <v>0.5</v>
      </c>
      <c r="N707" s="14" t="s">
        <v>1571</v>
      </c>
      <c r="P707" s="15">
        <v>43216.496555046295</v>
      </c>
    </row>
    <row r="708">
      <c r="A708" s="13">
        <v>43216.552583888886</v>
      </c>
      <c r="B708" s="5" t="s">
        <v>1531</v>
      </c>
      <c r="C708" s="5" t="s">
        <v>17</v>
      </c>
      <c r="I708" s="5" t="s">
        <v>1572</v>
      </c>
      <c r="M708" s="13">
        <v>43216.02083333333</v>
      </c>
      <c r="N708" s="14" t="s">
        <v>1573</v>
      </c>
      <c r="P708" s="15">
        <v>43216.552583888886</v>
      </c>
    </row>
    <row r="709">
      <c r="A709" s="13">
        <v>43216.55863396991</v>
      </c>
      <c r="B709" s="5" t="s">
        <v>1531</v>
      </c>
      <c r="C709" s="5" t="s">
        <v>13</v>
      </c>
      <c r="D709" s="5" t="s">
        <v>450</v>
      </c>
      <c r="E709" s="5" t="s">
        <v>1529</v>
      </c>
      <c r="F709" s="5">
        <v>0.5</v>
      </c>
      <c r="N709" s="14" t="s">
        <v>1574</v>
      </c>
      <c r="P709" s="15">
        <v>43216.55863396991</v>
      </c>
    </row>
    <row r="710">
      <c r="A710" s="13">
        <v>43216.56679832176</v>
      </c>
      <c r="B710" s="5" t="s">
        <v>1531</v>
      </c>
      <c r="C710" s="5" t="s">
        <v>17</v>
      </c>
      <c r="I710" s="5" t="s">
        <v>1575</v>
      </c>
      <c r="M710" s="13">
        <v>43216.5625</v>
      </c>
      <c r="N710" s="14" t="s">
        <v>1576</v>
      </c>
      <c r="P710" s="15">
        <v>43216.56679832176</v>
      </c>
    </row>
    <row r="711">
      <c r="A711" s="13">
        <v>43231.53478253473</v>
      </c>
      <c r="B711" s="5" t="s">
        <v>1531</v>
      </c>
      <c r="C711" s="5" t="s">
        <v>13</v>
      </c>
      <c r="D711" s="5" t="s">
        <v>1577</v>
      </c>
      <c r="E711" s="5" t="s">
        <v>1578</v>
      </c>
      <c r="F711" s="5">
        <v>0.5</v>
      </c>
      <c r="N711" s="14" t="s">
        <v>1579</v>
      </c>
      <c r="P711" s="15">
        <v>43231.53478253473</v>
      </c>
    </row>
    <row r="712">
      <c r="A712" s="13">
        <v>43231.56137141204</v>
      </c>
      <c r="B712" s="5" t="s">
        <v>1531</v>
      </c>
      <c r="C712" s="5" t="s">
        <v>17</v>
      </c>
      <c r="I712" s="5" t="s">
        <v>1580</v>
      </c>
      <c r="M712" s="13">
        <v>43231.55208333333</v>
      </c>
      <c r="N712" s="14" t="s">
        <v>1581</v>
      </c>
      <c r="P712" s="15">
        <v>43231.56137141204</v>
      </c>
    </row>
    <row r="713">
      <c r="A713" s="13">
        <v>43231.58028415509</v>
      </c>
      <c r="B713" s="5" t="s">
        <v>1531</v>
      </c>
      <c r="C713" s="5" t="s">
        <v>13</v>
      </c>
      <c r="D713" s="5" t="s">
        <v>1577</v>
      </c>
      <c r="E713" s="5" t="s">
        <v>1582</v>
      </c>
      <c r="F713" s="5">
        <v>0.5</v>
      </c>
      <c r="N713" s="14" t="s">
        <v>1583</v>
      </c>
    </row>
    <row r="714">
      <c r="A714" s="13">
        <v>43231.58087668981</v>
      </c>
      <c r="B714" s="5" t="s">
        <v>1531</v>
      </c>
      <c r="C714" s="5" t="s">
        <v>17</v>
      </c>
      <c r="I714" s="5" t="s">
        <v>1584</v>
      </c>
      <c r="M714" s="13">
        <v>43231.57986111111</v>
      </c>
      <c r="N714" s="14" t="s">
        <v>1585</v>
      </c>
      <c r="P714" s="15">
        <v>43231.58087668981</v>
      </c>
    </row>
    <row r="715">
      <c r="A715" s="13">
        <v>43238.48063298611</v>
      </c>
      <c r="B715" s="5" t="s">
        <v>1586</v>
      </c>
      <c r="C715" s="5" t="s">
        <v>13</v>
      </c>
      <c r="D715" s="5" t="s">
        <v>1587</v>
      </c>
      <c r="E715" s="5" t="s">
        <v>1588</v>
      </c>
      <c r="F715" s="5">
        <v>0.5</v>
      </c>
      <c r="N715" s="14" t="s">
        <v>1589</v>
      </c>
      <c r="P715" s="15">
        <v>43238.48063298611</v>
      </c>
    </row>
    <row r="716">
      <c r="A716" s="13">
        <v>43238.50859572917</v>
      </c>
      <c r="B716" s="5" t="s">
        <v>1586</v>
      </c>
      <c r="C716" s="5" t="s">
        <v>17</v>
      </c>
      <c r="I716" s="5" t="s">
        <v>1590</v>
      </c>
      <c r="M716" s="13">
        <v>43238.49652777778</v>
      </c>
      <c r="N716" s="14" t="s">
        <v>1591</v>
      </c>
      <c r="P716" s="15">
        <v>43238.50859572917</v>
      </c>
    </row>
    <row r="717">
      <c r="A717" s="13">
        <v>43238.51423328704</v>
      </c>
      <c r="B717" s="5" t="s">
        <v>1586</v>
      </c>
      <c r="C717" s="5" t="s">
        <v>13</v>
      </c>
      <c r="D717" s="5" t="s">
        <v>1592</v>
      </c>
      <c r="E717" s="5" t="s">
        <v>1588</v>
      </c>
      <c r="F717" s="5">
        <v>0.5</v>
      </c>
      <c r="N717" s="14" t="s">
        <v>1593</v>
      </c>
      <c r="P717" s="15">
        <v>43238.51423328704</v>
      </c>
    </row>
    <row r="718">
      <c r="A718" s="13">
        <v>43238.54388583334</v>
      </c>
      <c r="B718" s="5" t="s">
        <v>1586</v>
      </c>
      <c r="C718" s="5" t="s">
        <v>17</v>
      </c>
      <c r="I718" s="5" t="s">
        <v>1594</v>
      </c>
      <c r="M718" s="13">
        <v>43238.54166666667</v>
      </c>
      <c r="N718" s="14" t="s">
        <v>1595</v>
      </c>
      <c r="P718" s="15">
        <v>43238.54388583334</v>
      </c>
    </row>
    <row r="719">
      <c r="A719" s="13">
        <v>43238.656253090274</v>
      </c>
      <c r="B719" s="5" t="s">
        <v>1531</v>
      </c>
      <c r="C719" s="5" t="s">
        <v>13</v>
      </c>
      <c r="D719" s="5" t="s">
        <v>65</v>
      </c>
      <c r="E719" s="5" t="s">
        <v>1596</v>
      </c>
      <c r="F719" s="5">
        <v>0.5</v>
      </c>
      <c r="N719" s="14" t="s">
        <v>1597</v>
      </c>
      <c r="P719" s="15">
        <v>43238.656253090274</v>
      </c>
    </row>
    <row r="720">
      <c r="A720" s="13">
        <v>43238.6802727662</v>
      </c>
      <c r="B720" s="5" t="s">
        <v>1531</v>
      </c>
      <c r="C720" s="5" t="s">
        <v>17</v>
      </c>
      <c r="I720" s="5" t="s">
        <v>1598</v>
      </c>
      <c r="M720" s="13">
        <v>43238.67708333333</v>
      </c>
      <c r="N720" s="14" t="s">
        <v>1599</v>
      </c>
      <c r="P720" s="15">
        <v>43238.6802727662</v>
      </c>
    </row>
    <row r="721">
      <c r="A721" s="13">
        <v>43250.569352499995</v>
      </c>
      <c r="B721" s="5" t="s">
        <v>1531</v>
      </c>
      <c r="C721" s="5" t="s">
        <v>13</v>
      </c>
      <c r="D721" s="5" t="s">
        <v>65</v>
      </c>
      <c r="E721" s="5" t="s">
        <v>1600</v>
      </c>
      <c r="F721" s="5">
        <v>0.5</v>
      </c>
      <c r="N721" s="14" t="s">
        <v>1601</v>
      </c>
      <c r="P721" s="15">
        <v>43250.569352499995</v>
      </c>
    </row>
    <row r="722">
      <c r="A722" s="13">
        <v>43250.598247974536</v>
      </c>
      <c r="B722" s="5" t="s">
        <v>1531</v>
      </c>
      <c r="C722" s="5" t="s">
        <v>17</v>
      </c>
      <c r="I722" s="5" t="s">
        <v>1602</v>
      </c>
      <c r="M722" s="13">
        <v>43250.59375</v>
      </c>
      <c r="N722" s="14" t="s">
        <v>1603</v>
      </c>
      <c r="P722" s="15">
        <v>43250.598247974536</v>
      </c>
    </row>
    <row r="723">
      <c r="A723" s="13">
        <v>43259.54867871528</v>
      </c>
      <c r="B723" s="5" t="s">
        <v>1531</v>
      </c>
      <c r="C723" s="5" t="s">
        <v>13</v>
      </c>
      <c r="D723" s="5" t="s">
        <v>65</v>
      </c>
      <c r="E723" s="5" t="s">
        <v>1604</v>
      </c>
      <c r="F723" s="5">
        <v>0.5</v>
      </c>
      <c r="N723" s="14" t="s">
        <v>1605</v>
      </c>
      <c r="P723" s="15">
        <v>43259.54867871528</v>
      </c>
    </row>
    <row r="724">
      <c r="A724" s="13">
        <v>43259.598439884256</v>
      </c>
      <c r="B724" s="5" t="s">
        <v>1531</v>
      </c>
      <c r="C724" s="5" t="s">
        <v>17</v>
      </c>
      <c r="I724" s="5" t="s">
        <v>1606</v>
      </c>
      <c r="M724" s="13">
        <v>43259.58333333333</v>
      </c>
      <c r="N724" s="14" t="s">
        <v>1607</v>
      </c>
      <c r="P724" s="15">
        <v>43259.598439884256</v>
      </c>
    </row>
    <row r="725">
      <c r="A725" s="13">
        <v>43276.49326878472</v>
      </c>
      <c r="B725" s="5" t="s">
        <v>1531</v>
      </c>
      <c r="C725" s="5" t="s">
        <v>13</v>
      </c>
      <c r="D725" s="5" t="s">
        <v>489</v>
      </c>
      <c r="E725" s="5" t="s">
        <v>1608</v>
      </c>
      <c r="F725" s="5">
        <v>1.0</v>
      </c>
      <c r="N725" s="14" t="s">
        <v>1609</v>
      </c>
      <c r="P725" s="15">
        <v>43276.49326878472</v>
      </c>
    </row>
    <row r="726">
      <c r="A726" s="13">
        <v>43276.50582320602</v>
      </c>
      <c r="B726" s="5" t="s">
        <v>1531</v>
      </c>
      <c r="C726" s="5" t="s">
        <v>17</v>
      </c>
      <c r="I726" s="5" t="s">
        <v>1610</v>
      </c>
      <c r="M726" s="13">
        <v>43276.0</v>
      </c>
      <c r="N726" s="14" t="s">
        <v>1611</v>
      </c>
      <c r="P726" s="15">
        <v>43276.50582320602</v>
      </c>
    </row>
    <row r="727">
      <c r="A727" s="13">
        <v>43276.59863221065</v>
      </c>
      <c r="B727" s="5" t="s">
        <v>1531</v>
      </c>
      <c r="C727" s="5" t="s">
        <v>13</v>
      </c>
      <c r="D727" s="5" t="s">
        <v>65</v>
      </c>
      <c r="E727" s="5" t="s">
        <v>1612</v>
      </c>
      <c r="F727" s="5">
        <v>1.0</v>
      </c>
      <c r="N727" s="14" t="s">
        <v>1613</v>
      </c>
      <c r="P727" s="15">
        <v>43276.59863221065</v>
      </c>
    </row>
    <row r="728">
      <c r="A728" s="13">
        <v>43276.65782478009</v>
      </c>
      <c r="B728" s="5" t="s">
        <v>1531</v>
      </c>
      <c r="C728" s="5" t="s">
        <v>17</v>
      </c>
      <c r="I728" s="5" t="s">
        <v>1614</v>
      </c>
      <c r="M728" s="13">
        <v>43276.65625</v>
      </c>
      <c r="N728" s="14" t="s">
        <v>1615</v>
      </c>
      <c r="P728" s="15">
        <v>43276.65782478009</v>
      </c>
    </row>
    <row r="729">
      <c r="A729" s="13">
        <v>43278.63224770833</v>
      </c>
      <c r="B729" s="5" t="s">
        <v>1531</v>
      </c>
      <c r="C729" s="5" t="s">
        <v>13</v>
      </c>
      <c r="D729" s="5" t="s">
        <v>1587</v>
      </c>
      <c r="E729" s="5" t="s">
        <v>1616</v>
      </c>
      <c r="F729" s="5">
        <v>0.5</v>
      </c>
      <c r="N729" s="14" t="s">
        <v>1617</v>
      </c>
      <c r="P729" s="15">
        <v>43278.63224770833</v>
      </c>
    </row>
    <row r="730">
      <c r="A730" s="13">
        <v>43278.63340357639</v>
      </c>
      <c r="B730" s="5" t="s">
        <v>1531</v>
      </c>
      <c r="C730" s="5" t="s">
        <v>17</v>
      </c>
      <c r="I730" s="5" t="s">
        <v>1618</v>
      </c>
      <c r="M730" s="13">
        <v>43278.63541666667</v>
      </c>
      <c r="N730" s="14" t="s">
        <v>1619</v>
      </c>
      <c r="P730" s="15">
        <v>43278.63340357639</v>
      </c>
    </row>
    <row r="731">
      <c r="A731" s="13">
        <v>43278.63429760416</v>
      </c>
      <c r="B731" s="5" t="s">
        <v>1531</v>
      </c>
      <c r="C731" s="5" t="s">
        <v>17</v>
      </c>
      <c r="I731" s="5" t="s">
        <v>1620</v>
      </c>
      <c r="M731" s="13">
        <v>43278.63541666667</v>
      </c>
      <c r="N731" s="14" t="s">
        <v>1621</v>
      </c>
      <c r="P731" s="15">
        <v>43278.63429760416</v>
      </c>
    </row>
    <row r="732">
      <c r="A732" s="13">
        <v>43298.46235724537</v>
      </c>
      <c r="B732" s="5" t="s">
        <v>1531</v>
      </c>
      <c r="C732" s="5" t="s">
        <v>13</v>
      </c>
      <c r="D732" s="5" t="s">
        <v>489</v>
      </c>
      <c r="E732" s="5" t="s">
        <v>1622</v>
      </c>
      <c r="F732" s="5">
        <v>1.0</v>
      </c>
      <c r="N732" s="14" t="s">
        <v>1623</v>
      </c>
      <c r="P732" s="15">
        <v>43298.46235724537</v>
      </c>
    </row>
    <row r="733">
      <c r="A733" s="13">
        <v>43298.52428168981</v>
      </c>
      <c r="B733" s="5" t="s">
        <v>1531</v>
      </c>
      <c r="C733" s="5" t="s">
        <v>17</v>
      </c>
      <c r="I733" s="5" t="s">
        <v>1624</v>
      </c>
      <c r="M733" s="13">
        <v>43298.5</v>
      </c>
      <c r="N733" s="14" t="s">
        <v>1625</v>
      </c>
      <c r="P733" s="15">
        <v>43298.52428168981</v>
      </c>
    </row>
    <row r="734">
      <c r="A734" s="13">
        <v>43298.56418239583</v>
      </c>
      <c r="B734" s="5" t="s">
        <v>1531</v>
      </c>
      <c r="C734" s="5" t="s">
        <v>13</v>
      </c>
      <c r="D734" s="5" t="s">
        <v>1626</v>
      </c>
      <c r="E734" s="5" t="s">
        <v>1627</v>
      </c>
      <c r="F734" s="5">
        <v>0.5</v>
      </c>
      <c r="N734" s="14" t="s">
        <v>1628</v>
      </c>
      <c r="P734" s="15">
        <v>43298.56418239583</v>
      </c>
    </row>
    <row r="735">
      <c r="A735" s="13">
        <v>43298.596964571756</v>
      </c>
      <c r="B735" s="5" t="s">
        <v>1531</v>
      </c>
      <c r="C735" s="5" t="s">
        <v>17</v>
      </c>
      <c r="I735" s="5" t="s">
        <v>1629</v>
      </c>
      <c r="M735" s="13">
        <v>43298.59722222222</v>
      </c>
      <c r="N735" s="14" t="s">
        <v>1630</v>
      </c>
      <c r="P735" s="15">
        <v>43298.596964571756</v>
      </c>
    </row>
    <row r="736">
      <c r="A736" s="13">
        <v>43319.49291107639</v>
      </c>
      <c r="B736" s="5" t="s">
        <v>1531</v>
      </c>
      <c r="C736" s="5" t="s">
        <v>13</v>
      </c>
      <c r="D736" s="5" t="s">
        <v>65</v>
      </c>
      <c r="E736" s="5" t="s">
        <v>1612</v>
      </c>
      <c r="F736" s="5">
        <v>0.5</v>
      </c>
      <c r="N736" s="14" t="s">
        <v>1631</v>
      </c>
      <c r="P736" s="15">
        <v>43319.49291107639</v>
      </c>
    </row>
    <row r="737">
      <c r="A737" s="13">
        <v>43319.60138416667</v>
      </c>
      <c r="B737" s="5" t="s">
        <v>1531</v>
      </c>
      <c r="C737" s="5" t="s">
        <v>17</v>
      </c>
      <c r="I737" s="5" t="s">
        <v>1632</v>
      </c>
      <c r="M737" s="13">
        <v>43319.54166666667</v>
      </c>
      <c r="N737" s="14" t="s">
        <v>1633</v>
      </c>
      <c r="P737" s="15">
        <v>43319.60138416667</v>
      </c>
    </row>
    <row r="738">
      <c r="A738" s="13">
        <v>43319.60664496528</v>
      </c>
      <c r="B738" s="5" t="s">
        <v>1531</v>
      </c>
      <c r="C738" s="5" t="s">
        <v>13</v>
      </c>
      <c r="D738" s="5" t="s">
        <v>1592</v>
      </c>
      <c r="E738" s="5" t="s">
        <v>1612</v>
      </c>
      <c r="F738" s="5">
        <v>0.5</v>
      </c>
      <c r="N738" s="14" t="s">
        <v>1634</v>
      </c>
      <c r="P738" s="15">
        <v>43319.60664496528</v>
      </c>
    </row>
    <row r="739">
      <c r="A739" s="13">
        <v>43319.62932283565</v>
      </c>
      <c r="B739" s="5" t="s">
        <v>1531</v>
      </c>
      <c r="C739" s="5" t="s">
        <v>17</v>
      </c>
      <c r="I739" s="5" t="s">
        <v>1635</v>
      </c>
      <c r="M739" s="13">
        <v>43319.625</v>
      </c>
      <c r="N739" s="14" t="s">
        <v>1636</v>
      </c>
      <c r="P739" s="15">
        <v>43319.62932283565</v>
      </c>
    </row>
    <row r="740">
      <c r="A740" s="13">
        <v>43326.62020613426</v>
      </c>
      <c r="B740" s="5" t="s">
        <v>1531</v>
      </c>
      <c r="C740" s="5" t="s">
        <v>13</v>
      </c>
      <c r="D740" s="5" t="s">
        <v>65</v>
      </c>
      <c r="E740" s="5" t="s">
        <v>1637</v>
      </c>
      <c r="F740" s="5">
        <v>2.0</v>
      </c>
      <c r="N740" s="14" t="s">
        <v>1638</v>
      </c>
      <c r="P740" s="15">
        <v>43326.62020613426</v>
      </c>
    </row>
    <row r="741">
      <c r="A741" s="13">
        <v>43326.69048157407</v>
      </c>
      <c r="B741" s="5" t="s">
        <v>1531</v>
      </c>
      <c r="C741" s="5" t="s">
        <v>17</v>
      </c>
      <c r="I741" s="5" t="s">
        <v>1639</v>
      </c>
      <c r="M741" s="13">
        <v>43326.6875</v>
      </c>
      <c r="N741" s="14" t="s">
        <v>1640</v>
      </c>
      <c r="P741" s="15">
        <v>43326.69048157407</v>
      </c>
    </row>
    <row r="742">
      <c r="A742" s="13">
        <v>43333.478001655094</v>
      </c>
      <c r="B742" s="5" t="s">
        <v>1531</v>
      </c>
      <c r="C742" s="5" t="s">
        <v>17</v>
      </c>
      <c r="I742" s="5" t="s">
        <v>1641</v>
      </c>
      <c r="M742" s="13">
        <v>43333.47916666667</v>
      </c>
      <c r="N742" s="14" t="s">
        <v>1642</v>
      </c>
      <c r="P742" s="15">
        <v>43333.478001655094</v>
      </c>
    </row>
    <row r="743">
      <c r="A743" s="13">
        <v>43333.51785881944</v>
      </c>
      <c r="B743" s="5" t="s">
        <v>1531</v>
      </c>
      <c r="C743" s="5" t="s">
        <v>13</v>
      </c>
      <c r="D743" s="5" t="s">
        <v>450</v>
      </c>
      <c r="E743" s="5" t="s">
        <v>1529</v>
      </c>
      <c r="F743" s="5">
        <v>0.5</v>
      </c>
      <c r="N743" s="14" t="s">
        <v>1643</v>
      </c>
      <c r="P743" s="15">
        <v>43333.51785881944</v>
      </c>
    </row>
    <row r="744">
      <c r="A744" s="13">
        <v>43333.530855833334</v>
      </c>
      <c r="B744" s="5" t="s">
        <v>1531</v>
      </c>
      <c r="C744" s="5" t="s">
        <v>17</v>
      </c>
      <c r="I744" s="5" t="s">
        <v>1644</v>
      </c>
      <c r="M744" s="13">
        <v>43333.52083333333</v>
      </c>
      <c r="N744" s="14" t="s">
        <v>1645</v>
      </c>
      <c r="P744" s="15">
        <v>43333.530855833334</v>
      </c>
    </row>
    <row r="745">
      <c r="A745" s="13">
        <v>43333.55609686342</v>
      </c>
      <c r="B745" s="5" t="s">
        <v>1531</v>
      </c>
      <c r="C745" s="5" t="s">
        <v>13</v>
      </c>
      <c r="D745" s="5" t="s">
        <v>489</v>
      </c>
      <c r="E745" s="5" t="s">
        <v>1529</v>
      </c>
      <c r="F745" s="5">
        <v>0.5</v>
      </c>
      <c r="N745" s="14" t="s">
        <v>1646</v>
      </c>
      <c r="P745" s="15">
        <v>43333.55609686342</v>
      </c>
    </row>
    <row r="746">
      <c r="A746" s="13">
        <v>43333.56881211806</v>
      </c>
      <c r="B746" s="5" t="s">
        <v>1531</v>
      </c>
      <c r="C746" s="5" t="s">
        <v>17</v>
      </c>
      <c r="I746" s="5" t="s">
        <v>1647</v>
      </c>
      <c r="M746" s="13">
        <v>43333.57291666667</v>
      </c>
      <c r="N746" s="14" t="s">
        <v>1648</v>
      </c>
      <c r="P746" s="15">
        <v>43333.56881211806</v>
      </c>
    </row>
    <row r="747">
      <c r="A747" s="13">
        <v>43355.43997811343</v>
      </c>
      <c r="B747" s="5" t="s">
        <v>1649</v>
      </c>
      <c r="C747" s="5" t="s">
        <v>13</v>
      </c>
      <c r="D747" s="5" t="s">
        <v>489</v>
      </c>
      <c r="E747" s="5" t="s">
        <v>1650</v>
      </c>
      <c r="F747" s="5">
        <v>0.5</v>
      </c>
      <c r="N747" s="14" t="s">
        <v>1651</v>
      </c>
      <c r="P747" s="15">
        <v>43355.43997811343</v>
      </c>
    </row>
    <row r="748">
      <c r="A748" s="13">
        <v>43355.45840555556</v>
      </c>
      <c r="B748" s="5" t="s">
        <v>1649</v>
      </c>
      <c r="C748" s="5" t="s">
        <v>17</v>
      </c>
      <c r="I748" s="5" t="s">
        <v>1652</v>
      </c>
      <c r="M748" s="13">
        <v>43355.45833333333</v>
      </c>
      <c r="N748" s="14" t="s">
        <v>1653</v>
      </c>
      <c r="P748" s="15">
        <v>43355.45840555556</v>
      </c>
    </row>
    <row r="749">
      <c r="A749" s="13">
        <v>43355.50747805556</v>
      </c>
      <c r="B749" s="5" t="s">
        <v>1649</v>
      </c>
      <c r="C749" s="5" t="s">
        <v>13</v>
      </c>
      <c r="D749" s="5" t="s">
        <v>1305</v>
      </c>
      <c r="E749" s="5" t="s">
        <v>1654</v>
      </c>
      <c r="F749" s="5">
        <v>0.5</v>
      </c>
      <c r="N749" s="14" t="s">
        <v>1655</v>
      </c>
      <c r="P749" s="15">
        <v>43355.50747805556</v>
      </c>
    </row>
    <row r="750">
      <c r="A750" s="13">
        <v>43355.585748275465</v>
      </c>
      <c r="B750" s="5" t="s">
        <v>1649</v>
      </c>
      <c r="C750" s="5" t="s">
        <v>17</v>
      </c>
      <c r="I750" s="5" t="s">
        <v>1656</v>
      </c>
      <c r="M750" s="13">
        <v>43355.54166666667</v>
      </c>
      <c r="N750" s="14" t="s">
        <v>1657</v>
      </c>
      <c r="P750" s="15">
        <v>43355.585748275465</v>
      </c>
    </row>
    <row r="751">
      <c r="A751" s="13">
        <v>43356.49884991898</v>
      </c>
      <c r="B751" s="5" t="s">
        <v>1649</v>
      </c>
      <c r="C751" s="5" t="s">
        <v>13</v>
      </c>
      <c r="D751" s="5" t="s">
        <v>188</v>
      </c>
      <c r="E751" s="5" t="s">
        <v>1551</v>
      </c>
      <c r="F751" s="5">
        <v>0.5</v>
      </c>
      <c r="N751" s="14" t="s">
        <v>1658</v>
      </c>
      <c r="P751" s="15">
        <v>43356.49884991898</v>
      </c>
    </row>
    <row r="752">
      <c r="A752" s="13">
        <v>43356.50852076389</v>
      </c>
      <c r="B752" s="5" t="s">
        <v>1649</v>
      </c>
      <c r="C752" s="5" t="s">
        <v>17</v>
      </c>
      <c r="I752" s="5" t="s">
        <v>1659</v>
      </c>
      <c r="M752" s="13">
        <v>43356.507638888885</v>
      </c>
      <c r="N752" s="14" t="s">
        <v>1660</v>
      </c>
      <c r="P752" s="15">
        <v>43356.50852076389</v>
      </c>
    </row>
    <row r="753">
      <c r="A753" s="13">
        <v>43356.5175889699</v>
      </c>
      <c r="B753" s="5" t="s">
        <v>1649</v>
      </c>
      <c r="C753" s="5" t="s">
        <v>13</v>
      </c>
      <c r="D753" s="5" t="s">
        <v>1626</v>
      </c>
      <c r="E753" s="5" t="s">
        <v>1661</v>
      </c>
      <c r="F753" s="5">
        <v>0.5</v>
      </c>
      <c r="N753" s="14" t="s">
        <v>1662</v>
      </c>
      <c r="P753" s="15">
        <v>43356.5175889699</v>
      </c>
    </row>
    <row r="754">
      <c r="A754" s="13">
        <v>43356.53181990741</v>
      </c>
      <c r="B754" s="5" t="s">
        <v>1649</v>
      </c>
      <c r="C754" s="5" t="s">
        <v>17</v>
      </c>
      <c r="I754" s="5" t="s">
        <v>1663</v>
      </c>
      <c r="M754" s="13">
        <v>43356.53472222222</v>
      </c>
      <c r="N754" s="14" t="s">
        <v>1664</v>
      </c>
      <c r="P754" s="15">
        <v>43356.53181990741</v>
      </c>
    </row>
    <row r="755">
      <c r="A755" s="13">
        <v>43356.56569135417</v>
      </c>
      <c r="B755" s="5" t="s">
        <v>1649</v>
      </c>
      <c r="C755" s="5" t="s">
        <v>13</v>
      </c>
      <c r="D755" s="5" t="s">
        <v>450</v>
      </c>
      <c r="E755" s="5" t="s">
        <v>1529</v>
      </c>
      <c r="F755" s="5">
        <v>0.5</v>
      </c>
      <c r="N755" s="14" t="s">
        <v>1665</v>
      </c>
      <c r="P755" s="15">
        <v>43356.56569135417</v>
      </c>
    </row>
    <row r="756">
      <c r="A756" s="13">
        <v>43356.574557500004</v>
      </c>
      <c r="B756" s="5" t="s">
        <v>1649</v>
      </c>
      <c r="C756" s="5" t="s">
        <v>17</v>
      </c>
      <c r="I756" s="5" t="s">
        <v>1564</v>
      </c>
      <c r="M756" s="13">
        <v>43356.57638888889</v>
      </c>
      <c r="N756" s="14" t="s">
        <v>1666</v>
      </c>
      <c r="P756" s="15">
        <v>43356.574557500004</v>
      </c>
    </row>
    <row r="757">
      <c r="A757" s="13">
        <v>43357.71359591435</v>
      </c>
      <c r="B757" s="5" t="s">
        <v>1649</v>
      </c>
      <c r="C757" s="5" t="s">
        <v>13</v>
      </c>
      <c r="D757" s="5" t="s">
        <v>65</v>
      </c>
      <c r="E757" s="5" t="s">
        <v>1667</v>
      </c>
      <c r="F757" s="5">
        <v>2.0</v>
      </c>
      <c r="N757" s="14" t="s">
        <v>1668</v>
      </c>
      <c r="P757" s="15">
        <v>43357.71359591435</v>
      </c>
    </row>
    <row r="758">
      <c r="A758" s="13">
        <v>43357.8088747338</v>
      </c>
      <c r="B758" s="5" t="s">
        <v>1649</v>
      </c>
      <c r="C758" s="5" t="s">
        <v>17</v>
      </c>
      <c r="I758" s="5" t="s">
        <v>1669</v>
      </c>
      <c r="M758" s="13">
        <v>43357.79166666667</v>
      </c>
      <c r="N758" s="14" t="s">
        <v>1670</v>
      </c>
      <c r="P758" s="15">
        <v>43357.8088747338</v>
      </c>
    </row>
    <row r="759">
      <c r="A759" s="13">
        <v>43361.49853662037</v>
      </c>
      <c r="B759" s="5" t="s">
        <v>1649</v>
      </c>
      <c r="C759" s="5" t="s">
        <v>13</v>
      </c>
      <c r="D759" s="5" t="s">
        <v>65</v>
      </c>
      <c r="E759" s="5" t="s">
        <v>1671</v>
      </c>
      <c r="F759" s="5">
        <v>2.0</v>
      </c>
      <c r="N759" s="14" t="s">
        <v>1672</v>
      </c>
      <c r="P759" s="15">
        <v>43361.49853662037</v>
      </c>
    </row>
    <row r="760">
      <c r="A760" s="13">
        <v>43361.66244155093</v>
      </c>
      <c r="B760" s="5" t="s">
        <v>1649</v>
      </c>
      <c r="C760" s="5" t="s">
        <v>17</v>
      </c>
      <c r="I760" s="5" t="s">
        <v>1673</v>
      </c>
      <c r="M760" s="13">
        <v>43361.64583333333</v>
      </c>
      <c r="N760" s="14" t="s">
        <v>1674</v>
      </c>
      <c r="P760" s="15">
        <v>43361.66244155093</v>
      </c>
    </row>
    <row r="761">
      <c r="A761" s="13">
        <v>43369.46573401621</v>
      </c>
      <c r="B761" s="5" t="s">
        <v>1649</v>
      </c>
      <c r="C761" s="5" t="s">
        <v>13</v>
      </c>
      <c r="D761" s="5" t="s">
        <v>450</v>
      </c>
      <c r="E761" s="5" t="s">
        <v>1551</v>
      </c>
      <c r="F761" s="5">
        <v>1.0</v>
      </c>
      <c r="N761" s="14" t="s">
        <v>1675</v>
      </c>
      <c r="P761" s="15">
        <v>43369.46573401621</v>
      </c>
    </row>
    <row r="762">
      <c r="A762" s="13">
        <v>43369.50967</v>
      </c>
      <c r="B762" s="5" t="s">
        <v>1649</v>
      </c>
      <c r="C762" s="5" t="s">
        <v>13</v>
      </c>
      <c r="D762" s="5" t="s">
        <v>1626</v>
      </c>
      <c r="E762" s="5" t="s">
        <v>1551</v>
      </c>
      <c r="F762" s="5">
        <v>0.5</v>
      </c>
      <c r="N762" s="14" t="s">
        <v>1676</v>
      </c>
    </row>
    <row r="763">
      <c r="A763" s="13">
        <v>43369.51008315972</v>
      </c>
      <c r="B763" s="5" t="s">
        <v>1649</v>
      </c>
      <c r="C763" s="5" t="s">
        <v>17</v>
      </c>
      <c r="I763" s="5" t="s">
        <v>1677</v>
      </c>
      <c r="M763" s="13">
        <v>43369.45833333333</v>
      </c>
      <c r="N763" s="14" t="s">
        <v>1678</v>
      </c>
      <c r="P763" s="15">
        <v>43369.51008315972</v>
      </c>
    </row>
    <row r="764">
      <c r="A764" s="13">
        <v>43369.58932755787</v>
      </c>
      <c r="B764" s="5" t="s">
        <v>1649</v>
      </c>
      <c r="C764" s="5" t="s">
        <v>17</v>
      </c>
      <c r="I764" s="5" t="s">
        <v>1679</v>
      </c>
      <c r="M764" s="13">
        <v>43369.5</v>
      </c>
      <c r="N764" s="14" t="s">
        <v>1680</v>
      </c>
      <c r="P764" s="15">
        <v>43369.58932755787</v>
      </c>
    </row>
    <row r="765">
      <c r="A765" s="13">
        <v>43369.669233692126</v>
      </c>
      <c r="B765" s="5" t="s">
        <v>1649</v>
      </c>
      <c r="C765" s="5" t="s">
        <v>13</v>
      </c>
      <c r="D765" s="5" t="s">
        <v>65</v>
      </c>
      <c r="E765" s="5" t="s">
        <v>1681</v>
      </c>
      <c r="F765" s="5">
        <v>1.5</v>
      </c>
      <c r="N765" s="14" t="s">
        <v>1682</v>
      </c>
      <c r="P765" s="15">
        <v>43369.669233692126</v>
      </c>
    </row>
    <row r="766">
      <c r="A766" s="13">
        <v>43369.70373193287</v>
      </c>
      <c r="B766" s="5" t="s">
        <v>1649</v>
      </c>
      <c r="C766" s="5" t="s">
        <v>17</v>
      </c>
      <c r="I766" s="5" t="s">
        <v>1683</v>
      </c>
      <c r="M766" s="13">
        <v>43369.64583333333</v>
      </c>
      <c r="N766" s="14" t="s">
        <v>1684</v>
      </c>
      <c r="P766" s="15">
        <v>43369.70373193287</v>
      </c>
    </row>
    <row r="767">
      <c r="A767" s="13">
        <v>43369.705188391206</v>
      </c>
      <c r="B767" s="5" t="s">
        <v>1649</v>
      </c>
      <c r="C767" s="5" t="s">
        <v>17</v>
      </c>
      <c r="I767" s="5" t="s">
        <v>1685</v>
      </c>
      <c r="M767" s="13">
        <v>43369.14583333333</v>
      </c>
      <c r="N767" s="14" t="s">
        <v>1686</v>
      </c>
      <c r="P767" s="15">
        <v>43369.705188391206</v>
      </c>
    </row>
    <row r="768">
      <c r="A768" s="13">
        <v>43371.48347569445</v>
      </c>
      <c r="B768" s="5" t="s">
        <v>1649</v>
      </c>
      <c r="C768" s="5" t="s">
        <v>13</v>
      </c>
      <c r="D768" s="5" t="s">
        <v>647</v>
      </c>
      <c r="E768" s="5" t="s">
        <v>1551</v>
      </c>
      <c r="F768" s="5">
        <v>0.5</v>
      </c>
      <c r="N768" s="14" t="s">
        <v>1687</v>
      </c>
      <c r="P768" s="15">
        <v>43371.48347569445</v>
      </c>
    </row>
    <row r="769">
      <c r="A769" s="13">
        <v>43371.534318148144</v>
      </c>
      <c r="B769" s="5" t="s">
        <v>1649</v>
      </c>
      <c r="C769" s="5" t="s">
        <v>17</v>
      </c>
      <c r="I769" s="5" t="s">
        <v>1688</v>
      </c>
      <c r="M769" s="13">
        <v>43371.47916666667</v>
      </c>
      <c r="N769" s="14" t="s">
        <v>1689</v>
      </c>
      <c r="P769" s="15">
        <v>43371.534318148144</v>
      </c>
    </row>
    <row r="770">
      <c r="A770" s="13">
        <v>43404.67360851852</v>
      </c>
      <c r="B770" s="5" t="s">
        <v>1690</v>
      </c>
      <c r="C770" s="5" t="s">
        <v>21</v>
      </c>
      <c r="I770" s="5" t="s">
        <v>1691</v>
      </c>
      <c r="M770" s="13">
        <v>43403.5</v>
      </c>
      <c r="N770" s="14" t="s">
        <v>1692</v>
      </c>
    </row>
    <row r="771">
      <c r="A771" s="13">
        <v>43404.674680509255</v>
      </c>
      <c r="B771" s="5" t="s">
        <v>1690</v>
      </c>
      <c r="C771" s="5" t="s">
        <v>21</v>
      </c>
      <c r="I771" s="5" t="s">
        <v>1693</v>
      </c>
      <c r="M771" s="13">
        <v>43404.66666666667</v>
      </c>
      <c r="N771" s="14" t="s">
        <v>1694</v>
      </c>
      <c r="P771" s="15">
        <v>43404.674680509255</v>
      </c>
    </row>
    <row r="772">
      <c r="A772" s="13">
        <v>43404.7064837037</v>
      </c>
      <c r="B772" s="5" t="s">
        <v>1695</v>
      </c>
      <c r="C772" s="5" t="s">
        <v>13</v>
      </c>
      <c r="D772" s="5" t="s">
        <v>450</v>
      </c>
      <c r="E772" s="5" t="s">
        <v>1696</v>
      </c>
      <c r="F772" s="5">
        <v>0.5</v>
      </c>
      <c r="N772" s="14" t="s">
        <v>1697</v>
      </c>
      <c r="P772" s="15">
        <v>43404.7064837037</v>
      </c>
    </row>
    <row r="773">
      <c r="A773" s="13">
        <v>43404.71418275463</v>
      </c>
      <c r="B773" s="5" t="s">
        <v>1695</v>
      </c>
      <c r="C773" s="5" t="s">
        <v>17</v>
      </c>
      <c r="I773" s="5" t="s">
        <v>1698</v>
      </c>
      <c r="M773" s="13">
        <v>43404.1875</v>
      </c>
      <c r="N773" s="14" t="s">
        <v>1699</v>
      </c>
      <c r="P773" s="15">
        <v>43404.71418275463</v>
      </c>
    </row>
    <row r="774">
      <c r="A774" s="13">
        <v>43446.64754197917</v>
      </c>
      <c r="B774" s="5" t="s">
        <v>1700</v>
      </c>
      <c r="C774" s="5" t="s">
        <v>13</v>
      </c>
      <c r="D774" s="5" t="s">
        <v>1701</v>
      </c>
      <c r="E774" s="5" t="s">
        <v>1702</v>
      </c>
      <c r="F774" s="5">
        <v>3.0</v>
      </c>
      <c r="N774" s="14" t="s">
        <v>1703</v>
      </c>
      <c r="P774" s="15">
        <v>43446.64754197917</v>
      </c>
    </row>
    <row r="775">
      <c r="A775" s="13">
        <v>43446.64912219907</v>
      </c>
      <c r="B775" s="5" t="s">
        <v>1704</v>
      </c>
      <c r="C775" s="5" t="s">
        <v>17</v>
      </c>
      <c r="I775" s="5" t="s">
        <v>1705</v>
      </c>
      <c r="M775" s="13">
        <v>43446.52083333333</v>
      </c>
      <c r="N775" s="14" t="s">
        <v>1706</v>
      </c>
      <c r="P775" s="15">
        <v>43446.64912219907</v>
      </c>
    </row>
    <row r="776">
      <c r="A776" s="13">
        <v>43446.67486871528</v>
      </c>
      <c r="B776" s="5" t="s">
        <v>1700</v>
      </c>
      <c r="C776" s="5" t="s">
        <v>13</v>
      </c>
      <c r="D776" s="5" t="s">
        <v>489</v>
      </c>
      <c r="E776" s="5" t="s">
        <v>1707</v>
      </c>
      <c r="F776" s="5">
        <v>0.5</v>
      </c>
      <c r="N776" s="14" t="s">
        <v>1708</v>
      </c>
      <c r="P776" s="15">
        <v>43446.67486871528</v>
      </c>
    </row>
    <row r="777">
      <c r="A777" s="13">
        <v>43446.67724872685</v>
      </c>
      <c r="B777" s="5" t="s">
        <v>1704</v>
      </c>
      <c r="C777" s="5" t="s">
        <v>17</v>
      </c>
      <c r="I777" s="5" t="s">
        <v>1709</v>
      </c>
      <c r="M777" s="13">
        <v>43446.4375</v>
      </c>
      <c r="N777" s="14" t="s">
        <v>1710</v>
      </c>
      <c r="P777" s="15">
        <v>43446.67724872685</v>
      </c>
    </row>
    <row r="778">
      <c r="A778" s="13">
        <v>43496.45110160879</v>
      </c>
      <c r="B778" s="5" t="s">
        <v>1711</v>
      </c>
      <c r="C778" s="5" t="s">
        <v>13</v>
      </c>
      <c r="D778" s="5" t="s">
        <v>65</v>
      </c>
      <c r="E778" s="5" t="s">
        <v>1712</v>
      </c>
      <c r="F778" s="5">
        <v>1.0</v>
      </c>
      <c r="N778" s="14" t="s">
        <v>1713</v>
      </c>
      <c r="P778" s="15">
        <v>43496.45110160879</v>
      </c>
    </row>
    <row r="779">
      <c r="A779" s="13">
        <v>43496.52539574074</v>
      </c>
      <c r="B779" s="5" t="s">
        <v>1714</v>
      </c>
      <c r="C779" s="5" t="s">
        <v>17</v>
      </c>
      <c r="I779" s="5" t="s">
        <v>1715</v>
      </c>
      <c r="M779" s="13">
        <v>43496.444444444445</v>
      </c>
      <c r="N779" s="14" t="s">
        <v>1716</v>
      </c>
      <c r="P779" s="15">
        <v>43496.52539574074</v>
      </c>
    </row>
    <row r="780">
      <c r="A780" s="13">
        <v>43496.605981643515</v>
      </c>
      <c r="B780" s="5" t="s">
        <v>1711</v>
      </c>
      <c r="C780" s="5" t="s">
        <v>13</v>
      </c>
      <c r="D780" s="5" t="s">
        <v>1717</v>
      </c>
      <c r="E780" s="5" t="s">
        <v>1718</v>
      </c>
      <c r="F780" s="5">
        <v>0.5</v>
      </c>
      <c r="N780" s="14" t="s">
        <v>1719</v>
      </c>
      <c r="P780" s="15">
        <v>43496.605981643515</v>
      </c>
    </row>
    <row r="781">
      <c r="A781" s="13">
        <v>43496.63224232639</v>
      </c>
      <c r="B781" s="5" t="s">
        <v>1711</v>
      </c>
      <c r="C781" s="5" t="s">
        <v>17</v>
      </c>
      <c r="I781" s="5" t="s">
        <v>1720</v>
      </c>
      <c r="M781" s="13">
        <v>43496.58333333333</v>
      </c>
      <c r="N781" s="14" t="s">
        <v>1721</v>
      </c>
      <c r="P781" s="15">
        <v>43496.63224232639</v>
      </c>
    </row>
    <row r="782">
      <c r="A782" s="13">
        <v>43518.4871069213</v>
      </c>
      <c r="B782" s="5" t="s">
        <v>1722</v>
      </c>
      <c r="C782" s="5" t="s">
        <v>13</v>
      </c>
      <c r="D782" s="5" t="s">
        <v>1723</v>
      </c>
      <c r="E782" s="5" t="s">
        <v>1724</v>
      </c>
      <c r="F782" s="5">
        <v>1.0</v>
      </c>
      <c r="N782" s="14" t="s">
        <v>1725</v>
      </c>
      <c r="P782" s="15">
        <v>43518.4871069213</v>
      </c>
    </row>
    <row r="783">
      <c r="A783" s="13">
        <v>43518.549899641206</v>
      </c>
      <c r="B783" s="5" t="s">
        <v>1726</v>
      </c>
      <c r="C783" s="5" t="s">
        <v>17</v>
      </c>
      <c r="I783" s="5" t="s">
        <v>1727</v>
      </c>
      <c r="M783" s="13">
        <v>43518.5</v>
      </c>
      <c r="N783" s="14" t="s">
        <v>1728</v>
      </c>
      <c r="P783" s="15">
        <v>43518.549899641206</v>
      </c>
    </row>
    <row r="784">
      <c r="A784" s="13">
        <v>43518.58670918981</v>
      </c>
      <c r="B784" s="5" t="s">
        <v>1726</v>
      </c>
      <c r="C784" s="5" t="s">
        <v>13</v>
      </c>
      <c r="D784" s="5" t="s">
        <v>1305</v>
      </c>
      <c r="E784" s="5" t="s">
        <v>1729</v>
      </c>
      <c r="F784" s="5">
        <v>0.5</v>
      </c>
      <c r="N784" s="14" t="s">
        <v>1730</v>
      </c>
      <c r="P784" s="15">
        <v>43518.58670918981</v>
      </c>
    </row>
    <row r="785">
      <c r="A785" s="13">
        <v>43518.64667663194</v>
      </c>
      <c r="B785" s="5" t="s">
        <v>1726</v>
      </c>
      <c r="C785" s="5" t="s">
        <v>17</v>
      </c>
      <c r="I785" s="5" t="s">
        <v>1731</v>
      </c>
      <c r="M785" s="13">
        <v>43518.60416666667</v>
      </c>
      <c r="N785" s="14" t="s">
        <v>1732</v>
      </c>
      <c r="P785" s="15">
        <v>43518.64667663194</v>
      </c>
    </row>
    <row r="786">
      <c r="A786" s="13">
        <v>43518.72219003472</v>
      </c>
      <c r="B786" s="5" t="s">
        <v>1733</v>
      </c>
      <c r="C786" s="5" t="s">
        <v>13</v>
      </c>
      <c r="D786" s="5" t="s">
        <v>1626</v>
      </c>
      <c r="E786" s="5" t="s">
        <v>1718</v>
      </c>
      <c r="F786" s="5">
        <v>0.5</v>
      </c>
      <c r="N786" s="14" t="s">
        <v>1734</v>
      </c>
      <c r="P786" s="15">
        <v>43518.72219003472</v>
      </c>
    </row>
    <row r="787">
      <c r="A787" s="13">
        <v>43518.753162002315</v>
      </c>
      <c r="B787" s="5" t="s">
        <v>1735</v>
      </c>
      <c r="C787" s="5" t="s">
        <v>17</v>
      </c>
      <c r="I787" s="5" t="s">
        <v>1736</v>
      </c>
      <c r="M787" s="13">
        <v>43518.70833333333</v>
      </c>
      <c r="N787" s="14" t="s">
        <v>1737</v>
      </c>
      <c r="P787" s="15">
        <v>43518.753162002315</v>
      </c>
    </row>
    <row r="788">
      <c r="A788" s="13">
        <v>43544.454069479165</v>
      </c>
      <c r="B788" s="5" t="s">
        <v>1738</v>
      </c>
      <c r="C788" s="5" t="s">
        <v>13</v>
      </c>
      <c r="D788" s="5" t="s">
        <v>65</v>
      </c>
      <c r="E788" s="5" t="s">
        <v>1739</v>
      </c>
      <c r="F788" s="5">
        <v>1.0</v>
      </c>
      <c r="N788" s="14" t="s">
        <v>1740</v>
      </c>
      <c r="P788" s="15">
        <v>43544.454069479165</v>
      </c>
    </row>
    <row r="789">
      <c r="A789" s="13">
        <v>43544.5373108912</v>
      </c>
      <c r="B789" s="5" t="s">
        <v>1741</v>
      </c>
      <c r="C789" s="5" t="s">
        <v>17</v>
      </c>
      <c r="I789" s="5" t="s">
        <v>1742</v>
      </c>
      <c r="M789" s="13">
        <v>43544.47916666667</v>
      </c>
      <c r="N789" s="14" t="s">
        <v>1743</v>
      </c>
      <c r="P789" s="15">
        <v>43544.5373108912</v>
      </c>
    </row>
    <row r="790">
      <c r="A790" s="13">
        <v>43544.55739726852</v>
      </c>
      <c r="B790" s="5" t="s">
        <v>1738</v>
      </c>
      <c r="C790" s="5" t="s">
        <v>13</v>
      </c>
      <c r="D790" s="5" t="s">
        <v>1626</v>
      </c>
      <c r="E790" s="5" t="s">
        <v>1744</v>
      </c>
      <c r="F790" s="5">
        <v>0.5</v>
      </c>
      <c r="N790" s="14" t="s">
        <v>1745</v>
      </c>
      <c r="P790" s="15">
        <v>43544.55739726852</v>
      </c>
    </row>
    <row r="791">
      <c r="A791" s="13">
        <v>43544.57620260416</v>
      </c>
      <c r="B791" s="5" t="s">
        <v>1738</v>
      </c>
      <c r="C791" s="5" t="s">
        <v>17</v>
      </c>
      <c r="I791" s="5" t="s">
        <v>1746</v>
      </c>
      <c r="M791" s="13">
        <v>43544.5625</v>
      </c>
      <c r="N791" s="14" t="s">
        <v>1747</v>
      </c>
      <c r="P791" s="15">
        <v>43544.57620260416</v>
      </c>
    </row>
    <row r="792">
      <c r="A792" s="13">
        <v>43551.46006761574</v>
      </c>
      <c r="B792" s="5" t="s">
        <v>1748</v>
      </c>
      <c r="C792" s="5" t="s">
        <v>13</v>
      </c>
      <c r="D792" s="5" t="s">
        <v>65</v>
      </c>
      <c r="E792" s="5" t="s">
        <v>1749</v>
      </c>
      <c r="F792" s="5">
        <v>1.5</v>
      </c>
      <c r="N792" s="14" t="s">
        <v>1750</v>
      </c>
      <c r="P792" s="15">
        <v>43551.46006761574</v>
      </c>
    </row>
    <row r="793">
      <c r="A793" s="13">
        <v>43551.59342844908</v>
      </c>
      <c r="B793" s="5" t="s">
        <v>1751</v>
      </c>
      <c r="C793" s="5" t="s">
        <v>17</v>
      </c>
      <c r="I793" s="5" t="s">
        <v>1752</v>
      </c>
      <c r="M793" s="13">
        <v>43551.47916666667</v>
      </c>
      <c r="N793" s="14" t="s">
        <v>1753</v>
      </c>
      <c r="P793" s="15">
        <v>43551.59342844908</v>
      </c>
    </row>
    <row r="794">
      <c r="A794" s="13">
        <v>43551.62937628472</v>
      </c>
      <c r="B794" s="5" t="s">
        <v>1751</v>
      </c>
      <c r="C794" s="5" t="s">
        <v>13</v>
      </c>
      <c r="D794" s="5" t="s">
        <v>489</v>
      </c>
      <c r="E794" s="5" t="s">
        <v>1754</v>
      </c>
      <c r="F794" s="5">
        <v>0.5</v>
      </c>
      <c r="N794" s="14" t="s">
        <v>1755</v>
      </c>
      <c r="P794" s="15">
        <v>43551.62937628472</v>
      </c>
    </row>
    <row r="795">
      <c r="A795" s="13">
        <v>43551.65796444444</v>
      </c>
      <c r="B795" s="5" t="s">
        <v>1756</v>
      </c>
      <c r="C795" s="5" t="s">
        <v>17</v>
      </c>
      <c r="I795" s="5" t="s">
        <v>1757</v>
      </c>
      <c r="M795" s="13">
        <v>43551.625</v>
      </c>
      <c r="N795" s="14" t="s">
        <v>1758</v>
      </c>
      <c r="P795" s="15">
        <v>43551.65796444444</v>
      </c>
    </row>
    <row r="796">
      <c r="A796" s="13">
        <v>43552.50369971065</v>
      </c>
      <c r="B796" s="5" t="s">
        <v>1733</v>
      </c>
      <c r="C796" s="5" t="s">
        <v>13</v>
      </c>
      <c r="D796" s="5" t="s">
        <v>65</v>
      </c>
      <c r="E796" s="5" t="s">
        <v>1759</v>
      </c>
      <c r="F796" s="5">
        <v>0.25</v>
      </c>
      <c r="N796" s="14" t="s">
        <v>1760</v>
      </c>
      <c r="P796" s="15">
        <v>43552.50369971065</v>
      </c>
    </row>
    <row r="797">
      <c r="A797" s="13">
        <v>43552.52158259259</v>
      </c>
      <c r="B797" s="5" t="s">
        <v>1733</v>
      </c>
      <c r="C797" s="5" t="s">
        <v>17</v>
      </c>
      <c r="I797" s="5" t="s">
        <v>1761</v>
      </c>
      <c r="M797" s="13">
        <v>43552.51041666667</v>
      </c>
      <c r="N797" s="14" t="s">
        <v>1762</v>
      </c>
      <c r="P797" s="15">
        <v>43552.52158259259</v>
      </c>
    </row>
    <row r="798">
      <c r="A798" s="13">
        <v>43565.46275736111</v>
      </c>
      <c r="B798" s="5" t="s">
        <v>1751</v>
      </c>
      <c r="C798" s="5" t="s">
        <v>13</v>
      </c>
      <c r="D798" s="5" t="s">
        <v>65</v>
      </c>
      <c r="E798" s="5" t="s">
        <v>1763</v>
      </c>
      <c r="F798" s="5">
        <v>1.0</v>
      </c>
      <c r="N798" s="14" t="s">
        <v>1764</v>
      </c>
      <c r="P798" s="15">
        <v>43565.46275736111</v>
      </c>
    </row>
    <row r="799">
      <c r="A799" s="13">
        <v>43565.57075731481</v>
      </c>
      <c r="B799" s="5" t="s">
        <v>1751</v>
      </c>
      <c r="C799" s="5" t="s">
        <v>17</v>
      </c>
      <c r="I799" s="5" t="s">
        <v>1765</v>
      </c>
      <c r="M799" s="13">
        <v>43565.46527777778</v>
      </c>
      <c r="N799" s="14" t="s">
        <v>1766</v>
      </c>
      <c r="P799" s="15">
        <v>43565.57075731481</v>
      </c>
    </row>
    <row r="800">
      <c r="A800" s="13">
        <v>43586.482034479166</v>
      </c>
      <c r="B800" s="5" t="s">
        <v>1751</v>
      </c>
      <c r="C800" s="5" t="s">
        <v>13</v>
      </c>
      <c r="D800" s="5" t="s">
        <v>1305</v>
      </c>
      <c r="E800" s="5" t="s">
        <v>1767</v>
      </c>
      <c r="F800" s="5">
        <v>0.5</v>
      </c>
      <c r="N800" s="14" t="s">
        <v>1768</v>
      </c>
      <c r="P800" s="15">
        <v>43586.482034479166</v>
      </c>
    </row>
    <row r="801">
      <c r="A801" s="13">
        <v>43586.53549951389</v>
      </c>
      <c r="B801" s="5" t="s">
        <v>1748</v>
      </c>
      <c r="C801" s="5" t="s">
        <v>17</v>
      </c>
      <c r="I801" s="5" t="s">
        <v>1769</v>
      </c>
      <c r="M801" s="13">
        <v>43586.47916666667</v>
      </c>
      <c r="N801" s="14" t="s">
        <v>1770</v>
      </c>
      <c r="P801" s="15">
        <v>43586.53549951389</v>
      </c>
    </row>
    <row r="802">
      <c r="A802" s="13">
        <v>43592.51408216435</v>
      </c>
      <c r="B802" s="5" t="s">
        <v>1733</v>
      </c>
      <c r="C802" s="5" t="s">
        <v>13</v>
      </c>
      <c r="D802" s="5" t="s">
        <v>65</v>
      </c>
      <c r="E802" s="5" t="s">
        <v>1771</v>
      </c>
      <c r="F802" s="5">
        <v>1.0</v>
      </c>
      <c r="N802" s="14" t="s">
        <v>1772</v>
      </c>
      <c r="P802" s="15">
        <v>43592.51408216435</v>
      </c>
    </row>
    <row r="803">
      <c r="A803" s="13">
        <v>43592.593018541666</v>
      </c>
      <c r="B803" s="5" t="s">
        <v>1733</v>
      </c>
      <c r="C803" s="5" t="s">
        <v>17</v>
      </c>
      <c r="I803" s="5" t="s">
        <v>1773</v>
      </c>
      <c r="M803" s="13">
        <v>43592.52083333333</v>
      </c>
      <c r="N803" s="14" t="s">
        <v>1774</v>
      </c>
      <c r="P803" s="15">
        <v>43592.593018541666</v>
      </c>
    </row>
    <row r="804">
      <c r="A804" s="13">
        <v>43634.51984476852</v>
      </c>
      <c r="B804" s="5" t="s">
        <v>993</v>
      </c>
      <c r="C804" s="5" t="s">
        <v>13</v>
      </c>
      <c r="D804" s="5" t="s">
        <v>1775</v>
      </c>
      <c r="E804" s="5" t="s">
        <v>1776</v>
      </c>
      <c r="F804" s="5">
        <v>1.0</v>
      </c>
      <c r="N804" s="14" t="s">
        <v>1777</v>
      </c>
      <c r="P804" s="15">
        <v>43634.51984476852</v>
      </c>
    </row>
    <row r="805">
      <c r="A805" s="13">
        <v>43634.59429196759</v>
      </c>
      <c r="B805" s="5" t="s">
        <v>1778</v>
      </c>
      <c r="C805" s="5" t="s">
        <v>17</v>
      </c>
      <c r="I805" s="5" t="s">
        <v>1779</v>
      </c>
      <c r="M805" s="13">
        <v>43634.5</v>
      </c>
      <c r="N805" s="14" t="s">
        <v>1780</v>
      </c>
      <c r="P805" s="15">
        <v>43634.59429196759</v>
      </c>
    </row>
    <row r="806">
      <c r="A806" s="13">
        <v>43634.64071304398</v>
      </c>
      <c r="B806" s="5" t="s">
        <v>993</v>
      </c>
      <c r="C806" s="5" t="s">
        <v>13</v>
      </c>
      <c r="D806" s="5" t="s">
        <v>1626</v>
      </c>
      <c r="E806" s="5" t="s">
        <v>1781</v>
      </c>
      <c r="F806" s="5">
        <v>1.0</v>
      </c>
      <c r="N806" s="14" t="s">
        <v>1782</v>
      </c>
      <c r="P806" s="15">
        <v>43634.64071304398</v>
      </c>
    </row>
    <row r="807">
      <c r="A807" s="13">
        <v>43634.671905104165</v>
      </c>
      <c r="B807" s="5" t="s">
        <v>993</v>
      </c>
      <c r="C807" s="5" t="s">
        <v>17</v>
      </c>
      <c r="I807" s="5" t="s">
        <v>1783</v>
      </c>
      <c r="M807" s="13">
        <v>43634.66666666667</v>
      </c>
      <c r="N807" s="14" t="s">
        <v>1784</v>
      </c>
      <c r="P807" s="15">
        <v>43634.671905104165</v>
      </c>
    </row>
    <row r="808">
      <c r="A808" s="13">
        <v>43642.47812806713</v>
      </c>
      <c r="B808" s="5" t="s">
        <v>1785</v>
      </c>
      <c r="C808" s="5" t="s">
        <v>13</v>
      </c>
      <c r="D808" s="5" t="s">
        <v>65</v>
      </c>
      <c r="E808" s="5" t="s">
        <v>1786</v>
      </c>
      <c r="F808" s="5">
        <v>1.5</v>
      </c>
      <c r="N808" s="14" t="s">
        <v>1787</v>
      </c>
      <c r="P808" s="15">
        <v>43642.47812806713</v>
      </c>
    </row>
    <row r="809">
      <c r="A809" s="13">
        <v>43642.52493400463</v>
      </c>
      <c r="B809" s="5" t="s">
        <v>1785</v>
      </c>
      <c r="C809" s="5" t="s">
        <v>17</v>
      </c>
      <c r="I809" s="5" t="s">
        <v>1788</v>
      </c>
      <c r="M809" s="13">
        <v>43642.45833333333</v>
      </c>
      <c r="N809" s="14" t="s">
        <v>1789</v>
      </c>
      <c r="P809" s="15">
        <v>43642.52493400463</v>
      </c>
    </row>
    <row r="810">
      <c r="A810" s="13">
        <v>43642.6824166088</v>
      </c>
      <c r="B810" s="5" t="s">
        <v>1790</v>
      </c>
      <c r="C810" s="5" t="s">
        <v>13</v>
      </c>
      <c r="D810" s="5" t="s">
        <v>1305</v>
      </c>
      <c r="E810" s="5" t="s">
        <v>1791</v>
      </c>
      <c r="F810" s="5">
        <v>1.0</v>
      </c>
      <c r="N810" s="14" t="s">
        <v>1792</v>
      </c>
      <c r="P810" s="15">
        <v>43642.6824166088</v>
      </c>
    </row>
    <row r="811">
      <c r="A811" s="13">
        <v>43642.691199837966</v>
      </c>
      <c r="B811" s="5" t="s">
        <v>1790</v>
      </c>
      <c r="C811" s="5" t="s">
        <v>17</v>
      </c>
      <c r="I811" s="5" t="s">
        <v>1793</v>
      </c>
      <c r="M811" s="13">
        <v>43642.64583333333</v>
      </c>
      <c r="N811" s="14" t="s">
        <v>1794</v>
      </c>
      <c r="P811" s="15">
        <v>43642.691199837966</v>
      </c>
    </row>
    <row r="812">
      <c r="A812" s="13">
        <v>43665.45260434027</v>
      </c>
      <c r="B812" s="5" t="s">
        <v>1795</v>
      </c>
      <c r="C812" s="5" t="s">
        <v>13</v>
      </c>
      <c r="D812" s="5" t="s">
        <v>65</v>
      </c>
      <c r="E812" s="5" t="s">
        <v>1796</v>
      </c>
      <c r="F812" s="5">
        <v>1.0</v>
      </c>
      <c r="N812" s="14" t="s">
        <v>1797</v>
      </c>
      <c r="P812" s="15">
        <v>43665.45260434027</v>
      </c>
    </row>
    <row r="813">
      <c r="A813" s="13">
        <v>43665.513585243054</v>
      </c>
      <c r="B813" s="5" t="s">
        <v>1798</v>
      </c>
      <c r="C813" s="5" t="s">
        <v>17</v>
      </c>
      <c r="I813" s="5" t="s">
        <v>1799</v>
      </c>
      <c r="M813" s="13">
        <v>43665.45833333333</v>
      </c>
      <c r="N813" s="14" t="s">
        <v>1800</v>
      </c>
      <c r="P813" s="15">
        <v>43665.513585243054</v>
      </c>
    </row>
    <row r="814">
      <c r="A814" s="13">
        <v>43665.58095594907</v>
      </c>
      <c r="B814" s="5" t="s">
        <v>1798</v>
      </c>
      <c r="C814" s="5" t="s">
        <v>13</v>
      </c>
      <c r="D814" s="5" t="s">
        <v>1305</v>
      </c>
      <c r="E814" s="5" t="s">
        <v>1801</v>
      </c>
      <c r="F814" s="5">
        <v>1.0</v>
      </c>
      <c r="N814" s="14" t="s">
        <v>1802</v>
      </c>
      <c r="P814" s="15">
        <v>43665.58095594907</v>
      </c>
    </row>
    <row r="815">
      <c r="A815" s="13">
        <v>43665.65750287037</v>
      </c>
      <c r="B815" s="5" t="s">
        <v>1795</v>
      </c>
      <c r="C815" s="5" t="s">
        <v>17</v>
      </c>
      <c r="I815" s="5" t="s">
        <v>1803</v>
      </c>
      <c r="M815" s="13">
        <v>43665.5625</v>
      </c>
      <c r="N815" s="14" t="s">
        <v>1804</v>
      </c>
      <c r="P815" s="15">
        <v>43665.65750287037</v>
      </c>
    </row>
    <row r="816">
      <c r="A816" s="13">
        <v>43707.49721826389</v>
      </c>
      <c r="B816" s="5" t="s">
        <v>1805</v>
      </c>
      <c r="C816" s="5" t="s">
        <v>13</v>
      </c>
      <c r="D816" s="5" t="s">
        <v>65</v>
      </c>
      <c r="E816" s="5" t="s">
        <v>1806</v>
      </c>
      <c r="F816" s="5">
        <v>2.0</v>
      </c>
      <c r="N816" s="14" t="s">
        <v>1807</v>
      </c>
      <c r="P816" s="15">
        <v>43707.49721826389</v>
      </c>
    </row>
    <row r="817">
      <c r="A817" s="13">
        <v>43707.648034722224</v>
      </c>
      <c r="B817" s="5" t="s">
        <v>1808</v>
      </c>
      <c r="C817" s="5" t="s">
        <v>17</v>
      </c>
      <c r="I817" s="5" t="s">
        <v>1809</v>
      </c>
      <c r="M817" s="13">
        <v>43707.47916666667</v>
      </c>
      <c r="N817" s="14" t="s">
        <v>1810</v>
      </c>
      <c r="P817" s="15">
        <v>43707.648034722224</v>
      </c>
    </row>
    <row r="818">
      <c r="A818" s="13">
        <v>43707.67900761574</v>
      </c>
      <c r="B818" s="5" t="s">
        <v>1811</v>
      </c>
      <c r="C818" s="5" t="s">
        <v>13</v>
      </c>
      <c r="D818" s="5" t="s">
        <v>1626</v>
      </c>
      <c r="E818" s="5" t="s">
        <v>1812</v>
      </c>
      <c r="F818" s="5">
        <v>1.0</v>
      </c>
      <c r="N818" s="14" t="s">
        <v>1813</v>
      </c>
      <c r="P818" s="15">
        <v>43707.67900761574</v>
      </c>
    </row>
    <row r="819">
      <c r="A819" s="13">
        <v>43707.691549282405</v>
      </c>
      <c r="B819" s="5" t="s">
        <v>1811</v>
      </c>
      <c r="C819" s="5" t="s">
        <v>17</v>
      </c>
      <c r="I819" s="5" t="s">
        <v>1814</v>
      </c>
      <c r="M819" s="13">
        <v>43707.66666666667</v>
      </c>
      <c r="N819" s="14" t="s">
        <v>1815</v>
      </c>
      <c r="P819" s="15">
        <v>43707.691549282405</v>
      </c>
    </row>
    <row r="820">
      <c r="A820" s="13">
        <v>43733.4715769676</v>
      </c>
      <c r="B820" s="5" t="s">
        <v>1816</v>
      </c>
      <c r="C820" s="5" t="s">
        <v>13</v>
      </c>
      <c r="D820" s="5" t="s">
        <v>65</v>
      </c>
      <c r="E820" s="5" t="s">
        <v>1817</v>
      </c>
      <c r="F820" s="5">
        <v>3.0</v>
      </c>
      <c r="N820" s="14" t="s">
        <v>1818</v>
      </c>
      <c r="P820" s="15">
        <v>43733.4715769676</v>
      </c>
    </row>
    <row r="821">
      <c r="A821" s="13">
        <v>43733.682986631946</v>
      </c>
      <c r="B821" s="5" t="s">
        <v>1816</v>
      </c>
      <c r="C821" s="5" t="s">
        <v>17</v>
      </c>
      <c r="I821" s="5" t="s">
        <v>1819</v>
      </c>
      <c r="M821" s="13">
        <v>43733.47916666667</v>
      </c>
      <c r="N821" s="14" t="s">
        <v>1820</v>
      </c>
      <c r="P821" s="15">
        <v>43733.682986631946</v>
      </c>
    </row>
    <row r="822">
      <c r="A822" s="13">
        <v>43759.46458671296</v>
      </c>
      <c r="B822" s="5" t="s">
        <v>1821</v>
      </c>
      <c r="C822" s="5" t="s">
        <v>13</v>
      </c>
      <c r="D822" s="5" t="s">
        <v>1822</v>
      </c>
      <c r="E822" s="5" t="s">
        <v>1823</v>
      </c>
      <c r="F822" s="5">
        <v>3.0</v>
      </c>
      <c r="N822" s="14" t="s">
        <v>1824</v>
      </c>
      <c r="P822" s="15">
        <v>43759.46458671296</v>
      </c>
    </row>
    <row r="823">
      <c r="A823" s="13">
        <v>43759.74035172454</v>
      </c>
      <c r="B823" s="5" t="s">
        <v>1825</v>
      </c>
      <c r="C823" s="5" t="s">
        <v>17</v>
      </c>
      <c r="I823" s="5" t="s">
        <v>1826</v>
      </c>
      <c r="M823" s="13">
        <v>43759.72916666667</v>
      </c>
      <c r="N823" s="14" t="s">
        <v>1827</v>
      </c>
      <c r="P823" s="15">
        <v>43759.74035172454</v>
      </c>
    </row>
    <row r="824">
      <c r="A824" s="13">
        <v>43760.54069497685</v>
      </c>
      <c r="B824" s="5" t="s">
        <v>1828</v>
      </c>
      <c r="C824" s="5" t="s">
        <v>13</v>
      </c>
      <c r="D824" s="5" t="s">
        <v>1592</v>
      </c>
      <c r="E824" s="5" t="s">
        <v>1829</v>
      </c>
      <c r="F824" s="5">
        <v>5.0</v>
      </c>
      <c r="N824" s="14" t="s">
        <v>1830</v>
      </c>
      <c r="P824" s="15">
        <v>43760.54069497685</v>
      </c>
    </row>
    <row r="825">
      <c r="A825" s="13">
        <v>43760.77275204861</v>
      </c>
      <c r="B825" s="5" t="s">
        <v>1828</v>
      </c>
      <c r="C825" s="5" t="s">
        <v>17</v>
      </c>
      <c r="I825" s="5" t="s">
        <v>1831</v>
      </c>
      <c r="M825" s="13">
        <v>43760.77083333333</v>
      </c>
      <c r="N825" s="14" t="s">
        <v>1832</v>
      </c>
      <c r="P825" s="15">
        <v>43760.77275204861</v>
      </c>
    </row>
    <row r="826">
      <c r="A826" s="13">
        <v>43762.41377802083</v>
      </c>
      <c r="B826" s="5" t="s">
        <v>1833</v>
      </c>
      <c r="C826" s="5" t="s">
        <v>13</v>
      </c>
      <c r="D826" s="5" t="s">
        <v>1305</v>
      </c>
      <c r="E826" s="5" t="s">
        <v>1834</v>
      </c>
      <c r="F826" s="5">
        <v>5.0</v>
      </c>
      <c r="N826" s="14" t="s">
        <v>1835</v>
      </c>
      <c r="P826" s="15">
        <v>43762.41377802083</v>
      </c>
    </row>
    <row r="827">
      <c r="A827" s="13">
        <v>43762.787595243055</v>
      </c>
      <c r="B827" s="5" t="s">
        <v>1833</v>
      </c>
      <c r="C827" s="5" t="s">
        <v>17</v>
      </c>
      <c r="I827" s="5" t="s">
        <v>1836</v>
      </c>
      <c r="M827" s="13">
        <v>43762.41666666667</v>
      </c>
      <c r="N827" s="14" t="s">
        <v>1837</v>
      </c>
      <c r="P827" s="15">
        <v>43762.787595243055</v>
      </c>
    </row>
    <row r="828">
      <c r="A828" s="13">
        <v>43763.40117408565</v>
      </c>
      <c r="B828" s="5" t="s">
        <v>1833</v>
      </c>
      <c r="C828" s="5" t="s">
        <v>13</v>
      </c>
      <c r="D828" s="5" t="s">
        <v>1305</v>
      </c>
      <c r="E828" s="5" t="s">
        <v>1838</v>
      </c>
      <c r="F828" s="5">
        <v>3.0</v>
      </c>
      <c r="N828" s="14" t="s">
        <v>1839</v>
      </c>
      <c r="P828" s="15">
        <v>43763.40117408565</v>
      </c>
    </row>
    <row r="829">
      <c r="A829" s="13">
        <v>43763.57019920139</v>
      </c>
      <c r="B829" s="5" t="s">
        <v>1833</v>
      </c>
      <c r="C829" s="5" t="s">
        <v>17</v>
      </c>
      <c r="I829" s="5" t="s">
        <v>1840</v>
      </c>
      <c r="M829" s="13">
        <v>43763.39583333333</v>
      </c>
      <c r="N829" s="14" t="s">
        <v>1841</v>
      </c>
      <c r="P829" s="15">
        <v>43763.57019920139</v>
      </c>
    </row>
    <row r="830">
      <c r="A830" s="13">
        <v>43784.48295204861</v>
      </c>
      <c r="B830" s="5" t="s">
        <v>1833</v>
      </c>
      <c r="C830" s="5" t="s">
        <v>13</v>
      </c>
      <c r="D830" s="5" t="s">
        <v>1305</v>
      </c>
      <c r="E830" s="5" t="s">
        <v>1842</v>
      </c>
      <c r="F830" s="5">
        <v>1.0</v>
      </c>
      <c r="N830" s="14" t="s">
        <v>1843</v>
      </c>
      <c r="P830" s="15">
        <v>43784.48295204861</v>
      </c>
    </row>
    <row r="831">
      <c r="A831" s="13">
        <v>43784.627543229166</v>
      </c>
      <c r="B831" s="5" t="s">
        <v>1833</v>
      </c>
      <c r="C831" s="5" t="s">
        <v>17</v>
      </c>
      <c r="I831" s="5" t="s">
        <v>1844</v>
      </c>
      <c r="M831" s="13">
        <v>43784.47916666667</v>
      </c>
      <c r="N831" s="14" t="s">
        <v>1845</v>
      </c>
      <c r="P831" s="15">
        <v>43784.627543229166</v>
      </c>
    </row>
    <row r="832">
      <c r="A832" s="13">
        <v>43784.79140685185</v>
      </c>
      <c r="B832" s="5" t="s">
        <v>1833</v>
      </c>
      <c r="C832" s="5" t="s">
        <v>17</v>
      </c>
      <c r="I832" s="5" t="s">
        <v>1844</v>
      </c>
      <c r="M832" s="13">
        <v>43784.47916666667</v>
      </c>
      <c r="N832" s="14" t="s">
        <v>1846</v>
      </c>
      <c r="P832" s="15">
        <v>43784.79140685185</v>
      </c>
    </row>
    <row r="833">
      <c r="A833" s="13">
        <v>43784.79233394676</v>
      </c>
      <c r="B833" s="5" t="s">
        <v>1833</v>
      </c>
      <c r="C833" s="5" t="s">
        <v>13</v>
      </c>
      <c r="D833" s="5" t="s">
        <v>489</v>
      </c>
      <c r="E833" s="5" t="s">
        <v>1847</v>
      </c>
      <c r="F833" s="5">
        <v>0.5</v>
      </c>
      <c r="N833" s="14" t="s">
        <v>1848</v>
      </c>
    </row>
    <row r="834">
      <c r="A834" s="13">
        <v>43784.793022708334</v>
      </c>
      <c r="B834" s="5" t="s">
        <v>1833</v>
      </c>
      <c r="C834" s="5" t="s">
        <v>17</v>
      </c>
      <c r="I834" s="5" t="s">
        <v>1849</v>
      </c>
      <c r="M834" s="13">
        <v>43784.6875</v>
      </c>
      <c r="N834" s="14" t="s">
        <v>1850</v>
      </c>
      <c r="P834" s="15">
        <v>43784.793022708334</v>
      </c>
    </row>
    <row r="835">
      <c r="A835" s="13">
        <v>43789.46007162037</v>
      </c>
      <c r="B835" s="5" t="s">
        <v>1828</v>
      </c>
      <c r="C835" s="5" t="s">
        <v>13</v>
      </c>
      <c r="D835" s="5" t="s">
        <v>1305</v>
      </c>
      <c r="E835" s="5" t="s">
        <v>1851</v>
      </c>
      <c r="F835" s="5">
        <v>1.5</v>
      </c>
      <c r="N835" s="14" t="s">
        <v>1852</v>
      </c>
      <c r="P835" s="15">
        <v>43789.46007162037</v>
      </c>
    </row>
    <row r="836">
      <c r="A836" s="13">
        <v>43789.660376493055</v>
      </c>
      <c r="B836" s="5" t="s">
        <v>1828</v>
      </c>
      <c r="C836" s="5" t="s">
        <v>13</v>
      </c>
      <c r="D836" s="5" t="s">
        <v>1853</v>
      </c>
      <c r="E836" s="5" t="s">
        <v>1854</v>
      </c>
      <c r="F836" s="5">
        <v>0.5</v>
      </c>
      <c r="N836" s="14" t="s">
        <v>1855</v>
      </c>
      <c r="P836" s="15">
        <v>43789.660376493055</v>
      </c>
    </row>
    <row r="837">
      <c r="A837" s="13">
        <v>43789.7278308449</v>
      </c>
      <c r="B837" s="5" t="s">
        <v>1828</v>
      </c>
      <c r="C837" s="5" t="s">
        <v>17</v>
      </c>
      <c r="I837" s="5" t="s">
        <v>1856</v>
      </c>
      <c r="M837" s="13">
        <v>43789.70833333333</v>
      </c>
      <c r="N837" s="14" t="s">
        <v>1857</v>
      </c>
      <c r="P837" s="15">
        <v>43789.7278308449</v>
      </c>
    </row>
    <row r="838">
      <c r="A838" s="13">
        <v>43817.48205869213</v>
      </c>
      <c r="B838" s="5" t="s">
        <v>1858</v>
      </c>
      <c r="C838" s="5" t="s">
        <v>13</v>
      </c>
      <c r="D838" s="5" t="s">
        <v>65</v>
      </c>
      <c r="E838" s="5" t="s">
        <v>1859</v>
      </c>
      <c r="F838" s="5">
        <v>1.0</v>
      </c>
      <c r="N838" s="14" t="s">
        <v>1860</v>
      </c>
      <c r="P838" s="15">
        <v>43817.48205869213</v>
      </c>
    </row>
    <row r="839">
      <c r="A839" s="13">
        <v>43817.553279189815</v>
      </c>
      <c r="B839" s="5" t="s">
        <v>1858</v>
      </c>
      <c r="C839" s="5" t="s">
        <v>17</v>
      </c>
      <c r="I839" s="5" t="s">
        <v>1861</v>
      </c>
      <c r="M839" s="13">
        <v>43817.47916666667</v>
      </c>
      <c r="N839" s="14" t="s">
        <v>1862</v>
      </c>
      <c r="P839" s="15">
        <v>43817.553279189815</v>
      </c>
    </row>
    <row r="840">
      <c r="A840" s="13">
        <v>43838.40536903935</v>
      </c>
      <c r="B840" s="5" t="s">
        <v>1833</v>
      </c>
      <c r="C840" s="5" t="s">
        <v>13</v>
      </c>
      <c r="D840" s="5" t="s">
        <v>65</v>
      </c>
      <c r="E840" s="5" t="s">
        <v>1863</v>
      </c>
      <c r="F840" s="5">
        <v>3.0</v>
      </c>
      <c r="N840" s="14" t="s">
        <v>1864</v>
      </c>
      <c r="P840" s="15">
        <v>43838.40536903935</v>
      </c>
    </row>
    <row r="841">
      <c r="A841" s="13">
        <v>43838.49604650463</v>
      </c>
      <c r="B841" s="5" t="s">
        <v>1833</v>
      </c>
      <c r="C841" s="5" t="s">
        <v>17</v>
      </c>
      <c r="I841" s="5" t="s">
        <v>1865</v>
      </c>
      <c r="M841" s="13">
        <v>43838.39583333333</v>
      </c>
      <c r="N841" s="14" t="s">
        <v>1866</v>
      </c>
      <c r="P841" s="15">
        <v>43838.49604650463</v>
      </c>
    </row>
    <row r="842">
      <c r="A842" s="13">
        <v>43838.56281357638</v>
      </c>
      <c r="B842" s="5" t="s">
        <v>1833</v>
      </c>
      <c r="C842" s="5" t="s">
        <v>13</v>
      </c>
      <c r="D842" s="5" t="s">
        <v>489</v>
      </c>
      <c r="E842" s="5" t="s">
        <v>1867</v>
      </c>
      <c r="F842" s="5">
        <v>0.5</v>
      </c>
      <c r="N842" s="14" t="s">
        <v>1868</v>
      </c>
      <c r="P842" s="15">
        <v>43838.56281357638</v>
      </c>
    </row>
    <row r="843">
      <c r="A843" s="13">
        <v>43838.58163634259</v>
      </c>
      <c r="B843" s="5" t="s">
        <v>1833</v>
      </c>
      <c r="C843" s="5" t="s">
        <v>17</v>
      </c>
      <c r="I843" s="5" t="s">
        <v>1869</v>
      </c>
      <c r="M843" s="13">
        <v>43838.5625</v>
      </c>
      <c r="N843" s="14" t="s">
        <v>1870</v>
      </c>
      <c r="P843" s="15">
        <v>43838.58163634259</v>
      </c>
    </row>
    <row r="844">
      <c r="A844" s="13">
        <v>43867.44996337963</v>
      </c>
      <c r="B844" s="5" t="s">
        <v>1871</v>
      </c>
      <c r="C844" s="5" t="s">
        <v>13</v>
      </c>
      <c r="D844" s="5" t="s">
        <v>65</v>
      </c>
      <c r="E844" s="5" t="s">
        <v>1872</v>
      </c>
      <c r="F844" s="5">
        <v>5.0</v>
      </c>
      <c r="N844" s="14" t="s">
        <v>1873</v>
      </c>
      <c r="P844" s="15">
        <v>43867.44996337963</v>
      </c>
    </row>
    <row r="845">
      <c r="A845" s="13">
        <v>43867.57184238426</v>
      </c>
      <c r="B845" s="5" t="s">
        <v>1871</v>
      </c>
      <c r="C845" s="5" t="s">
        <v>17</v>
      </c>
      <c r="I845" s="5" t="s">
        <v>1874</v>
      </c>
      <c r="M845" s="13">
        <v>43867.56875</v>
      </c>
      <c r="N845" s="14" t="s">
        <v>1875</v>
      </c>
      <c r="P845" s="15">
        <v>43867.57184238426</v>
      </c>
    </row>
    <row r="846">
      <c r="A846" s="13">
        <v>43879.428108645836</v>
      </c>
      <c r="B846" s="5" t="s">
        <v>1876</v>
      </c>
      <c r="C846" s="5" t="s">
        <v>13</v>
      </c>
      <c r="D846" s="5" t="s">
        <v>1305</v>
      </c>
      <c r="E846" s="5" t="s">
        <v>1877</v>
      </c>
      <c r="F846" s="5">
        <v>2.0</v>
      </c>
      <c r="N846" s="14" t="s">
        <v>1878</v>
      </c>
      <c r="P846" s="15">
        <v>43879.428108645836</v>
      </c>
    </row>
    <row r="847">
      <c r="A847" s="13">
        <v>43879.52534039352</v>
      </c>
      <c r="B847" s="5" t="s">
        <v>1876</v>
      </c>
      <c r="C847" s="5" t="s">
        <v>17</v>
      </c>
      <c r="I847" s="5" t="s">
        <v>1879</v>
      </c>
      <c r="M847" s="13">
        <v>43879.41666666667</v>
      </c>
      <c r="N847" s="14" t="s">
        <v>1880</v>
      </c>
      <c r="P847" s="15">
        <v>43879.52534039352</v>
      </c>
    </row>
    <row r="848">
      <c r="A848" s="13">
        <v>43879.59812386574</v>
      </c>
      <c r="B848" s="5" t="s">
        <v>1876</v>
      </c>
      <c r="C848" s="5" t="s">
        <v>13</v>
      </c>
      <c r="D848" s="5" t="s">
        <v>489</v>
      </c>
      <c r="E848" s="5" t="s">
        <v>1881</v>
      </c>
      <c r="F848" s="5">
        <v>1.0</v>
      </c>
      <c r="N848" s="14" t="s">
        <v>1882</v>
      </c>
      <c r="P848" s="15">
        <v>43879.59812386574</v>
      </c>
    </row>
    <row r="849">
      <c r="A849" s="13">
        <v>43879.6326624537</v>
      </c>
      <c r="B849" s="5" t="s">
        <v>1876</v>
      </c>
      <c r="C849" s="5" t="s">
        <v>17</v>
      </c>
      <c r="I849" s="5" t="s">
        <v>1883</v>
      </c>
      <c r="M849" s="13">
        <v>43879.61111111111</v>
      </c>
      <c r="N849" s="14" t="s">
        <v>1884</v>
      </c>
      <c r="P849" s="15">
        <v>43879.6326624537</v>
      </c>
    </row>
    <row r="850">
      <c r="A850" s="13">
        <v>43907.47977814815</v>
      </c>
      <c r="B850" s="5" t="s">
        <v>1828</v>
      </c>
      <c r="C850" s="5" t="s">
        <v>13</v>
      </c>
      <c r="D850" s="5" t="s">
        <v>1885</v>
      </c>
      <c r="E850" s="5" t="s">
        <v>1886</v>
      </c>
      <c r="F850" s="5">
        <v>1.0</v>
      </c>
      <c r="N850" s="14" t="s">
        <v>1887</v>
      </c>
      <c r="P850" s="15">
        <v>43907.47977814815</v>
      </c>
    </row>
    <row r="851">
      <c r="A851" s="13">
        <v>43907.53651011574</v>
      </c>
      <c r="B851" s="5" t="s">
        <v>1828</v>
      </c>
      <c r="C851" s="5" t="s">
        <v>17</v>
      </c>
      <c r="I851" s="5" t="s">
        <v>1888</v>
      </c>
      <c r="M851" s="13">
        <v>43907.47916666667</v>
      </c>
      <c r="N851" s="14" t="s">
        <v>1889</v>
      </c>
      <c r="P851" s="15">
        <v>43907.53651011574</v>
      </c>
    </row>
    <row r="852">
      <c r="A852" s="13">
        <v>43907.59107592593</v>
      </c>
      <c r="B852" s="5" t="s">
        <v>1828</v>
      </c>
      <c r="C852" s="5" t="s">
        <v>13</v>
      </c>
      <c r="D852" s="5" t="s">
        <v>489</v>
      </c>
      <c r="E852" s="5" t="s">
        <v>1890</v>
      </c>
      <c r="F852" s="5">
        <v>0.5</v>
      </c>
      <c r="N852" s="14" t="s">
        <v>1891</v>
      </c>
      <c r="P852" s="15">
        <v>43907.59107592593</v>
      </c>
    </row>
    <row r="853">
      <c r="A853" s="13">
        <v>43907.623069293986</v>
      </c>
      <c r="B853" s="5" t="s">
        <v>1828</v>
      </c>
      <c r="C853" s="5" t="s">
        <v>17</v>
      </c>
      <c r="I853" s="5" t="s">
        <v>1892</v>
      </c>
      <c r="M853" s="13">
        <v>43907.61111111111</v>
      </c>
      <c r="N853" s="14" t="s">
        <v>1893</v>
      </c>
      <c r="P853" s="15">
        <v>43907.623069293986</v>
      </c>
    </row>
    <row r="854">
      <c r="A854" s="13">
        <v>44035.46505989583</v>
      </c>
      <c r="B854" s="5" t="s">
        <v>1828</v>
      </c>
      <c r="C854" s="5" t="s">
        <v>13</v>
      </c>
      <c r="D854" s="5" t="s">
        <v>1305</v>
      </c>
      <c r="E854" s="5" t="s">
        <v>1894</v>
      </c>
      <c r="F854" s="5">
        <v>1.0</v>
      </c>
      <c r="N854" s="14" t="s">
        <v>1895</v>
      </c>
      <c r="P854" s="15">
        <v>44035.46505989583</v>
      </c>
    </row>
    <row r="855">
      <c r="A855" s="13">
        <v>44035.52554520834</v>
      </c>
      <c r="B855" s="5" t="s">
        <v>1828</v>
      </c>
      <c r="C855" s="5" t="s">
        <v>17</v>
      </c>
      <c r="I855" s="5" t="s">
        <v>1896</v>
      </c>
      <c r="M855" s="13">
        <v>44035.45833333333</v>
      </c>
      <c r="N855" s="14" t="s">
        <v>1897</v>
      </c>
      <c r="P855" s="15">
        <v>44035.52554520834</v>
      </c>
    </row>
    <row r="856">
      <c r="A856" s="13">
        <v>44035.54654541667</v>
      </c>
      <c r="B856" s="5" t="s">
        <v>1828</v>
      </c>
      <c r="C856" s="5" t="s">
        <v>13</v>
      </c>
      <c r="D856" s="5" t="s">
        <v>1898</v>
      </c>
      <c r="E856" s="5" t="s">
        <v>1899</v>
      </c>
      <c r="F856" s="5">
        <v>0.5</v>
      </c>
      <c r="N856" s="14" t="s">
        <v>1900</v>
      </c>
      <c r="P856" s="15">
        <v>44035.54654541667</v>
      </c>
    </row>
    <row r="857">
      <c r="A857" s="13">
        <v>44035.55372611111</v>
      </c>
      <c r="B857" s="5" t="s">
        <v>1828</v>
      </c>
      <c r="C857" s="5" t="s">
        <v>17</v>
      </c>
      <c r="I857" s="5" t="s">
        <v>1901</v>
      </c>
      <c r="M857" s="13">
        <v>44035.54166666667</v>
      </c>
      <c r="N857" s="14" t="s">
        <v>1902</v>
      </c>
      <c r="P857" s="15">
        <v>44035.55372611111</v>
      </c>
    </row>
    <row r="858">
      <c r="A858" s="13">
        <v>44036.726033530096</v>
      </c>
      <c r="B858" s="5" t="s">
        <v>1828</v>
      </c>
      <c r="C858" s="5" t="s">
        <v>17</v>
      </c>
      <c r="I858" s="5" t="s">
        <v>1901</v>
      </c>
      <c r="M858" s="13">
        <v>44035.54166666667</v>
      </c>
      <c r="N858" s="14" t="s">
        <v>1903</v>
      </c>
      <c r="P858" s="15">
        <v>44036.726033530096</v>
      </c>
    </row>
    <row r="859">
      <c r="A859" s="13">
        <v>44126.52012347222</v>
      </c>
      <c r="B859" s="5" t="s">
        <v>1828</v>
      </c>
      <c r="C859" s="5" t="s">
        <v>13</v>
      </c>
      <c r="D859" s="5" t="s">
        <v>489</v>
      </c>
      <c r="E859" s="5" t="s">
        <v>1904</v>
      </c>
      <c r="F859" s="5">
        <v>1.0</v>
      </c>
      <c r="N859" s="14" t="s">
        <v>1905</v>
      </c>
      <c r="P859" s="15">
        <v>44126.52012347222</v>
      </c>
    </row>
    <row r="860">
      <c r="A860" s="13">
        <v>44126.58210488426</v>
      </c>
      <c r="B860" s="5" t="s">
        <v>1828</v>
      </c>
      <c r="C860" s="5" t="s">
        <v>17</v>
      </c>
      <c r="I860" s="5" t="s">
        <v>1906</v>
      </c>
      <c r="M860" s="13">
        <v>44126.52083333333</v>
      </c>
      <c r="N860" s="14" t="s">
        <v>1907</v>
      </c>
      <c r="P860" s="15">
        <v>44126.58210488426</v>
      </c>
    </row>
    <row r="861">
      <c r="A861" s="13">
        <v>44126.63326290509</v>
      </c>
      <c r="B861" s="5" t="s">
        <v>1828</v>
      </c>
      <c r="C861" s="5" t="s">
        <v>13</v>
      </c>
      <c r="D861" s="5" t="s">
        <v>1305</v>
      </c>
      <c r="E861" s="5" t="s">
        <v>1908</v>
      </c>
      <c r="F861" s="5">
        <v>1.0</v>
      </c>
      <c r="N861" s="14" t="s">
        <v>1909</v>
      </c>
      <c r="P861" s="15">
        <v>44126.63326290509</v>
      </c>
    </row>
    <row r="862">
      <c r="A862" s="13">
        <v>44126.69593501158</v>
      </c>
      <c r="B862" s="5" t="s">
        <v>1828</v>
      </c>
      <c r="C862" s="5" t="s">
        <v>17</v>
      </c>
      <c r="I862" s="5" t="s">
        <v>1910</v>
      </c>
      <c r="M862" s="13">
        <v>44126.625</v>
      </c>
      <c r="N862" s="14" t="s">
        <v>1911</v>
      </c>
      <c r="P862" s="15">
        <v>44126.69593501158</v>
      </c>
    </row>
    <row r="863">
      <c r="A863" s="13">
        <v>44139.54662071759</v>
      </c>
      <c r="B863" s="5" t="s">
        <v>1858</v>
      </c>
      <c r="C863" s="5" t="s">
        <v>13</v>
      </c>
      <c r="D863" s="5" t="s">
        <v>65</v>
      </c>
      <c r="E863" s="5" t="s">
        <v>1912</v>
      </c>
      <c r="F863" s="5">
        <v>2.0</v>
      </c>
      <c r="N863" s="14" t="s">
        <v>1913</v>
      </c>
      <c r="P863" s="15">
        <v>44139.54662071759</v>
      </c>
    </row>
    <row r="864">
      <c r="A864" s="13">
        <v>44139.64802622685</v>
      </c>
      <c r="B864" s="5" t="s">
        <v>1858</v>
      </c>
      <c r="C864" s="5" t="s">
        <v>13</v>
      </c>
      <c r="D864" s="5" t="s">
        <v>65</v>
      </c>
      <c r="E864" s="5" t="s">
        <v>1912</v>
      </c>
      <c r="F864" s="5">
        <v>2.0</v>
      </c>
      <c r="N864" s="14" t="s">
        <v>1914</v>
      </c>
      <c r="P864" s="15">
        <v>44139.64802622685</v>
      </c>
    </row>
    <row r="865">
      <c r="A865" s="13">
        <v>44139.652376122685</v>
      </c>
      <c r="B865" s="5" t="s">
        <v>1858</v>
      </c>
      <c r="C865" s="5" t="s">
        <v>17</v>
      </c>
      <c r="I865" s="5" t="s">
        <v>1915</v>
      </c>
      <c r="M865" s="13">
        <v>44139.53125</v>
      </c>
      <c r="N865" s="14" t="s">
        <v>1916</v>
      </c>
      <c r="P865" s="15">
        <v>44139.652376122685</v>
      </c>
    </row>
    <row r="866">
      <c r="A866" s="13">
        <v>44182.554055671295</v>
      </c>
      <c r="B866" s="5" t="s">
        <v>1833</v>
      </c>
      <c r="C866" s="5" t="s">
        <v>13</v>
      </c>
      <c r="D866" s="5" t="s">
        <v>1305</v>
      </c>
      <c r="E866" s="5" t="s">
        <v>1917</v>
      </c>
      <c r="F866" s="5">
        <v>3.0</v>
      </c>
      <c r="N866" s="14" t="s">
        <v>1918</v>
      </c>
      <c r="P866" s="15">
        <v>44182.554055671295</v>
      </c>
    </row>
    <row r="867">
      <c r="A867" s="13">
        <v>44182.599017685185</v>
      </c>
      <c r="B867" s="5" t="s">
        <v>1833</v>
      </c>
      <c r="C867" s="5" t="s">
        <v>17</v>
      </c>
      <c r="I867" s="5" t="s">
        <v>1919</v>
      </c>
      <c r="M867" s="13">
        <v>44182.55208333333</v>
      </c>
      <c r="N867" s="14" t="s">
        <v>1920</v>
      </c>
      <c r="P867" s="15">
        <v>44182.599017685185</v>
      </c>
    </row>
    <row r="868">
      <c r="A868" s="13">
        <v>44194.426938854165</v>
      </c>
      <c r="B868" s="5" t="s">
        <v>1921</v>
      </c>
      <c r="C868" s="5" t="s">
        <v>13</v>
      </c>
      <c r="D868" s="5" t="s">
        <v>65</v>
      </c>
      <c r="E868" s="5" t="s">
        <v>1922</v>
      </c>
      <c r="F868" s="5">
        <v>1.0</v>
      </c>
      <c r="N868" s="14" t="s">
        <v>1923</v>
      </c>
      <c r="P868" s="15">
        <v>44194.426938854165</v>
      </c>
    </row>
    <row r="869">
      <c r="A869" s="13">
        <v>44194.45118657408</v>
      </c>
      <c r="B869" s="5" t="s">
        <v>1924</v>
      </c>
      <c r="C869" s="5" t="s">
        <v>17</v>
      </c>
      <c r="I869" s="5" t="s">
        <v>1925</v>
      </c>
      <c r="M869" s="13">
        <v>44194.42708333333</v>
      </c>
      <c r="N869" s="14" t="s">
        <v>1926</v>
      </c>
      <c r="P869" s="15">
        <v>44194.45118657408</v>
      </c>
    </row>
    <row r="870">
      <c r="A870" s="13">
        <v>44243.444277048606</v>
      </c>
      <c r="B870" s="5" t="s">
        <v>1927</v>
      </c>
      <c r="C870" s="5" t="s">
        <v>13</v>
      </c>
      <c r="D870" s="5" t="s">
        <v>1626</v>
      </c>
      <c r="E870" s="5" t="s">
        <v>1928</v>
      </c>
      <c r="F870" s="5">
        <v>1.0</v>
      </c>
      <c r="N870" s="14" t="s">
        <v>1929</v>
      </c>
      <c r="P870" s="15">
        <v>44243.444277048606</v>
      </c>
    </row>
    <row r="871">
      <c r="A871" s="13">
        <v>44243.48750670139</v>
      </c>
      <c r="B871" s="5" t="s">
        <v>1927</v>
      </c>
      <c r="C871" s="5" t="s">
        <v>17</v>
      </c>
      <c r="I871" s="5" t="s">
        <v>1930</v>
      </c>
      <c r="M871" s="13">
        <v>44243.4375</v>
      </c>
      <c r="N871" s="14" t="s">
        <v>1931</v>
      </c>
      <c r="P871" s="15">
        <v>44243.48750670139</v>
      </c>
    </row>
    <row r="872">
      <c r="A872" s="13">
        <v>44279.377613715274</v>
      </c>
      <c r="B872" s="5" t="s">
        <v>1833</v>
      </c>
      <c r="C872" s="5" t="s">
        <v>13</v>
      </c>
      <c r="D872" s="5" t="s">
        <v>1626</v>
      </c>
      <c r="E872" s="5" t="s">
        <v>1932</v>
      </c>
      <c r="F872" s="5">
        <v>2.0</v>
      </c>
      <c r="N872" s="14" t="s">
        <v>1933</v>
      </c>
      <c r="P872" s="15">
        <v>44279.377613715274</v>
      </c>
    </row>
    <row r="873">
      <c r="A873" s="13">
        <v>44279.51366711805</v>
      </c>
      <c r="B873" s="5" t="s">
        <v>1833</v>
      </c>
      <c r="C873" s="5" t="s">
        <v>17</v>
      </c>
      <c r="I873" s="5" t="s">
        <v>1934</v>
      </c>
      <c r="M873" s="13">
        <v>44279.375</v>
      </c>
      <c r="N873" s="14" t="s">
        <v>1935</v>
      </c>
      <c r="P873" s="15">
        <v>44279.51366711805</v>
      </c>
    </row>
    <row r="874">
      <c r="A874" s="13">
        <v>44295.43536711806</v>
      </c>
      <c r="B874" s="5" t="s">
        <v>1833</v>
      </c>
      <c r="C874" s="5" t="s">
        <v>13</v>
      </c>
      <c r="D874" s="5" t="s">
        <v>1936</v>
      </c>
      <c r="E874" s="5" t="s">
        <v>1937</v>
      </c>
      <c r="F874" s="5">
        <v>2.0</v>
      </c>
      <c r="N874" s="14" t="s">
        <v>1938</v>
      </c>
      <c r="P874" s="15">
        <v>44295.43536711806</v>
      </c>
    </row>
    <row r="875">
      <c r="A875" s="13">
        <v>44295.50334576389</v>
      </c>
      <c r="B875" s="5" t="s">
        <v>1939</v>
      </c>
      <c r="C875" s="5" t="s">
        <v>17</v>
      </c>
      <c r="I875" s="5" t="s">
        <v>1940</v>
      </c>
      <c r="M875" s="13">
        <v>44295.41666666667</v>
      </c>
      <c r="N875" s="14" t="s">
        <v>1941</v>
      </c>
      <c r="P875" s="15">
        <v>44295.50334576389</v>
      </c>
    </row>
    <row r="876">
      <c r="A876" s="13">
        <v>44295.54040885417</v>
      </c>
      <c r="B876" s="5" t="s">
        <v>1942</v>
      </c>
      <c r="C876" s="5" t="s">
        <v>13</v>
      </c>
      <c r="D876" s="5" t="s">
        <v>1822</v>
      </c>
      <c r="E876" s="5" t="s">
        <v>1943</v>
      </c>
      <c r="F876" s="5">
        <v>3.0</v>
      </c>
      <c r="N876" s="14" t="s">
        <v>1944</v>
      </c>
      <c r="P876" s="15">
        <v>44295.54040885417</v>
      </c>
    </row>
    <row r="877">
      <c r="A877" s="13">
        <v>44295.58694761574</v>
      </c>
      <c r="B877" s="5" t="s">
        <v>1942</v>
      </c>
      <c r="C877" s="5" t="s">
        <v>17</v>
      </c>
      <c r="I877" s="5" t="s">
        <v>1945</v>
      </c>
      <c r="M877" s="13">
        <v>44295.52083333333</v>
      </c>
      <c r="N877" s="14" t="s">
        <v>1946</v>
      </c>
      <c r="P877" s="15">
        <v>44295.58694761574</v>
      </c>
    </row>
    <row r="878">
      <c r="A878" s="13">
        <v>44307.65603939815</v>
      </c>
      <c r="B878" s="5" t="s">
        <v>1833</v>
      </c>
      <c r="C878" s="5" t="s">
        <v>13</v>
      </c>
      <c r="D878" s="5" t="s">
        <v>1947</v>
      </c>
      <c r="E878" s="5" t="s">
        <v>1948</v>
      </c>
      <c r="F878" s="5">
        <v>1.0</v>
      </c>
      <c r="N878" s="14" t="s">
        <v>1949</v>
      </c>
      <c r="P878" s="15">
        <v>44307.65603939815</v>
      </c>
    </row>
    <row r="879">
      <c r="A879" s="13">
        <v>44307.72300431713</v>
      </c>
      <c r="B879" s="5" t="s">
        <v>1833</v>
      </c>
      <c r="C879" s="5" t="s">
        <v>17</v>
      </c>
      <c r="I879" s="5" t="s">
        <v>1950</v>
      </c>
      <c r="M879" s="13">
        <v>44307.64583333333</v>
      </c>
      <c r="N879" s="14" t="s">
        <v>1951</v>
      </c>
      <c r="P879" s="15">
        <v>44307.72300431713</v>
      </c>
    </row>
    <row r="880">
      <c r="A880" s="13">
        <v>44309.57054017361</v>
      </c>
      <c r="B880" s="5" t="s">
        <v>1952</v>
      </c>
      <c r="C880" s="5" t="s">
        <v>13</v>
      </c>
      <c r="D880" s="5" t="s">
        <v>489</v>
      </c>
      <c r="E880" s="5" t="s">
        <v>1953</v>
      </c>
      <c r="F880" s="5">
        <v>0.25</v>
      </c>
      <c r="N880" s="14" t="s">
        <v>1954</v>
      </c>
    </row>
    <row r="881">
      <c r="A881" s="13">
        <v>44309.57172947917</v>
      </c>
      <c r="B881" s="5" t="s">
        <v>1952</v>
      </c>
      <c r="C881" s="5" t="s">
        <v>17</v>
      </c>
      <c r="I881" s="5" t="s">
        <v>1955</v>
      </c>
      <c r="M881" s="13">
        <v>44309.5625</v>
      </c>
      <c r="N881" s="14" t="s">
        <v>1956</v>
      </c>
      <c r="P881" s="15">
        <v>44309.57172947917</v>
      </c>
    </row>
    <row r="882">
      <c r="A882" s="13">
        <v>44313.64161140047</v>
      </c>
      <c r="B882" s="5" t="s">
        <v>1833</v>
      </c>
      <c r="C882" s="5" t="s">
        <v>17</v>
      </c>
      <c r="I882" s="5" t="s">
        <v>1957</v>
      </c>
      <c r="M882" s="13">
        <v>44313.60416666667</v>
      </c>
      <c r="N882" s="14" t="s">
        <v>1958</v>
      </c>
      <c r="P882" s="15">
        <v>44313.64161140047</v>
      </c>
    </row>
    <row r="883">
      <c r="A883" s="13">
        <v>44313.87054738426</v>
      </c>
      <c r="B883" s="5" t="s">
        <v>1833</v>
      </c>
      <c r="C883" s="5" t="s">
        <v>17</v>
      </c>
      <c r="I883" s="5" t="s">
        <v>1957</v>
      </c>
      <c r="M883" s="13">
        <v>44313.60416666667</v>
      </c>
      <c r="N883" s="14" t="s">
        <v>1959</v>
      </c>
      <c r="P883" s="15">
        <v>44313.87054738426</v>
      </c>
    </row>
    <row r="884">
      <c r="A884" s="13">
        <v>44364.60024186343</v>
      </c>
      <c r="B884" s="5" t="s">
        <v>1833</v>
      </c>
      <c r="C884" s="5" t="s">
        <v>13</v>
      </c>
      <c r="D884" s="5" t="s">
        <v>1626</v>
      </c>
      <c r="E884" s="5" t="s">
        <v>1960</v>
      </c>
      <c r="F884" s="5">
        <v>1.0</v>
      </c>
      <c r="N884" s="14" t="s">
        <v>1961</v>
      </c>
      <c r="P884" s="15">
        <v>44364.60024186343</v>
      </c>
    </row>
    <row r="885">
      <c r="A885" s="13">
        <v>44364.638705046294</v>
      </c>
      <c r="B885" s="5" t="s">
        <v>1833</v>
      </c>
      <c r="C885" s="5" t="s">
        <v>17</v>
      </c>
      <c r="I885" s="5" t="s">
        <v>1962</v>
      </c>
      <c r="M885" s="13">
        <v>44364.59375</v>
      </c>
      <c r="N885" s="14" t="s">
        <v>1963</v>
      </c>
      <c r="P885" s="15">
        <v>44364.638705046294</v>
      </c>
    </row>
    <row r="886">
      <c r="A886" s="13">
        <v>44376.66923428241</v>
      </c>
      <c r="B886" s="5" t="s">
        <v>1833</v>
      </c>
      <c r="C886" s="5" t="s">
        <v>13</v>
      </c>
      <c r="D886" s="5" t="s">
        <v>1626</v>
      </c>
      <c r="E886" s="5" t="s">
        <v>1960</v>
      </c>
      <c r="F886" s="5">
        <v>1.0</v>
      </c>
      <c r="N886" s="14" t="s">
        <v>1964</v>
      </c>
      <c r="P886" s="15">
        <v>44376.66923428241</v>
      </c>
    </row>
    <row r="887">
      <c r="A887" s="13">
        <v>44390.40602469907</v>
      </c>
      <c r="B887" s="5" t="s">
        <v>41</v>
      </c>
      <c r="C887" s="5" t="s">
        <v>13</v>
      </c>
      <c r="D887" s="5" t="s">
        <v>1965</v>
      </c>
      <c r="E887" s="5" t="s">
        <v>1966</v>
      </c>
      <c r="F887" s="5">
        <v>1.5</v>
      </c>
      <c r="N887" s="14" t="s">
        <v>1967</v>
      </c>
      <c r="P887" s="15">
        <v>44390.40602469907</v>
      </c>
    </row>
    <row r="888">
      <c r="A888" s="13">
        <v>44390.55296622685</v>
      </c>
      <c r="B888" s="5" t="s">
        <v>41</v>
      </c>
      <c r="C888" s="5" t="s">
        <v>17</v>
      </c>
      <c r="I888" s="5" t="s">
        <v>1968</v>
      </c>
      <c r="M888" s="13">
        <v>44390.54166666667</v>
      </c>
      <c r="N888" s="14" t="s">
        <v>1969</v>
      </c>
      <c r="P888" s="15">
        <v>44390.55296622685</v>
      </c>
    </row>
    <row r="889">
      <c r="A889" s="13">
        <v>44392.41780043981</v>
      </c>
      <c r="B889" s="5" t="s">
        <v>41</v>
      </c>
      <c r="C889" s="5" t="s">
        <v>13</v>
      </c>
      <c r="D889" s="5" t="s">
        <v>65</v>
      </c>
      <c r="E889" s="5" t="s">
        <v>1970</v>
      </c>
      <c r="F889" s="5">
        <v>3.0</v>
      </c>
      <c r="N889" s="14" t="s">
        <v>1971</v>
      </c>
      <c r="P889" s="15">
        <v>44392.41780043981</v>
      </c>
    </row>
    <row r="890">
      <c r="A890" s="13">
        <v>44392.481817754626</v>
      </c>
      <c r="B890" s="5" t="s">
        <v>1972</v>
      </c>
      <c r="C890" s="5" t="s">
        <v>13</v>
      </c>
      <c r="D890" s="5" t="s">
        <v>65</v>
      </c>
      <c r="E890" s="5" t="s">
        <v>1973</v>
      </c>
      <c r="F890" s="5">
        <v>2.0</v>
      </c>
      <c r="N890" s="14" t="s">
        <v>1974</v>
      </c>
      <c r="P890" s="15">
        <v>44392.481817754626</v>
      </c>
    </row>
    <row r="891">
      <c r="A891" s="13">
        <v>44392.77788642361</v>
      </c>
      <c r="B891" s="5" t="s">
        <v>1828</v>
      </c>
      <c r="C891" s="5" t="s">
        <v>17</v>
      </c>
      <c r="I891" s="5" t="s">
        <v>1975</v>
      </c>
      <c r="M891" s="13">
        <v>44392.64583333333</v>
      </c>
      <c r="N891" s="14" t="s">
        <v>1976</v>
      </c>
      <c r="P891" s="15">
        <v>44392.77788642361</v>
      </c>
    </row>
    <row r="892">
      <c r="A892" s="13">
        <v>44393.465697465275</v>
      </c>
      <c r="B892" s="5" t="s">
        <v>1828</v>
      </c>
      <c r="C892" s="5" t="s">
        <v>13</v>
      </c>
      <c r="D892" s="5" t="s">
        <v>1592</v>
      </c>
      <c r="E892" s="5" t="s">
        <v>1977</v>
      </c>
      <c r="F892" s="5">
        <v>2.0</v>
      </c>
      <c r="N892" s="14" t="s">
        <v>1978</v>
      </c>
      <c r="P892" s="15">
        <v>44393.465697465275</v>
      </c>
    </row>
    <row r="893">
      <c r="A893" s="13">
        <v>44393.53045710648</v>
      </c>
      <c r="B893" s="5" t="s">
        <v>41</v>
      </c>
      <c r="C893" s="5" t="s">
        <v>13</v>
      </c>
      <c r="D893" s="5" t="s">
        <v>1965</v>
      </c>
      <c r="E893" s="5" t="s">
        <v>1979</v>
      </c>
      <c r="F893" s="5">
        <v>3.0</v>
      </c>
      <c r="N893" s="14" t="s">
        <v>1980</v>
      </c>
      <c r="P893" s="15">
        <v>44393.53045710648</v>
      </c>
    </row>
    <row r="894">
      <c r="A894" s="13">
        <v>44393.562432060186</v>
      </c>
      <c r="B894" s="5" t="s">
        <v>1833</v>
      </c>
      <c r="C894" s="5" t="s">
        <v>17</v>
      </c>
      <c r="I894" s="5" t="s">
        <v>1981</v>
      </c>
      <c r="M894" s="13">
        <v>44393.45833333333</v>
      </c>
      <c r="N894" s="14" t="s">
        <v>1982</v>
      </c>
      <c r="P894" s="15">
        <v>44393.562432060186</v>
      </c>
    </row>
    <row r="895">
      <c r="A895" s="13">
        <v>44393.72158510417</v>
      </c>
      <c r="B895" s="5" t="s">
        <v>41</v>
      </c>
      <c r="C895" s="5" t="s">
        <v>17</v>
      </c>
      <c r="I895" s="5" t="s">
        <v>1983</v>
      </c>
      <c r="M895" s="13">
        <v>44393.70833333333</v>
      </c>
      <c r="N895" s="14" t="s">
        <v>1984</v>
      </c>
      <c r="P895" s="15">
        <v>44393.72158510417</v>
      </c>
    </row>
    <row r="896">
      <c r="A896" s="13">
        <v>44401.50353274305</v>
      </c>
      <c r="B896" s="5" t="s">
        <v>1828</v>
      </c>
      <c r="C896" s="5" t="s">
        <v>13</v>
      </c>
      <c r="D896" s="5" t="s">
        <v>1592</v>
      </c>
      <c r="E896" s="5" t="s">
        <v>1977</v>
      </c>
      <c r="F896" s="5">
        <v>2.0</v>
      </c>
      <c r="N896" s="14" t="s">
        <v>1985</v>
      </c>
      <c r="P896" s="15">
        <v>44401.50353274305</v>
      </c>
    </row>
    <row r="897">
      <c r="A897" s="13">
        <v>44412.456209861106</v>
      </c>
      <c r="B897" s="5" t="s">
        <v>1833</v>
      </c>
      <c r="C897" s="5" t="s">
        <v>13</v>
      </c>
      <c r="D897" s="5" t="s">
        <v>489</v>
      </c>
      <c r="E897" s="5" t="s">
        <v>1986</v>
      </c>
      <c r="F897" s="5">
        <v>1.5</v>
      </c>
      <c r="N897" s="14" t="s">
        <v>1987</v>
      </c>
      <c r="P897" s="15">
        <v>44412.456209861106</v>
      </c>
    </row>
    <row r="898">
      <c r="A898" s="13">
        <v>44412.528416354166</v>
      </c>
      <c r="B898" s="5" t="s">
        <v>1833</v>
      </c>
      <c r="C898" s="5" t="s">
        <v>17</v>
      </c>
      <c r="I898" s="5" t="s">
        <v>1988</v>
      </c>
      <c r="M898" s="13">
        <v>44412.44791666667</v>
      </c>
      <c r="N898" s="14" t="s">
        <v>1989</v>
      </c>
      <c r="P898" s="15">
        <v>44412.528416354166</v>
      </c>
    </row>
    <row r="899">
      <c r="A899" s="13">
        <v>44412.56398319444</v>
      </c>
      <c r="B899" s="5" t="s">
        <v>1833</v>
      </c>
      <c r="C899" s="5" t="s">
        <v>13</v>
      </c>
      <c r="D899" s="5" t="s">
        <v>1626</v>
      </c>
      <c r="E899" s="5" t="s">
        <v>1990</v>
      </c>
      <c r="F899" s="5">
        <v>1.5</v>
      </c>
      <c r="N899" s="14" t="s">
        <v>1991</v>
      </c>
      <c r="P899" s="15">
        <v>44412.56398319444</v>
      </c>
    </row>
    <row r="900">
      <c r="A900" s="13">
        <v>44412.62977322917</v>
      </c>
      <c r="B900" s="5" t="s">
        <v>1833</v>
      </c>
      <c r="C900" s="5" t="s">
        <v>17</v>
      </c>
      <c r="I900" s="5" t="s">
        <v>1992</v>
      </c>
      <c r="M900" s="13">
        <v>44412.5625</v>
      </c>
      <c r="N900" s="14" t="s">
        <v>1993</v>
      </c>
      <c r="P900" s="15">
        <v>44412.62977322917</v>
      </c>
    </row>
    <row r="901">
      <c r="A901" s="13">
        <v>44444.46198894676</v>
      </c>
      <c r="B901" s="5" t="s">
        <v>1833</v>
      </c>
      <c r="C901" s="5" t="s">
        <v>13</v>
      </c>
      <c r="D901" s="5" t="s">
        <v>489</v>
      </c>
      <c r="E901" s="5" t="s">
        <v>1986</v>
      </c>
      <c r="F901" s="5">
        <v>1.5</v>
      </c>
      <c r="N901" s="14" t="s">
        <v>1994</v>
      </c>
      <c r="P901" s="15">
        <v>44444.46198894676</v>
      </c>
    </row>
    <row r="902">
      <c r="A902" s="16"/>
      <c r="B902" s="8"/>
      <c r="C902" s="8"/>
      <c r="D902" s="8"/>
      <c r="E902" s="8"/>
      <c r="F902" s="8"/>
      <c r="G902" s="8"/>
      <c r="H902" s="8"/>
      <c r="I902" s="8"/>
      <c r="J902" s="8"/>
      <c r="K902" s="8"/>
      <c r="L902" s="8"/>
      <c r="M902" s="8"/>
      <c r="N902" s="8"/>
      <c r="O902" s="8"/>
    </row>
    <row r="903">
      <c r="A903" s="16"/>
      <c r="B903" s="8"/>
      <c r="C903" s="8"/>
      <c r="D903" s="8"/>
      <c r="E903" s="8"/>
      <c r="F903" s="8"/>
      <c r="G903" s="8"/>
      <c r="H903" s="8"/>
      <c r="I903" s="8"/>
      <c r="J903" s="8"/>
      <c r="K903" s="8"/>
      <c r="L903" s="8"/>
      <c r="M903" s="8"/>
      <c r="N903" s="8"/>
      <c r="O903" s="8"/>
    </row>
    <row r="904">
      <c r="A904" s="16"/>
      <c r="B904" s="8"/>
      <c r="C904" s="8"/>
      <c r="D904" s="8"/>
      <c r="E904" s="8"/>
      <c r="F904" s="8"/>
      <c r="G904" s="8"/>
      <c r="H904" s="8"/>
      <c r="I904" s="8"/>
      <c r="J904" s="8"/>
      <c r="K904" s="8"/>
      <c r="L904" s="8"/>
      <c r="M904" s="8"/>
      <c r="N904" s="8"/>
      <c r="O904" s="8"/>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row r="1001">
      <c r="A1001" s="10"/>
    </row>
  </sheetData>
  <autoFilter ref="$A$1:$I$607">
    <filterColumn colId="3">
      <filters blank="1">
        <filter val="kss45w"/>
        <filter val="KSNW"/>
        <filter val="BGH"/>
        <filter val="BCT"/>
        <filter val="Bct"/>
        <filter val="RGS"/>
        <filter val="Kssw"/>
        <filter val="imu"/>
        <filter val="Bfcl"/>
        <filter val="KSK"/>
        <filter val="SWT"/>
        <filter val="Ksnw"/>
        <filter val="kssw"/>
      </filters>
    </filterColumn>
  </autoFilter>
  <customSheetViews>
    <customSheetView guid="{D1F99E22-E30C-47B3-9A2E-EB4522BECAD7}" filter="1" showAutoFilter="1">
      <autoFilter ref="$A$1:$A$1001">
        <filterColumn colId="0">
          <filters>
            <filter val="8/7/2018 14:33:34"/>
            <filter val="6/27/2018 15:13:23"/>
            <filter val="7/23/2020 13:07:02"/>
            <filter val="9/13/2018 12:25:20"/>
            <filter val="3/20/2019 13:22:39"/>
            <filter val="3/20/2019 10:53:52"/>
            <filter val="11/20/2019 17:28:05"/>
            <filter val="6/26/2019 11:28:30"/>
            <filter val="8/30/2019 15:33:10"/>
            <filter val="11/20/2019 15:50:57"/>
            <filter val="7/24/2020 17:25:29"/>
            <filter val="9/26/2018 14:08:38"/>
            <filter val="10/24/2019 18:54:08"/>
            <filter val="8/21/2018 12:44:26"/>
            <filter val="7/15/2021 18:40:09"/>
            <filter val="11/15/2019 18:59:38"/>
            <filter val="3/28/2019 12:31:05"/>
            <filter val="9/14/2018 19:24:47"/>
            <filter val="9/5/2021 11:05:16"/>
            <filter val="2/6/2020 13:43:27"/>
            <filter val="9/26/2018 16:03:42"/>
            <filter val="9/13/2018 12:45:49"/>
            <filter val="11/4/2020 15:39:25"/>
            <filter val="5/18/2018 16:19:36"/>
            <filter val="2/22/2019 11:41:26"/>
            <filter val="12/12/2018 15:34:44"/>
            <filter val="4/9/2021 12:58:11"/>
            <filter val="4/26/2018 13:15:43"/>
            <filter val="4/9/2021 12:04:49"/>
            <filter val="6/18/2019 16:07:33"/>
            <filter val="8/4/2021 12:40:55"/>
            <filter val="4/27/2021 15:23:55"/>
            <filter val="3/24/2021 12:19:41"/>
            <filter val="11/15/2019 19:00:58"/>
            <filter val="8/30/2019 16:17:46"/>
            <filter val="9/26/2018 12:14:31"/>
            <filter val="10/21/2019 17:46:06"/>
            <filter val="9/13/2018 13:34:36"/>
            <filter val="7/16/2021 12:43:51"/>
            <filter val="12/12/2018 15:32:28"/>
            <filter val="7/17/2018 11:05:48"/>
            <filter val="8/4/2021 13:32:08"/>
            <filter val="10/22/2019 18:32:46"/>
            <filter val="1/8/2020 13:30:27"/>
            <filter val="5/18/2018 11:32:07"/>
            <filter val="8/4/2021 15:06:52"/>
            <filter val="6/25/2018 15:47:16"/>
            <filter val="7/23/2020 13:17:22"/>
            <filter val="9/14/2018 17:07:35"/>
            <filter val="11/15/2019 19:01:57"/>
            <filter val="1/8/2020 11:54:18"/>
            <filter val="2/18/2020 12:36:29"/>
            <filter val="3/24/2021 9:03:46"/>
            <filter val="5/18/2018 12:20:30"/>
            <filter val="9/26/2018 11:10:39"/>
            <filter val="6/25/2018 11:50:18"/>
            <filter val="6/26/2019 16:35:20"/>
            <filter val="9/28/2018 12:49:25"/>
            <filter val="7/19/2019 15:46:48"/>
            <filter val="2/18/2020 10:16:29"/>
            <filter val="4/21/2021 17:21:08"/>
            <filter val="9/25/2019 16:23:30"/>
            <filter val="6/26/2019 12:35:54"/>
            <filter val="10/22/2020 12:28:59"/>
            <filter val="7/17/2018 12:34:58"/>
            <filter val="12/17/2020 14:22:35"/>
            <filter val="8/7/2018 14:26:00"/>
            <filter val="4/10/2019 11:06:22"/>
            <filter val="9/25/2019 11:19:04"/>
            <filter val="7/13/2021 9:44:41"/>
            <filter val="9/12/2018 12:10:46"/>
            <filter val="6/27/2018 15:10:26"/>
            <filter val="7/17/2018 13:32:25"/>
            <filter val="5/18/2018 12:12:23"/>
            <filter val="1/8/2020 9:43:44"/>
            <filter val="5/11/2018 12:50:05"/>
            <filter val="3/17/2020 11:30:53"/>
            <filter val="4/23/2021 13:43:17"/>
            <filter val="7/17/2018 14:19:38"/>
            <filter val="3/17/2020 12:52:34"/>
            <filter val="12/29/2020 10:14:48"/>
            <filter val="10/24/2019 9:55:50"/>
            <filter val="10/21/2019 11:09:00"/>
            <filter val="5/1/2019 12:51:07"/>
            <filter val="4/26/2018 13:24:26"/>
            <filter val="8/21/2018 11:28:19"/>
            <filter val="10/31/2018 16:11:32"/>
            <filter val="10/31/2018 16:57:20"/>
            <filter val="6/8/2018 14:21:45"/>
            <filter val="4/23/2021 13:41:35"/>
            <filter val="7/19/2019 10:51:45"/>
            <filter val="4/10/2019 13:41:53"/>
            <filter val="8/7/2018 15:06:13"/>
            <filter val="2/18/2020 15:11:02"/>
            <filter val="4/27/2021 20:53:35"/>
            <filter val="1/31/2019 12:36:34"/>
            <filter val="6/18/2019 15:22:38"/>
            <filter val="2/22/2019 17:19:57"/>
            <filter val="1/31/2019 10:49:35"/>
            <filter val="4/9/2021 10:26:56"/>
            <filter val="3/27/2019 15:47:28"/>
            <filter val="9/12/2018 11:00:06"/>
            <filter val="10/22/2020 16:42:09"/>
            <filter val="9/26/2018 16:53:22"/>
            <filter val="4/26/2018 13:36:11"/>
            <filter val="7/13/2021 13:16:16"/>
            <filter val="5/11/2018 13:28:22"/>
            <filter val="2/22/2019 14:04:52"/>
            <filter val="6/18/2019 14:15:47"/>
            <filter val="7/16/2021 17:19:05"/>
            <filter val="9/12/2018 14:03:29"/>
            <filter val="3/20/2019 12:53:44"/>
            <filter val="6/25/2018 14:22:02"/>
            <filter val="5/30/2018 14:21:29"/>
            <filter val="7/23/2020 12:36:47"/>
            <filter val="10/22/2020 15:11:54"/>
            <filter val="7/23/2020 11:09:41"/>
            <filter val="6/29/2021 16:03:42"/>
            <filter val="10/31/2018 17:08:25"/>
            <filter val="11/4/2020 13:07:08"/>
            <filter val="11/15/2019 15:03:40"/>
            <filter val="10/22/2020 13:58:14"/>
            <filter val="9/13/2018 11:58:21"/>
            <filter val="7/19/2019 13:56:35"/>
            <filter val="9/26/2018 16:55:28"/>
            <filter val="8/14/2018 14:53:06"/>
            <filter val="6/27/2018 15:12:06"/>
            <filter val="2/22/2019 18:04:33"/>
            <filter val="6/18/2019 12:28:35"/>
            <filter val="2/22/2019 15:31:13"/>
            <filter val="9/18/2018 11:57:54"/>
            <filter val="9/13/2018 12:12:16"/>
            <filter val="9/18/2018 15:53:55"/>
            <filter val="3/17/2020 14:57:13"/>
            <filter val="2/16/2021 10:39:46"/>
            <filter val="10/22/2019 12:58:36"/>
            <filter val="9/26/2018 12:13:55"/>
            <filter val="9/28/2018 11:36:12"/>
            <filter val="8/30/2019 11:56:00"/>
            <filter val="5/11/2018 13:55:37"/>
            <filter val="5/7/2019 12:20:17"/>
            <filter val="5/1/2019 11:34:08"/>
            <filter val="12/18/2019 13:16:43"/>
            <filter val="3/17/2020 14:11:09"/>
            <filter val="7/15/2021 10:01:38"/>
            <filter val="8/21/2018 12:25:43"/>
            <filter val="6/26/2019 16:22:41"/>
            <filter val="10/31/2018 16:10:00"/>
            <filter val="7/15/2021 11:33:49"/>
            <filter val="1/31/2019 15:10:26"/>
            <filter val="5/7/2019 14:13:57"/>
            <filter val="9/13/2018 13:47:22"/>
            <filter val="5/11/2018 13:56:28"/>
            <filter val="12/17/2020 13:17:50"/>
            <filter val="7/16/2021 11:10:36"/>
            <filter val="10/25/2019 9:37:41"/>
            <filter val="2/6/2020 10:47:57"/>
            <filter val="11/15/2019 11:35:27"/>
            <filter val="8/21/2018 13:20:47"/>
            <filter val="12/12/2018 16:11:49"/>
            <filter val="4/9/2021 14:05:12"/>
            <filter val="11/4/2020 15:33:09"/>
            <filter val="4/21/2021 15:44:42"/>
            <filter val="9/12/2018 10:33:34"/>
            <filter val="2/18/2020 14:21:18"/>
            <filter val="7/24/2021 12:05:05"/>
            <filter val="4/26/2018 11:55:02"/>
            <filter val="8/7/2018 11:49:48"/>
            <filter val="2/16/2021 11:42:01"/>
            <filter val="7/16/2021 13:29:54"/>
            <filter val="7/19/2019 12:19:34"/>
            <filter val="8/4/2021 10:56:57"/>
            <filter val="3/27/2019 15:06:18"/>
            <filter val="6/17/2021 15:19:44"/>
            <filter val="3/27/2019 11:02:30"/>
            <filter val="6/8/2018 13:10:06"/>
            <filter val="8/14/2018 16:34:18"/>
            <filter val="6/17/2021 14:24:21"/>
            <filter val="8/21/2018 13:39:05"/>
            <filter val="5/18/2018 15:45:00"/>
            <filter val="3/28/2019 12:05:20"/>
            <filter val="1/31/2019 14:32:37"/>
            <filter val="5/30/2018 13:39:52"/>
            <filter val="11/20/2019 11:02:30"/>
            <filter val="6/25/2018 12:08:23"/>
            <filter val="2/22/2019 13:11:51"/>
            <filter val="3/20/2019 13:49:44"/>
            <filter val="10/25/2019 13:41:05"/>
            <filter val="12/18/2019 11:34:10"/>
            <filter val="12/12/2018 16:15:14"/>
            <filter val="3/27/2019 14:14:32"/>
            <filter val="5/18/2018 13:03:12"/>
            <filter val="1/8/2020 13:57:33"/>
            <filter val="12/29/2020 10:49:43"/>
            <filter val="8/30/2019 16:35:50"/>
          </filters>
        </filterColumn>
      </autoFilter>
    </customSheetView>
  </customSheetViews>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ref="N59"/>
    <hyperlink r:id="rId59" ref="N60"/>
    <hyperlink r:id="rId60" ref="N61"/>
    <hyperlink r:id="rId61" ref="N62"/>
    <hyperlink r:id="rId62" ref="N63"/>
    <hyperlink r:id="rId63" ref="N64"/>
    <hyperlink r:id="rId64" ref="N65"/>
    <hyperlink r:id="rId65" ref="N66"/>
    <hyperlink r:id="rId66" ref="N67"/>
    <hyperlink r:id="rId67" ref="N68"/>
    <hyperlink r:id="rId68" ref="N69"/>
    <hyperlink r:id="rId69" ref="N70"/>
    <hyperlink r:id="rId70" ref="N71"/>
    <hyperlink r:id="rId71" ref="N72"/>
    <hyperlink r:id="rId72" ref="N73"/>
    <hyperlink r:id="rId73" ref="N74"/>
    <hyperlink r:id="rId74" ref="N75"/>
    <hyperlink r:id="rId75" ref="N76"/>
    <hyperlink r:id="rId76" ref="N77"/>
    <hyperlink r:id="rId77" ref="N78"/>
    <hyperlink r:id="rId78" ref="N79"/>
    <hyperlink r:id="rId79" ref="N80"/>
    <hyperlink r:id="rId80" ref="N81"/>
    <hyperlink r:id="rId81" ref="N82"/>
    <hyperlink r:id="rId82" ref="N83"/>
    <hyperlink r:id="rId83" ref="N84"/>
    <hyperlink r:id="rId84" ref="N85"/>
    <hyperlink r:id="rId85" ref="N86"/>
    <hyperlink r:id="rId86" ref="N87"/>
    <hyperlink r:id="rId87" ref="N88"/>
    <hyperlink r:id="rId88" ref="N89"/>
    <hyperlink r:id="rId89" ref="N90"/>
    <hyperlink r:id="rId90" ref="N91"/>
    <hyperlink r:id="rId91" ref="N92"/>
    <hyperlink r:id="rId92" ref="N93"/>
    <hyperlink r:id="rId93" ref="N94"/>
    <hyperlink r:id="rId94" ref="N95"/>
    <hyperlink r:id="rId95" ref="N96"/>
    <hyperlink r:id="rId96" ref="N97"/>
    <hyperlink r:id="rId97" ref="N98"/>
    <hyperlink r:id="rId98" ref="N99"/>
    <hyperlink r:id="rId99" ref="N100"/>
    <hyperlink r:id="rId100" ref="N101"/>
    <hyperlink r:id="rId101" ref="N102"/>
    <hyperlink r:id="rId102" ref="N103"/>
    <hyperlink r:id="rId103" ref="N104"/>
    <hyperlink r:id="rId104" ref="N105"/>
    <hyperlink r:id="rId105" ref="N106"/>
    <hyperlink r:id="rId106" ref="N107"/>
    <hyperlink r:id="rId107" ref="N108"/>
    <hyperlink r:id="rId108" ref="N109"/>
    <hyperlink r:id="rId109" ref="N110"/>
    <hyperlink r:id="rId110" ref="N111"/>
    <hyperlink r:id="rId111" ref="N112"/>
    <hyperlink r:id="rId112" ref="N113"/>
    <hyperlink r:id="rId113" ref="N114"/>
    <hyperlink r:id="rId114" ref="N115"/>
    <hyperlink r:id="rId115" ref="N116"/>
    <hyperlink r:id="rId116" ref="N117"/>
    <hyperlink r:id="rId117" ref="N118"/>
    <hyperlink r:id="rId118" ref="N119"/>
    <hyperlink r:id="rId119" ref="N120"/>
    <hyperlink r:id="rId120" ref="N121"/>
    <hyperlink r:id="rId121" ref="N122"/>
    <hyperlink r:id="rId122" ref="N123"/>
    <hyperlink r:id="rId123" ref="N124"/>
    <hyperlink r:id="rId124" ref="N125"/>
    <hyperlink r:id="rId125" ref="N126"/>
    <hyperlink r:id="rId126" ref="N127"/>
    <hyperlink r:id="rId127" ref="N128"/>
    <hyperlink r:id="rId128" ref="N129"/>
    <hyperlink r:id="rId129" ref="N130"/>
    <hyperlink r:id="rId130" ref="N131"/>
    <hyperlink r:id="rId131" ref="N132"/>
    <hyperlink r:id="rId132" ref="N133"/>
    <hyperlink r:id="rId133" ref="N134"/>
    <hyperlink r:id="rId134" ref="N135"/>
    <hyperlink r:id="rId135" ref="N136"/>
    <hyperlink r:id="rId136" ref="N137"/>
    <hyperlink r:id="rId137" ref="N138"/>
    <hyperlink r:id="rId138" ref="N139"/>
    <hyperlink r:id="rId139" ref="N140"/>
    <hyperlink r:id="rId140" ref="N141"/>
    <hyperlink r:id="rId141" ref="N142"/>
    <hyperlink r:id="rId142" ref="N143"/>
    <hyperlink r:id="rId143" ref="N144"/>
    <hyperlink r:id="rId144" ref="N145"/>
    <hyperlink r:id="rId145" ref="N146"/>
    <hyperlink r:id="rId146" ref="N147"/>
    <hyperlink r:id="rId147" ref="N148"/>
    <hyperlink r:id="rId148" ref="N149"/>
    <hyperlink r:id="rId149" ref="N150"/>
    <hyperlink r:id="rId150" ref="N151"/>
    <hyperlink r:id="rId151" ref="N152"/>
    <hyperlink r:id="rId152" ref="N153"/>
    <hyperlink r:id="rId153" ref="N154"/>
    <hyperlink r:id="rId154" ref="N155"/>
    <hyperlink r:id="rId155" ref="N156"/>
    <hyperlink r:id="rId156" ref="N157"/>
    <hyperlink r:id="rId157" ref="N158"/>
    <hyperlink r:id="rId158" ref="N159"/>
    <hyperlink r:id="rId159" ref="N160"/>
    <hyperlink r:id="rId160" ref="N161"/>
    <hyperlink r:id="rId161" ref="N162"/>
    <hyperlink r:id="rId162" ref="N163"/>
    <hyperlink r:id="rId163" ref="N164"/>
    <hyperlink r:id="rId164" ref="N165"/>
    <hyperlink r:id="rId165" ref="N166"/>
    <hyperlink r:id="rId166" ref="N167"/>
    <hyperlink r:id="rId167" ref="N168"/>
    <hyperlink r:id="rId168" ref="N169"/>
    <hyperlink r:id="rId169" ref="N170"/>
    <hyperlink r:id="rId170" ref="N171"/>
    <hyperlink r:id="rId171" ref="N172"/>
    <hyperlink r:id="rId172" ref="N173"/>
    <hyperlink r:id="rId173" ref="N174"/>
    <hyperlink r:id="rId174" ref="N175"/>
    <hyperlink r:id="rId175" ref="N176"/>
    <hyperlink r:id="rId176" ref="N177"/>
    <hyperlink r:id="rId177" ref="N178"/>
    <hyperlink r:id="rId178" ref="N179"/>
    <hyperlink r:id="rId179" ref="N180"/>
    <hyperlink r:id="rId180" ref="N181"/>
    <hyperlink r:id="rId181" ref="N182"/>
    <hyperlink r:id="rId182" ref="N183"/>
    <hyperlink r:id="rId183" ref="N184"/>
    <hyperlink r:id="rId184" ref="N185"/>
    <hyperlink r:id="rId185" ref="N186"/>
    <hyperlink r:id="rId186" ref="N187"/>
    <hyperlink r:id="rId187" ref="N188"/>
    <hyperlink r:id="rId188" ref="N189"/>
    <hyperlink r:id="rId189" ref="N190"/>
    <hyperlink r:id="rId190" ref="N191"/>
    <hyperlink r:id="rId191" ref="N192"/>
    <hyperlink r:id="rId192" ref="N193"/>
    <hyperlink r:id="rId193" ref="N194"/>
    <hyperlink r:id="rId194" ref="N195"/>
    <hyperlink r:id="rId195" ref="N196"/>
    <hyperlink r:id="rId196" ref="N197"/>
    <hyperlink r:id="rId197" ref="N198"/>
    <hyperlink r:id="rId198" ref="N199"/>
    <hyperlink r:id="rId199" ref="N200"/>
    <hyperlink r:id="rId200" ref="N201"/>
    <hyperlink r:id="rId201" ref="N202"/>
    <hyperlink r:id="rId202" ref="N203"/>
    <hyperlink r:id="rId203" ref="N204"/>
    <hyperlink r:id="rId204" ref="N205"/>
    <hyperlink r:id="rId205" ref="N206"/>
    <hyperlink r:id="rId206" ref="N207"/>
    <hyperlink r:id="rId207" ref="N208"/>
    <hyperlink r:id="rId208" ref="N209"/>
    <hyperlink r:id="rId209" ref="N210"/>
    <hyperlink r:id="rId210" ref="N211"/>
    <hyperlink r:id="rId211" ref="N212"/>
    <hyperlink r:id="rId212" ref="N213"/>
    <hyperlink r:id="rId213" ref="N214"/>
    <hyperlink r:id="rId214" ref="N215"/>
    <hyperlink r:id="rId215" ref="N216"/>
    <hyperlink r:id="rId216" ref="N217"/>
    <hyperlink r:id="rId217" ref="N218"/>
    <hyperlink r:id="rId218" ref="N219"/>
    <hyperlink r:id="rId219" ref="N220"/>
    <hyperlink r:id="rId220" ref="N221"/>
    <hyperlink r:id="rId221" ref="N222"/>
    <hyperlink r:id="rId222" ref="N223"/>
    <hyperlink r:id="rId223" ref="N224"/>
    <hyperlink r:id="rId224" ref="N225"/>
    <hyperlink r:id="rId225" ref="N226"/>
    <hyperlink r:id="rId226" ref="N227"/>
    <hyperlink r:id="rId227" ref="N228"/>
    <hyperlink r:id="rId228" ref="N229"/>
    <hyperlink r:id="rId229" ref="N230"/>
    <hyperlink r:id="rId230" ref="N231"/>
    <hyperlink r:id="rId231" ref="N232"/>
    <hyperlink r:id="rId232" ref="N233"/>
    <hyperlink r:id="rId233" ref="N234"/>
    <hyperlink r:id="rId234" ref="N235"/>
    <hyperlink r:id="rId235" ref="N236"/>
    <hyperlink r:id="rId236" ref="N237"/>
    <hyperlink r:id="rId237" ref="N238"/>
    <hyperlink r:id="rId238" ref="N239"/>
    <hyperlink r:id="rId239" ref="N240"/>
    <hyperlink r:id="rId240" ref="N241"/>
    <hyperlink r:id="rId241" ref="N242"/>
    <hyperlink r:id="rId242" ref="N243"/>
    <hyperlink r:id="rId243" ref="N244"/>
    <hyperlink r:id="rId244" ref="N245"/>
    <hyperlink r:id="rId245" ref="N246"/>
    <hyperlink r:id="rId246" ref="N247"/>
    <hyperlink r:id="rId247" ref="N248"/>
    <hyperlink r:id="rId248" ref="N249"/>
    <hyperlink r:id="rId249" ref="N250"/>
    <hyperlink r:id="rId250" ref="N251"/>
    <hyperlink r:id="rId251" ref="N252"/>
    <hyperlink r:id="rId252" ref="N253"/>
    <hyperlink r:id="rId253" ref="N254"/>
    <hyperlink r:id="rId254" ref="N255"/>
    <hyperlink r:id="rId255" ref="N256"/>
    <hyperlink r:id="rId256" ref="N257"/>
    <hyperlink r:id="rId257" ref="N258"/>
    <hyperlink r:id="rId258" ref="N259"/>
    <hyperlink r:id="rId259" ref="N260"/>
    <hyperlink r:id="rId260" ref="N261"/>
    <hyperlink r:id="rId261" ref="N262"/>
    <hyperlink r:id="rId262" ref="N263"/>
    <hyperlink r:id="rId263" ref="N264"/>
    <hyperlink r:id="rId264" ref="N265"/>
    <hyperlink r:id="rId265" ref="N266"/>
    <hyperlink r:id="rId266" ref="N267"/>
    <hyperlink r:id="rId267" ref="N268"/>
    <hyperlink r:id="rId268" ref="N269"/>
    <hyperlink r:id="rId269" ref="N270"/>
    <hyperlink r:id="rId270" ref="N271"/>
    <hyperlink r:id="rId271" ref="N272"/>
    <hyperlink r:id="rId272" ref="N273"/>
    <hyperlink r:id="rId273" ref="N274"/>
    <hyperlink r:id="rId274" ref="N275"/>
    <hyperlink r:id="rId275" ref="N276"/>
    <hyperlink r:id="rId276" ref="N277"/>
    <hyperlink r:id="rId277" ref="N278"/>
    <hyperlink r:id="rId278" ref="N279"/>
    <hyperlink r:id="rId279" ref="N280"/>
    <hyperlink r:id="rId280" ref="N281"/>
    <hyperlink r:id="rId281" ref="N282"/>
    <hyperlink r:id="rId282" ref="N283"/>
    <hyperlink r:id="rId283" ref="N284"/>
    <hyperlink r:id="rId284" ref="N285"/>
    <hyperlink r:id="rId285" ref="N286"/>
    <hyperlink r:id="rId286" ref="N287"/>
    <hyperlink r:id="rId287" ref="N288"/>
    <hyperlink r:id="rId288" ref="N289"/>
    <hyperlink r:id="rId289" ref="N290"/>
    <hyperlink r:id="rId290" ref="N291"/>
    <hyperlink r:id="rId291" ref="N292"/>
    <hyperlink r:id="rId292" ref="N293"/>
    <hyperlink r:id="rId293" ref="N294"/>
    <hyperlink r:id="rId294" ref="N295"/>
    <hyperlink r:id="rId295" ref="N296"/>
    <hyperlink r:id="rId296" ref="N297"/>
    <hyperlink r:id="rId297" ref="N298"/>
    <hyperlink r:id="rId298" ref="N299"/>
    <hyperlink r:id="rId299" ref="N300"/>
    <hyperlink r:id="rId300" ref="N301"/>
    <hyperlink r:id="rId301" ref="N302"/>
    <hyperlink r:id="rId302" ref="N303"/>
    <hyperlink r:id="rId303" ref="N304"/>
    <hyperlink r:id="rId304" ref="N305"/>
    <hyperlink r:id="rId305" ref="N306"/>
    <hyperlink r:id="rId306" ref="N307"/>
    <hyperlink r:id="rId307" ref="N308"/>
    <hyperlink r:id="rId308" ref="N309"/>
    <hyperlink r:id="rId309" ref="N310"/>
    <hyperlink r:id="rId310" ref="N311"/>
    <hyperlink r:id="rId311" ref="N312"/>
    <hyperlink r:id="rId312" ref="N313"/>
    <hyperlink r:id="rId313" ref="N314"/>
    <hyperlink r:id="rId314" ref="N315"/>
    <hyperlink r:id="rId315" ref="N316"/>
    <hyperlink r:id="rId316" ref="N317"/>
    <hyperlink r:id="rId317" ref="N318"/>
    <hyperlink r:id="rId318" ref="N319"/>
    <hyperlink r:id="rId319" ref="N320"/>
    <hyperlink r:id="rId320" ref="N321"/>
    <hyperlink r:id="rId321" ref="N322"/>
    <hyperlink r:id="rId322" ref="N323"/>
    <hyperlink r:id="rId323" ref="N324"/>
    <hyperlink r:id="rId324" ref="N325"/>
    <hyperlink r:id="rId325" ref="N326"/>
    <hyperlink r:id="rId326" ref="N327"/>
    <hyperlink r:id="rId327" ref="N328"/>
    <hyperlink r:id="rId328" ref="N329"/>
    <hyperlink r:id="rId329" ref="N330"/>
    <hyperlink r:id="rId330" ref="N331"/>
    <hyperlink r:id="rId331" ref="N332"/>
    <hyperlink r:id="rId332" ref="N333"/>
    <hyperlink r:id="rId333" ref="N334"/>
    <hyperlink r:id="rId334" ref="N335"/>
    <hyperlink r:id="rId335" ref="N336"/>
    <hyperlink r:id="rId336" ref="N337"/>
    <hyperlink r:id="rId337" ref="N338"/>
    <hyperlink r:id="rId338" ref="N339"/>
    <hyperlink r:id="rId339" ref="N340"/>
    <hyperlink r:id="rId340" ref="N341"/>
    <hyperlink r:id="rId341" ref="N342"/>
    <hyperlink r:id="rId342" ref="N343"/>
    <hyperlink r:id="rId343" ref="N344"/>
    <hyperlink r:id="rId344" ref="N345"/>
    <hyperlink r:id="rId345" ref="N346"/>
    <hyperlink r:id="rId346" ref="N347"/>
    <hyperlink r:id="rId347" ref="N348"/>
    <hyperlink r:id="rId348" ref="N349"/>
    <hyperlink r:id="rId349" ref="N350"/>
    <hyperlink r:id="rId350" ref="N351"/>
    <hyperlink r:id="rId351" ref="N352"/>
    <hyperlink r:id="rId352" ref="N353"/>
    <hyperlink r:id="rId353" ref="N354"/>
    <hyperlink r:id="rId354" ref="N355"/>
    <hyperlink r:id="rId355" ref="N356"/>
    <hyperlink r:id="rId356" ref="N357"/>
    <hyperlink r:id="rId357" ref="N358"/>
    <hyperlink r:id="rId358" ref="N359"/>
    <hyperlink r:id="rId359" ref="N360"/>
    <hyperlink r:id="rId360" ref="N361"/>
    <hyperlink r:id="rId361" ref="N362"/>
    <hyperlink r:id="rId362" ref="N363"/>
    <hyperlink r:id="rId363" ref="N364"/>
    <hyperlink r:id="rId364" ref="N365"/>
    <hyperlink r:id="rId365" ref="N366"/>
    <hyperlink r:id="rId366" ref="N367"/>
    <hyperlink r:id="rId367" ref="N368"/>
    <hyperlink r:id="rId368" ref="N369"/>
    <hyperlink r:id="rId369" ref="N370"/>
    <hyperlink r:id="rId370" ref="N371"/>
    <hyperlink r:id="rId371" ref="N372"/>
    <hyperlink r:id="rId372" ref="N373"/>
    <hyperlink r:id="rId373" ref="N374"/>
    <hyperlink r:id="rId374" ref="N375"/>
    <hyperlink r:id="rId375" ref="N376"/>
    <hyperlink r:id="rId376" ref="N377"/>
    <hyperlink r:id="rId377" ref="N378"/>
    <hyperlink r:id="rId378" ref="N379"/>
    <hyperlink r:id="rId379" ref="N380"/>
    <hyperlink r:id="rId380" ref="N381"/>
    <hyperlink r:id="rId381" ref="N382"/>
    <hyperlink r:id="rId382" ref="N383"/>
    <hyperlink r:id="rId383" ref="N384"/>
    <hyperlink r:id="rId384" ref="N385"/>
    <hyperlink r:id="rId385" ref="N386"/>
    <hyperlink r:id="rId386" ref="N387"/>
    <hyperlink r:id="rId387" ref="N388"/>
    <hyperlink r:id="rId388" ref="N389"/>
    <hyperlink r:id="rId389" ref="N390"/>
    <hyperlink r:id="rId390" ref="N391"/>
    <hyperlink r:id="rId391" ref="N392"/>
    <hyperlink r:id="rId392" ref="N393"/>
    <hyperlink r:id="rId393" ref="N394"/>
    <hyperlink r:id="rId394" ref="N395"/>
    <hyperlink r:id="rId395" ref="N396"/>
    <hyperlink r:id="rId396" ref="N397"/>
    <hyperlink r:id="rId397" ref="N398"/>
    <hyperlink r:id="rId398" ref="N399"/>
    <hyperlink r:id="rId399" ref="N400"/>
    <hyperlink r:id="rId400" ref="N401"/>
    <hyperlink r:id="rId401" ref="N402"/>
    <hyperlink r:id="rId402" ref="N403"/>
    <hyperlink r:id="rId403" ref="N404"/>
    <hyperlink r:id="rId404" ref="N405"/>
    <hyperlink r:id="rId405" ref="N406"/>
    <hyperlink r:id="rId406" ref="N407"/>
    <hyperlink r:id="rId407" ref="N408"/>
    <hyperlink r:id="rId408" ref="N409"/>
    <hyperlink r:id="rId409" ref="N410"/>
    <hyperlink r:id="rId410" ref="N411"/>
    <hyperlink r:id="rId411" ref="N412"/>
    <hyperlink r:id="rId412" ref="N413"/>
    <hyperlink r:id="rId413" ref="N414"/>
    <hyperlink r:id="rId414" ref="N415"/>
    <hyperlink r:id="rId415" ref="N416"/>
    <hyperlink r:id="rId416" ref="N417"/>
    <hyperlink r:id="rId417" ref="N418"/>
    <hyperlink r:id="rId418" ref="N419"/>
    <hyperlink r:id="rId419" ref="N420"/>
    <hyperlink r:id="rId420" ref="N421"/>
    <hyperlink r:id="rId421" ref="N422"/>
    <hyperlink r:id="rId422" ref="N423"/>
    <hyperlink r:id="rId423" ref="N424"/>
    <hyperlink r:id="rId424" ref="N425"/>
    <hyperlink r:id="rId425" ref="N426"/>
    <hyperlink r:id="rId426" ref="N427"/>
    <hyperlink r:id="rId427" ref="N428"/>
    <hyperlink r:id="rId428" ref="N429"/>
    <hyperlink r:id="rId429" ref="N430"/>
    <hyperlink r:id="rId430" ref="N431"/>
    <hyperlink r:id="rId431" ref="N432"/>
    <hyperlink r:id="rId432" ref="N433"/>
    <hyperlink r:id="rId433" ref="N434"/>
    <hyperlink r:id="rId434" ref="N435"/>
    <hyperlink r:id="rId435" ref="N436"/>
    <hyperlink r:id="rId436" ref="N437"/>
    <hyperlink r:id="rId437" ref="N438"/>
    <hyperlink r:id="rId438" ref="N439"/>
    <hyperlink r:id="rId439" ref="N440"/>
    <hyperlink r:id="rId440" ref="N441"/>
    <hyperlink r:id="rId441" ref="N442"/>
    <hyperlink r:id="rId442" ref="N443"/>
    <hyperlink r:id="rId443" ref="N444"/>
    <hyperlink r:id="rId444" ref="N445"/>
    <hyperlink r:id="rId445" ref="N446"/>
    <hyperlink r:id="rId446" ref="N447"/>
    <hyperlink r:id="rId447" ref="N448"/>
    <hyperlink r:id="rId448" ref="N449"/>
    <hyperlink r:id="rId449" ref="N450"/>
    <hyperlink r:id="rId450" ref="N451"/>
    <hyperlink r:id="rId451" ref="N452"/>
    <hyperlink r:id="rId452" ref="N453"/>
    <hyperlink r:id="rId453" ref="N454"/>
    <hyperlink r:id="rId454" ref="N455"/>
    <hyperlink r:id="rId455" ref="N456"/>
    <hyperlink r:id="rId456" ref="N457"/>
    <hyperlink r:id="rId457" ref="N458"/>
    <hyperlink r:id="rId458" ref="N459"/>
    <hyperlink r:id="rId459" ref="N460"/>
    <hyperlink r:id="rId460" ref="N461"/>
    <hyperlink r:id="rId461" ref="N462"/>
    <hyperlink r:id="rId462" ref="N463"/>
    <hyperlink r:id="rId463" ref="N464"/>
    <hyperlink r:id="rId464" ref="N465"/>
    <hyperlink r:id="rId465" ref="N466"/>
    <hyperlink r:id="rId466" ref="N467"/>
    <hyperlink r:id="rId467" ref="N468"/>
    <hyperlink r:id="rId468" ref="N469"/>
    <hyperlink r:id="rId469" ref="N470"/>
    <hyperlink r:id="rId470" ref="N471"/>
    <hyperlink r:id="rId471" ref="N472"/>
    <hyperlink r:id="rId472" ref="N473"/>
    <hyperlink r:id="rId473" ref="N474"/>
    <hyperlink r:id="rId474" ref="N475"/>
    <hyperlink r:id="rId475" ref="N476"/>
    <hyperlink r:id="rId476" ref="N477"/>
    <hyperlink r:id="rId477" ref="N478"/>
    <hyperlink r:id="rId478" ref="N479"/>
    <hyperlink r:id="rId479" ref="N480"/>
    <hyperlink r:id="rId480" ref="N481"/>
    <hyperlink r:id="rId481" ref="N482"/>
    <hyperlink r:id="rId482" ref="N483"/>
    <hyperlink r:id="rId483" ref="N484"/>
    <hyperlink r:id="rId484" ref="N485"/>
    <hyperlink r:id="rId485" ref="N486"/>
    <hyperlink r:id="rId486" ref="N487"/>
    <hyperlink r:id="rId487" ref="N488"/>
    <hyperlink r:id="rId488" ref="N489"/>
    <hyperlink r:id="rId489" ref="N490"/>
    <hyperlink r:id="rId490" ref="N491"/>
    <hyperlink r:id="rId491" ref="N492"/>
    <hyperlink r:id="rId492" ref="N493"/>
    <hyperlink r:id="rId493" ref="N494"/>
    <hyperlink r:id="rId494" ref="N495"/>
    <hyperlink r:id="rId495" ref="N496"/>
    <hyperlink r:id="rId496" ref="N497"/>
    <hyperlink r:id="rId497" ref="N498"/>
    <hyperlink r:id="rId498" ref="N499"/>
    <hyperlink r:id="rId499" ref="N500"/>
    <hyperlink r:id="rId500" ref="N501"/>
    <hyperlink r:id="rId501" ref="N502"/>
    <hyperlink r:id="rId502" ref="N503"/>
    <hyperlink r:id="rId503" ref="N504"/>
    <hyperlink r:id="rId504" ref="N505"/>
    <hyperlink r:id="rId505" ref="N506"/>
    <hyperlink r:id="rId506" ref="N507"/>
    <hyperlink r:id="rId507" ref="N508"/>
    <hyperlink r:id="rId508" ref="N509"/>
    <hyperlink r:id="rId509" ref="N510"/>
    <hyperlink r:id="rId510" ref="N511"/>
    <hyperlink r:id="rId511" ref="N512"/>
    <hyperlink r:id="rId512" ref="N513"/>
    <hyperlink r:id="rId513" ref="N514"/>
    <hyperlink r:id="rId514" ref="N515"/>
    <hyperlink r:id="rId515" ref="N516"/>
    <hyperlink r:id="rId516" ref="N517"/>
    <hyperlink r:id="rId517" ref="N518"/>
    <hyperlink r:id="rId518" ref="N519"/>
    <hyperlink r:id="rId519" ref="N520"/>
    <hyperlink r:id="rId520" ref="N521"/>
    <hyperlink r:id="rId521" ref="N522"/>
    <hyperlink r:id="rId522" ref="N523"/>
    <hyperlink r:id="rId523" ref="N524"/>
    <hyperlink r:id="rId524" ref="N525"/>
    <hyperlink r:id="rId525" ref="N526"/>
    <hyperlink r:id="rId526" ref="N527"/>
    <hyperlink r:id="rId527" ref="N528"/>
    <hyperlink r:id="rId528" ref="N529"/>
    <hyperlink r:id="rId529" ref="N530"/>
    <hyperlink r:id="rId530" ref="N531"/>
    <hyperlink r:id="rId531" ref="N532"/>
    <hyperlink r:id="rId532" ref="N533"/>
    <hyperlink r:id="rId533" ref="N534"/>
    <hyperlink r:id="rId534" ref="N535"/>
    <hyperlink r:id="rId535" ref="N536"/>
    <hyperlink r:id="rId536" ref="N537"/>
    <hyperlink r:id="rId537" ref="N538"/>
    <hyperlink r:id="rId538" ref="N539"/>
    <hyperlink r:id="rId539" ref="N540"/>
    <hyperlink r:id="rId540" ref="N541"/>
    <hyperlink r:id="rId541" ref="N542"/>
    <hyperlink r:id="rId542" ref="N543"/>
    <hyperlink r:id="rId543" ref="N544"/>
    <hyperlink r:id="rId544" ref="N545"/>
    <hyperlink r:id="rId545" ref="N546"/>
    <hyperlink r:id="rId546" ref="N547"/>
    <hyperlink r:id="rId547" ref="N548"/>
    <hyperlink r:id="rId548" ref="N549"/>
    <hyperlink r:id="rId549" ref="N550"/>
    <hyperlink r:id="rId550" ref="N551"/>
    <hyperlink r:id="rId551" ref="N552"/>
    <hyperlink r:id="rId552" ref="N553"/>
    <hyperlink r:id="rId553" ref="N554"/>
    <hyperlink r:id="rId554" ref="N555"/>
    <hyperlink r:id="rId555" ref="N556"/>
    <hyperlink r:id="rId556" ref="N557"/>
    <hyperlink r:id="rId557" ref="N558"/>
    <hyperlink r:id="rId558" ref="N559"/>
    <hyperlink r:id="rId559" ref="N560"/>
    <hyperlink r:id="rId560" ref="N561"/>
    <hyperlink r:id="rId561" ref="N562"/>
    <hyperlink r:id="rId562" ref="N563"/>
    <hyperlink r:id="rId563" ref="N564"/>
    <hyperlink r:id="rId564" ref="N565"/>
    <hyperlink r:id="rId565" ref="N566"/>
    <hyperlink r:id="rId566" ref="N567"/>
    <hyperlink r:id="rId567" ref="N568"/>
    <hyperlink r:id="rId568" ref="N569"/>
    <hyperlink r:id="rId569" ref="N570"/>
    <hyperlink r:id="rId570" ref="N571"/>
    <hyperlink r:id="rId571" ref="N572"/>
    <hyperlink r:id="rId572" ref="N573"/>
    <hyperlink r:id="rId573" ref="N574"/>
    <hyperlink r:id="rId574" ref="N575"/>
    <hyperlink r:id="rId575" ref="N576"/>
    <hyperlink r:id="rId576" ref="N577"/>
    <hyperlink r:id="rId577" ref="N578"/>
    <hyperlink r:id="rId578" ref="N579"/>
    <hyperlink r:id="rId579" ref="N580"/>
    <hyperlink r:id="rId580" ref="N581"/>
    <hyperlink r:id="rId581" ref="N582"/>
    <hyperlink r:id="rId582" ref="N583"/>
    <hyperlink r:id="rId583" ref="N584"/>
    <hyperlink r:id="rId584" ref="N585"/>
    <hyperlink r:id="rId585" ref="N586"/>
    <hyperlink r:id="rId586" ref="N587"/>
    <hyperlink r:id="rId587" ref="N588"/>
    <hyperlink r:id="rId588" ref="N589"/>
    <hyperlink r:id="rId589" ref="N590"/>
    <hyperlink r:id="rId590" ref="N591"/>
    <hyperlink r:id="rId591" ref="N592"/>
    <hyperlink r:id="rId592" ref="N593"/>
    <hyperlink r:id="rId593" ref="N594"/>
    <hyperlink r:id="rId594" ref="N595"/>
    <hyperlink r:id="rId595" ref="N596"/>
    <hyperlink r:id="rId596" ref="N597"/>
    <hyperlink r:id="rId597" ref="N598"/>
    <hyperlink r:id="rId598" ref="N599"/>
    <hyperlink r:id="rId599" ref="N600"/>
    <hyperlink r:id="rId600" ref="N601"/>
    <hyperlink r:id="rId601" ref="N602"/>
    <hyperlink r:id="rId602" ref="N603"/>
    <hyperlink r:id="rId603" ref="N604"/>
    <hyperlink r:id="rId604" ref="N605"/>
    <hyperlink r:id="rId605" ref="N606"/>
    <hyperlink r:id="rId606" ref="N607"/>
    <hyperlink r:id="rId607" ref="N608"/>
    <hyperlink r:id="rId608" ref="N609"/>
    <hyperlink r:id="rId609" ref="N610"/>
    <hyperlink r:id="rId610" ref="N611"/>
    <hyperlink r:id="rId611" ref="N612"/>
    <hyperlink r:id="rId612" ref="N613"/>
    <hyperlink r:id="rId613" ref="N614"/>
    <hyperlink r:id="rId614" ref="N615"/>
    <hyperlink r:id="rId615" ref="N616"/>
    <hyperlink r:id="rId616" ref="N617"/>
    <hyperlink r:id="rId617" ref="N618"/>
    <hyperlink r:id="rId618" ref="N619"/>
    <hyperlink r:id="rId619" ref="N620"/>
    <hyperlink r:id="rId620" ref="N621"/>
    <hyperlink r:id="rId621" ref="N622"/>
    <hyperlink r:id="rId622" ref="N623"/>
    <hyperlink r:id="rId623" ref="N624"/>
    <hyperlink r:id="rId624" ref="N625"/>
    <hyperlink r:id="rId625" ref="N626"/>
    <hyperlink r:id="rId626" ref="N627"/>
    <hyperlink r:id="rId627" ref="N628"/>
    <hyperlink r:id="rId628" ref="N629"/>
    <hyperlink r:id="rId629" ref="N630"/>
    <hyperlink r:id="rId630" ref="N631"/>
    <hyperlink r:id="rId631" ref="N632"/>
    <hyperlink r:id="rId632" ref="N633"/>
    <hyperlink r:id="rId633" ref="N634"/>
    <hyperlink r:id="rId634" ref="N635"/>
    <hyperlink r:id="rId635" ref="N636"/>
    <hyperlink r:id="rId636" ref="N637"/>
    <hyperlink r:id="rId637" ref="N638"/>
    <hyperlink r:id="rId638" ref="N639"/>
    <hyperlink r:id="rId639" ref="N640"/>
    <hyperlink r:id="rId640" ref="N641"/>
    <hyperlink r:id="rId641" ref="N642"/>
    <hyperlink r:id="rId642" ref="N643"/>
    <hyperlink r:id="rId643" ref="N644"/>
    <hyperlink r:id="rId644" ref="N645"/>
    <hyperlink r:id="rId645" ref="N646"/>
    <hyperlink r:id="rId646" ref="N647"/>
    <hyperlink r:id="rId647" ref="N648"/>
    <hyperlink r:id="rId648" ref="N649"/>
    <hyperlink r:id="rId649" ref="N650"/>
    <hyperlink r:id="rId650" ref="N651"/>
    <hyperlink r:id="rId651" ref="N652"/>
    <hyperlink r:id="rId652" ref="N653"/>
    <hyperlink r:id="rId653" ref="N654"/>
    <hyperlink r:id="rId654" ref="N655"/>
    <hyperlink r:id="rId655" ref="N656"/>
    <hyperlink r:id="rId656" ref="N657"/>
    <hyperlink r:id="rId657" ref="N658"/>
    <hyperlink r:id="rId658" ref="N659"/>
    <hyperlink r:id="rId659" ref="N660"/>
    <hyperlink r:id="rId660" ref="N661"/>
    <hyperlink r:id="rId661" ref="N662"/>
    <hyperlink r:id="rId662" ref="N663"/>
    <hyperlink r:id="rId663" ref="N664"/>
    <hyperlink r:id="rId664" ref="N665"/>
    <hyperlink r:id="rId665" ref="N666"/>
    <hyperlink r:id="rId666" ref="N667"/>
    <hyperlink r:id="rId667" ref="N668"/>
    <hyperlink r:id="rId668" ref="N669"/>
    <hyperlink r:id="rId669" ref="N670"/>
    <hyperlink r:id="rId670" ref="N671"/>
    <hyperlink r:id="rId671" ref="N672"/>
    <hyperlink r:id="rId672" ref="N673"/>
    <hyperlink r:id="rId673" ref="N674"/>
    <hyperlink r:id="rId674" ref="N675"/>
    <hyperlink r:id="rId675" ref="N676"/>
    <hyperlink r:id="rId676" ref="N677"/>
    <hyperlink r:id="rId677" ref="N678"/>
    <hyperlink r:id="rId678" ref="N679"/>
    <hyperlink r:id="rId679" ref="N680"/>
    <hyperlink r:id="rId680" ref="N681"/>
    <hyperlink r:id="rId681" ref="N682"/>
    <hyperlink r:id="rId682" ref="N683"/>
    <hyperlink r:id="rId683" ref="N684"/>
    <hyperlink r:id="rId684" ref="N685"/>
    <hyperlink r:id="rId685" ref="N686"/>
    <hyperlink r:id="rId686" ref="N687"/>
    <hyperlink r:id="rId687" ref="N688"/>
    <hyperlink r:id="rId688" ref="N689"/>
    <hyperlink r:id="rId689" ref="N690"/>
    <hyperlink r:id="rId690" ref="N691"/>
    <hyperlink r:id="rId691" ref="N692"/>
    <hyperlink r:id="rId692" ref="N693"/>
    <hyperlink r:id="rId693" ref="N694"/>
    <hyperlink r:id="rId694" ref="N695"/>
    <hyperlink r:id="rId695" ref="N696"/>
    <hyperlink r:id="rId696" ref="N697"/>
    <hyperlink r:id="rId697" ref="N698"/>
    <hyperlink r:id="rId698" ref="N699"/>
    <hyperlink r:id="rId699" ref="N700"/>
    <hyperlink r:id="rId700" ref="N701"/>
    <hyperlink r:id="rId701" ref="N702"/>
    <hyperlink r:id="rId702" ref="N703"/>
    <hyperlink r:id="rId703" ref="N704"/>
    <hyperlink r:id="rId704" ref="N705"/>
    <hyperlink r:id="rId705" ref="N706"/>
    <hyperlink r:id="rId706" ref="N707"/>
    <hyperlink r:id="rId707" ref="N708"/>
    <hyperlink r:id="rId708" ref="N709"/>
    <hyperlink r:id="rId709" ref="N710"/>
    <hyperlink r:id="rId710" ref="N711"/>
    <hyperlink r:id="rId711" ref="N712"/>
    <hyperlink r:id="rId712" ref="N713"/>
    <hyperlink r:id="rId713" ref="N714"/>
    <hyperlink r:id="rId714" ref="N715"/>
    <hyperlink r:id="rId715" ref="N716"/>
    <hyperlink r:id="rId716" ref="N717"/>
    <hyperlink r:id="rId717" ref="N718"/>
    <hyperlink r:id="rId718" ref="N719"/>
    <hyperlink r:id="rId719" ref="N720"/>
    <hyperlink r:id="rId720" ref="N721"/>
    <hyperlink r:id="rId721" ref="N722"/>
    <hyperlink r:id="rId722" ref="N723"/>
    <hyperlink r:id="rId723" ref="N724"/>
    <hyperlink r:id="rId724" ref="N725"/>
    <hyperlink r:id="rId725" ref="N726"/>
    <hyperlink r:id="rId726" ref="N727"/>
    <hyperlink r:id="rId727" ref="N728"/>
    <hyperlink r:id="rId728" ref="N729"/>
    <hyperlink r:id="rId729" ref="N730"/>
    <hyperlink r:id="rId730" ref="N731"/>
    <hyperlink r:id="rId731" ref="N732"/>
    <hyperlink r:id="rId732" ref="N733"/>
    <hyperlink r:id="rId733" ref="N734"/>
    <hyperlink r:id="rId734" ref="N735"/>
    <hyperlink r:id="rId735" ref="N736"/>
    <hyperlink r:id="rId736" ref="N737"/>
    <hyperlink r:id="rId737" ref="N738"/>
    <hyperlink r:id="rId738" ref="N739"/>
    <hyperlink r:id="rId739" ref="N740"/>
    <hyperlink r:id="rId740" ref="N741"/>
    <hyperlink r:id="rId741" ref="N742"/>
    <hyperlink r:id="rId742" ref="N743"/>
    <hyperlink r:id="rId743" ref="N744"/>
    <hyperlink r:id="rId744" ref="N745"/>
    <hyperlink r:id="rId745" ref="N746"/>
    <hyperlink r:id="rId746" ref="N747"/>
    <hyperlink r:id="rId747" ref="N748"/>
    <hyperlink r:id="rId748" ref="N749"/>
    <hyperlink r:id="rId749" ref="N750"/>
    <hyperlink r:id="rId750" ref="N751"/>
    <hyperlink r:id="rId751" ref="N752"/>
    <hyperlink r:id="rId752" ref="N753"/>
    <hyperlink r:id="rId753" ref="N754"/>
    <hyperlink r:id="rId754" ref="N755"/>
    <hyperlink r:id="rId755" ref="N756"/>
    <hyperlink r:id="rId756" ref="N757"/>
    <hyperlink r:id="rId757" ref="N758"/>
    <hyperlink r:id="rId758" ref="N759"/>
    <hyperlink r:id="rId759" ref="N760"/>
    <hyperlink r:id="rId760" ref="N761"/>
    <hyperlink r:id="rId761" ref="N762"/>
    <hyperlink r:id="rId762" ref="N763"/>
    <hyperlink r:id="rId763" ref="N764"/>
    <hyperlink r:id="rId764" ref="N765"/>
    <hyperlink r:id="rId765" ref="N766"/>
    <hyperlink r:id="rId766" ref="N767"/>
    <hyperlink r:id="rId767" ref="N768"/>
    <hyperlink r:id="rId768" ref="N769"/>
    <hyperlink r:id="rId769" ref="N770"/>
    <hyperlink r:id="rId770" ref="N771"/>
    <hyperlink r:id="rId771" ref="N772"/>
    <hyperlink r:id="rId772" ref="N773"/>
    <hyperlink r:id="rId773" ref="N774"/>
    <hyperlink r:id="rId774" ref="N775"/>
    <hyperlink r:id="rId775" ref="N776"/>
    <hyperlink r:id="rId776" ref="N777"/>
    <hyperlink r:id="rId777" ref="N778"/>
    <hyperlink r:id="rId778" ref="N779"/>
    <hyperlink r:id="rId779" ref="N780"/>
    <hyperlink r:id="rId780" ref="N781"/>
    <hyperlink r:id="rId781" ref="N782"/>
    <hyperlink r:id="rId782" ref="N783"/>
    <hyperlink r:id="rId783" ref="N784"/>
    <hyperlink r:id="rId784" ref="N785"/>
    <hyperlink r:id="rId785" ref="N786"/>
    <hyperlink r:id="rId786" ref="N787"/>
    <hyperlink r:id="rId787" ref="N788"/>
    <hyperlink r:id="rId788" ref="N789"/>
    <hyperlink r:id="rId789" ref="N790"/>
    <hyperlink r:id="rId790" ref="N791"/>
    <hyperlink r:id="rId791" ref="N792"/>
    <hyperlink r:id="rId792" ref="N793"/>
    <hyperlink r:id="rId793" ref="N794"/>
    <hyperlink r:id="rId794" ref="N795"/>
    <hyperlink r:id="rId795" ref="N796"/>
    <hyperlink r:id="rId796" ref="N797"/>
    <hyperlink r:id="rId797" ref="N798"/>
    <hyperlink r:id="rId798" ref="N799"/>
    <hyperlink r:id="rId799" ref="N800"/>
    <hyperlink r:id="rId800" ref="N801"/>
    <hyperlink r:id="rId801" ref="N802"/>
    <hyperlink r:id="rId802" ref="N803"/>
    <hyperlink r:id="rId803" ref="N804"/>
    <hyperlink r:id="rId804" ref="N805"/>
    <hyperlink r:id="rId805" ref="N806"/>
    <hyperlink r:id="rId806" ref="N807"/>
    <hyperlink r:id="rId807" ref="N808"/>
    <hyperlink r:id="rId808" ref="N809"/>
    <hyperlink r:id="rId809" ref="N810"/>
    <hyperlink r:id="rId810" ref="N811"/>
    <hyperlink r:id="rId811" ref="N812"/>
    <hyperlink r:id="rId812" ref="N813"/>
    <hyperlink r:id="rId813" ref="N814"/>
    <hyperlink r:id="rId814" ref="N815"/>
    <hyperlink r:id="rId815" ref="N816"/>
    <hyperlink r:id="rId816" ref="N817"/>
    <hyperlink r:id="rId817" ref="N818"/>
    <hyperlink r:id="rId818" ref="N819"/>
    <hyperlink r:id="rId819" ref="N820"/>
    <hyperlink r:id="rId820" ref="N821"/>
    <hyperlink r:id="rId821" ref="N822"/>
    <hyperlink r:id="rId822" ref="N823"/>
    <hyperlink r:id="rId823" ref="N824"/>
    <hyperlink r:id="rId824" ref="N825"/>
    <hyperlink r:id="rId825" ref="N826"/>
    <hyperlink r:id="rId826" ref="N827"/>
    <hyperlink r:id="rId827" ref="N828"/>
    <hyperlink r:id="rId828" ref="N829"/>
    <hyperlink r:id="rId829" ref="N830"/>
    <hyperlink r:id="rId830" ref="N831"/>
    <hyperlink r:id="rId831" ref="N832"/>
    <hyperlink r:id="rId832" ref="N833"/>
    <hyperlink r:id="rId833" ref="N834"/>
    <hyperlink r:id="rId834" ref="N835"/>
    <hyperlink r:id="rId835" ref="N836"/>
    <hyperlink r:id="rId836" ref="N837"/>
    <hyperlink r:id="rId837" ref="N838"/>
    <hyperlink r:id="rId838" ref="N839"/>
    <hyperlink r:id="rId839" ref="N840"/>
    <hyperlink r:id="rId840" ref="N841"/>
    <hyperlink r:id="rId841" ref="N842"/>
    <hyperlink r:id="rId842" ref="N843"/>
    <hyperlink r:id="rId843" ref="N844"/>
    <hyperlink r:id="rId844" ref="N845"/>
    <hyperlink r:id="rId845" ref="N846"/>
    <hyperlink r:id="rId846" ref="N847"/>
    <hyperlink r:id="rId847" ref="N848"/>
    <hyperlink r:id="rId848" ref="N849"/>
    <hyperlink r:id="rId849" ref="N850"/>
    <hyperlink r:id="rId850" ref="N851"/>
    <hyperlink r:id="rId851" ref="N852"/>
    <hyperlink r:id="rId852" ref="N853"/>
    <hyperlink r:id="rId853" ref="N854"/>
    <hyperlink r:id="rId854" ref="N855"/>
    <hyperlink r:id="rId855" ref="N856"/>
    <hyperlink r:id="rId856" ref="N857"/>
    <hyperlink r:id="rId857" ref="N858"/>
    <hyperlink r:id="rId858" ref="N859"/>
    <hyperlink r:id="rId859" ref="N860"/>
    <hyperlink r:id="rId860" ref="N861"/>
    <hyperlink r:id="rId861" ref="N862"/>
    <hyperlink r:id="rId862" ref="N863"/>
    <hyperlink r:id="rId863" ref="N864"/>
    <hyperlink r:id="rId864" ref="N865"/>
    <hyperlink r:id="rId865" ref="N866"/>
    <hyperlink r:id="rId866" ref="N867"/>
    <hyperlink r:id="rId867" ref="N868"/>
    <hyperlink r:id="rId868" ref="N869"/>
    <hyperlink r:id="rId869" ref="N870"/>
    <hyperlink r:id="rId870" ref="N871"/>
    <hyperlink r:id="rId871" ref="N872"/>
    <hyperlink r:id="rId872" ref="N873"/>
    <hyperlink r:id="rId873" ref="N874"/>
    <hyperlink r:id="rId874" ref="N875"/>
    <hyperlink r:id="rId875" ref="N876"/>
    <hyperlink r:id="rId876" ref="N877"/>
    <hyperlink r:id="rId877" ref="N878"/>
    <hyperlink r:id="rId878" ref="N879"/>
    <hyperlink r:id="rId879" ref="N880"/>
    <hyperlink r:id="rId880" ref="N881"/>
    <hyperlink r:id="rId881" ref="N882"/>
    <hyperlink r:id="rId882" ref="N883"/>
    <hyperlink r:id="rId883" ref="N884"/>
    <hyperlink r:id="rId884" ref="N885"/>
    <hyperlink r:id="rId885" ref="N886"/>
    <hyperlink r:id="rId886" ref="N887"/>
    <hyperlink r:id="rId887" ref="N888"/>
    <hyperlink r:id="rId888" ref="N889"/>
    <hyperlink r:id="rId889" ref="N890"/>
    <hyperlink r:id="rId890" ref="N891"/>
    <hyperlink r:id="rId891" ref="N892"/>
    <hyperlink r:id="rId892" ref="N893"/>
    <hyperlink r:id="rId893" ref="N894"/>
    <hyperlink r:id="rId894" ref="N895"/>
    <hyperlink r:id="rId895" ref="N896"/>
    <hyperlink r:id="rId896" ref="N897"/>
    <hyperlink r:id="rId897" ref="N898"/>
    <hyperlink r:id="rId898" ref="N899"/>
    <hyperlink r:id="rId899" ref="N900"/>
    <hyperlink r:id="rId900" ref="N901"/>
  </hyperlinks>
  <drawing r:id="rId901"/>
</worksheet>
</file>