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nr\Documents\GitHub\Autophage\Modeling\"/>
    </mc:Choice>
  </mc:AlternateContent>
  <xr:revisionPtr revIDLastSave="0" documentId="13_ncr:1_{6BBF6EFD-902E-4E37-B6FB-536CF48DCBC7}" xr6:coauthVersionLast="45" xr6:coauthVersionMax="45" xr10:uidLastSave="{00000000-0000-0000-0000-000000000000}"/>
  <bookViews>
    <workbookView xWindow="420" yWindow="1245" windowWidth="23625" windowHeight="12795" xr2:uid="{725B3335-C8E9-4F11-AB9A-5D20F3455271}"/>
  </bookViews>
  <sheets>
    <sheet name="Allometry" sheetId="1" r:id="rId1"/>
    <sheet name="LiverplasmaKp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2" l="1"/>
  <c r="C22" i="2" l="1"/>
  <c r="C23" i="2" s="1"/>
  <c r="B22" i="2"/>
  <c r="C21" i="2"/>
  <c r="B21" i="2"/>
  <c r="B14" i="2"/>
  <c r="B44" i="1"/>
  <c r="D53" i="1"/>
  <c r="C53" i="1"/>
  <c r="C51" i="1"/>
  <c r="C52" i="1"/>
  <c r="B52" i="1"/>
  <c r="B51" i="1"/>
  <c r="B23" i="2" l="1"/>
  <c r="D23" i="2" s="1"/>
  <c r="B53" i="1"/>
  <c r="M6" i="1"/>
  <c r="K6" i="1"/>
  <c r="J6" i="1"/>
  <c r="J7" i="1" s="1"/>
  <c r="I6" i="1"/>
  <c r="H6" i="1"/>
  <c r="H7" i="1" s="1"/>
  <c r="D4" i="1"/>
  <c r="E4" i="1"/>
  <c r="O4" i="1" s="1"/>
  <c r="F4" i="1"/>
  <c r="P4" i="1" s="1"/>
  <c r="I4" i="1"/>
  <c r="C4" i="1"/>
  <c r="M7" i="1"/>
  <c r="N5" i="1"/>
  <c r="O5" i="1"/>
  <c r="P5" i="1"/>
  <c r="M5" i="1"/>
  <c r="N4" i="1"/>
  <c r="M4" i="1"/>
  <c r="N3" i="1"/>
  <c r="O3" i="1"/>
  <c r="P3" i="1"/>
  <c r="M3" i="1"/>
  <c r="I7" i="1"/>
  <c r="F6" i="1"/>
  <c r="E6" i="1"/>
  <c r="D6" i="1"/>
  <c r="C6" i="1"/>
  <c r="K7" i="1"/>
  <c r="H4" i="1"/>
  <c r="I5" i="1"/>
  <c r="J5" i="1"/>
  <c r="K5" i="1"/>
  <c r="H5" i="1"/>
  <c r="J3" i="1"/>
  <c r="K3" i="1"/>
  <c r="I3" i="1"/>
  <c r="H3" i="1"/>
  <c r="K4" i="1" l="1"/>
  <c r="J4" i="1"/>
</calcChain>
</file>

<file path=xl/sharedStrings.xml><?xml version="1.0" encoding="utf-8"?>
<sst xmlns="http://schemas.openxmlformats.org/spreadsheetml/2006/main" count="24" uniqueCount="17">
  <si>
    <t>Mouse</t>
    <phoneticPr fontId="1" type="noConversion"/>
  </si>
  <si>
    <t>Rat</t>
    <phoneticPr fontId="1" type="noConversion"/>
  </si>
  <si>
    <t>Monkey</t>
    <phoneticPr fontId="1" type="noConversion"/>
  </si>
  <si>
    <t>Human</t>
    <phoneticPr fontId="1" type="noConversion"/>
  </si>
  <si>
    <t>CL</t>
    <phoneticPr fontId="1" type="noConversion"/>
  </si>
  <si>
    <t>V2</t>
    <phoneticPr fontId="1" type="noConversion"/>
  </si>
  <si>
    <t>V3</t>
    <phoneticPr fontId="1" type="noConversion"/>
  </si>
  <si>
    <t>Q</t>
    <phoneticPr fontId="1" type="noConversion"/>
  </si>
  <si>
    <t>BrW(g)</t>
    <phoneticPr fontId="1" type="noConversion"/>
  </si>
  <si>
    <t>MLP</t>
    <phoneticPr fontId="1" type="noConversion"/>
  </si>
  <si>
    <t>dv1</t>
    <phoneticPr fontId="1" type="noConversion"/>
  </si>
  <si>
    <t>dv2</t>
    <phoneticPr fontId="1" type="noConversion"/>
  </si>
  <si>
    <t>t</t>
    <phoneticPr fontId="1" type="noConversion"/>
  </si>
  <si>
    <t>AUC</t>
    <phoneticPr fontId="1" type="noConversion"/>
  </si>
  <si>
    <t>P</t>
    <phoneticPr fontId="1" type="noConversion"/>
  </si>
  <si>
    <t>L</t>
    <phoneticPr fontId="1" type="noConversion"/>
  </si>
  <si>
    <t>Kp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</si>
</sst>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BrW</a:t>
            </a:r>
            <a:r>
              <a:rPr lang="en-US" altLang="ko-KR" baseline="0"/>
              <a:t> - 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Allometry!$B$3:$B$5</c:f>
              <c:numCache>
                <c:formatCode>General</c:formatCode>
                <c:ptCount val="3"/>
                <c:pt idx="0">
                  <c:v>2.8000000000000001E-2</c:v>
                </c:pt>
                <c:pt idx="1">
                  <c:v>0.223</c:v>
                </c:pt>
                <c:pt idx="2">
                  <c:v>2.31</c:v>
                </c:pt>
              </c:numCache>
            </c:numRef>
          </c:xVal>
          <c:yVal>
            <c:numRef>
              <c:f>Allometry!$J$3:$J$5</c:f>
              <c:numCache>
                <c:formatCode>General</c:formatCode>
                <c:ptCount val="3"/>
                <c:pt idx="0">
                  <c:v>2.5848000000000001E-4</c:v>
                </c:pt>
                <c:pt idx="1">
                  <c:v>1.0998360000000001E-3</c:v>
                </c:pt>
                <c:pt idx="2">
                  <c:v>5.5717200000000001E-2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B1-4BC4-951F-55390F1CB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469936"/>
        <c:axId val="414470264"/>
      </c:scatterChart>
      <c:valAx>
        <c:axId val="4144699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470264"/>
        <c:crosses val="autoZero"/>
        <c:crossBetween val="midCat"/>
      </c:valAx>
      <c:valAx>
        <c:axId val="414470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46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MLP-V2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Allometry!$B$3:$B$5</c:f>
              <c:numCache>
                <c:formatCode>General</c:formatCode>
                <c:ptCount val="3"/>
                <c:pt idx="0">
                  <c:v>2.8000000000000001E-2</c:v>
                </c:pt>
                <c:pt idx="1">
                  <c:v>0.223</c:v>
                </c:pt>
                <c:pt idx="2">
                  <c:v>2.31</c:v>
                </c:pt>
              </c:numCache>
            </c:numRef>
          </c:xVal>
          <c:yVal>
            <c:numRef>
              <c:f>Allometry!$N$3:$N$5</c:f>
              <c:numCache>
                <c:formatCode>General</c:formatCode>
                <c:ptCount val="3"/>
                <c:pt idx="0">
                  <c:v>7.1819999999999995E-2</c:v>
                </c:pt>
                <c:pt idx="1">
                  <c:v>0.4978475</c:v>
                </c:pt>
                <c:pt idx="2">
                  <c:v>91.300000000000011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5B-48F2-A407-892A2BB6A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692832"/>
        <c:axId val="529691520"/>
      </c:scatterChart>
      <c:valAx>
        <c:axId val="5296928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9691520"/>
        <c:crosses val="autoZero"/>
        <c:crossBetween val="midCat"/>
      </c:valAx>
      <c:valAx>
        <c:axId val="529691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969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MLP-V3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Allometry!$B$3:$B$5</c:f>
              <c:numCache>
                <c:formatCode>General</c:formatCode>
                <c:ptCount val="3"/>
                <c:pt idx="0">
                  <c:v>2.8000000000000001E-2</c:v>
                </c:pt>
                <c:pt idx="1">
                  <c:v>0.223</c:v>
                </c:pt>
                <c:pt idx="2">
                  <c:v>2.31</c:v>
                </c:pt>
              </c:numCache>
            </c:numRef>
          </c:xVal>
          <c:yVal>
            <c:numRef>
              <c:f>Allometry!$O$3:$O$5</c:f>
              <c:numCache>
                <c:formatCode>General</c:formatCode>
                <c:ptCount val="3"/>
                <c:pt idx="0">
                  <c:v>1.9386000000000001</c:v>
                </c:pt>
                <c:pt idx="1">
                  <c:v>2.871794</c:v>
                </c:pt>
                <c:pt idx="2">
                  <c:v>29.48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A-4E53-AE1D-5CB3F4C79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025264"/>
        <c:axId val="608021328"/>
      </c:scatterChart>
      <c:valAx>
        <c:axId val="6080252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8021328"/>
        <c:crosses val="autoZero"/>
        <c:crossBetween val="midCat"/>
      </c:valAx>
      <c:valAx>
        <c:axId val="608021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802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MLP-Q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Allometry!$B$3:$B$5</c:f>
              <c:numCache>
                <c:formatCode>General</c:formatCode>
                <c:ptCount val="3"/>
                <c:pt idx="0">
                  <c:v>2.8000000000000001E-2</c:v>
                </c:pt>
                <c:pt idx="1">
                  <c:v>0.223</c:v>
                </c:pt>
                <c:pt idx="2">
                  <c:v>2.31</c:v>
                </c:pt>
              </c:numCache>
            </c:numRef>
          </c:xVal>
          <c:yVal>
            <c:numRef>
              <c:f>Allometry!$P$3:$P$5</c:f>
              <c:numCache>
                <c:formatCode>General</c:formatCode>
                <c:ptCount val="3"/>
                <c:pt idx="0">
                  <c:v>1.8009000000000002</c:v>
                </c:pt>
                <c:pt idx="1">
                  <c:v>18.656180000000003</c:v>
                </c:pt>
                <c:pt idx="2">
                  <c:v>5.3019999999999996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C-40A2-A69B-46B64D3FE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506008"/>
        <c:axId val="401505024"/>
      </c:scatterChart>
      <c:valAx>
        <c:axId val="401506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1505024"/>
        <c:crosses val="autoZero"/>
        <c:crossBetween val="midCat"/>
      </c:valAx>
      <c:valAx>
        <c:axId val="401505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150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Allometry!$B$32</c:f>
              <c:strCache>
                <c:ptCount val="1"/>
                <c:pt idx="0">
                  <c:v>dv1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Allometry!$A$33:$A$38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</c:numCache>
            </c:numRef>
          </c:xVal>
          <c:yVal>
            <c:numRef>
              <c:f>Allometry!$B$33:$B$38</c:f>
              <c:numCache>
                <c:formatCode>General</c:formatCode>
                <c:ptCount val="6"/>
                <c:pt idx="0">
                  <c:v>229.5</c:v>
                </c:pt>
                <c:pt idx="1">
                  <c:v>369</c:v>
                </c:pt>
                <c:pt idx="2">
                  <c:v>299.25</c:v>
                </c:pt>
                <c:pt idx="3">
                  <c:v>105.9</c:v>
                </c:pt>
                <c:pt idx="4">
                  <c:v>79.8</c:v>
                </c:pt>
                <c:pt idx="5">
                  <c:v>92.85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0B-4A57-B7AF-A87C68159AF4}"/>
            </c:ext>
          </c:extLst>
        </c:ser>
        <c:ser>
          <c:idx val="1"/>
          <c:order val="1"/>
          <c:tx>
            <c:strRef>
              <c:f>Allometry!$C$32</c:f>
              <c:strCache>
                <c:ptCount val="1"/>
                <c:pt idx="0">
                  <c:v>dv2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Allometry!$A$33:$A$38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</c:numCache>
            </c:numRef>
          </c:xVal>
          <c:yVal>
            <c:numRef>
              <c:f>Allometry!$C$33:$C$38</c:f>
              <c:numCache>
                <c:formatCode>General</c:formatCode>
                <c:ptCount val="6"/>
                <c:pt idx="0">
                  <c:v>15.2</c:v>
                </c:pt>
                <c:pt idx="1">
                  <c:v>15.1</c:v>
                </c:pt>
                <c:pt idx="2">
                  <c:v>15.149999999999999</c:v>
                </c:pt>
                <c:pt idx="3">
                  <c:v>1.78</c:v>
                </c:pt>
                <c:pt idx="4">
                  <c:v>2.06</c:v>
                </c:pt>
                <c:pt idx="5">
                  <c:v>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0B-4A57-B7AF-A87C68159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79512"/>
        <c:axId val="541882136"/>
      </c:scatterChart>
      <c:valAx>
        <c:axId val="541879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1882136"/>
        <c:crosses val="autoZero"/>
        <c:crossBetween val="midCat"/>
      </c:valAx>
      <c:valAx>
        <c:axId val="54188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1879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Liver:plasma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LiverplasmaKp!$B$2</c:f>
              <c:strCache>
                <c:ptCount val="1"/>
                <c:pt idx="0">
                  <c:v>dv1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LiverplasmaKp!$A$3:$A$8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</c:numCache>
            </c:numRef>
          </c:xVal>
          <c:yVal>
            <c:numRef>
              <c:f>LiverplasmaKp!$B$3:$B$8</c:f>
              <c:numCache>
                <c:formatCode>General</c:formatCode>
                <c:ptCount val="6"/>
                <c:pt idx="0">
                  <c:v>229.5</c:v>
                </c:pt>
                <c:pt idx="1">
                  <c:v>369</c:v>
                </c:pt>
                <c:pt idx="2">
                  <c:v>299.25</c:v>
                </c:pt>
                <c:pt idx="3">
                  <c:v>105.9</c:v>
                </c:pt>
                <c:pt idx="4">
                  <c:v>79.8</c:v>
                </c:pt>
                <c:pt idx="5">
                  <c:v>92.85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6-46B9-9F40-056C3F60BEEA}"/>
            </c:ext>
          </c:extLst>
        </c:ser>
        <c:ser>
          <c:idx val="1"/>
          <c:order val="1"/>
          <c:tx>
            <c:strRef>
              <c:f>LiverplasmaKp!$C$2</c:f>
              <c:strCache>
                <c:ptCount val="1"/>
                <c:pt idx="0">
                  <c:v>dv2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LiverplasmaKp!$A$3:$A$8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</c:numCache>
            </c:numRef>
          </c:xVal>
          <c:yVal>
            <c:numRef>
              <c:f>LiverplasmaKp!$C$3:$C$8</c:f>
              <c:numCache>
                <c:formatCode>General</c:formatCode>
                <c:ptCount val="6"/>
                <c:pt idx="0">
                  <c:v>15.2</c:v>
                </c:pt>
                <c:pt idx="1">
                  <c:v>15.1</c:v>
                </c:pt>
                <c:pt idx="2">
                  <c:v>15.149999999999999</c:v>
                </c:pt>
                <c:pt idx="3">
                  <c:v>1.78</c:v>
                </c:pt>
                <c:pt idx="4">
                  <c:v>2.06</c:v>
                </c:pt>
                <c:pt idx="5">
                  <c:v>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D6-46B9-9F40-056C3F60B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93616"/>
        <c:axId val="541894600"/>
      </c:scatterChart>
      <c:valAx>
        <c:axId val="5418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1894600"/>
        <c:crosses val="autoZero"/>
        <c:crossBetween val="midCat"/>
      </c:valAx>
      <c:valAx>
        <c:axId val="54189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189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BrW -</a:t>
            </a:r>
            <a:r>
              <a:rPr lang="en-US" altLang="ko-KR" baseline="0"/>
              <a:t> Q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4695731825468124"/>
                  <c:y val="-0.184811431904345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Allometry!$B$3:$B$5</c:f>
              <c:numCache>
                <c:formatCode>General</c:formatCode>
                <c:ptCount val="3"/>
                <c:pt idx="0">
                  <c:v>2.8000000000000001E-2</c:v>
                </c:pt>
                <c:pt idx="1">
                  <c:v>0.223</c:v>
                </c:pt>
                <c:pt idx="2">
                  <c:v>2.31</c:v>
                </c:pt>
              </c:numCache>
            </c:numRef>
          </c:xVal>
          <c:yVal>
            <c:numRef>
              <c:f>Allometry!$K$3:$K$5</c:f>
              <c:numCache>
                <c:formatCode>General</c:formatCode>
                <c:ptCount val="3"/>
                <c:pt idx="0">
                  <c:v>2.4012000000000003E-4</c:v>
                </c:pt>
                <c:pt idx="1">
                  <c:v>7.1449199999999999E-3</c:v>
                </c:pt>
                <c:pt idx="2">
                  <c:v>1.002078E-2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6-4907-B59F-6C8CB98E2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577848"/>
        <c:axId val="414578832"/>
      </c:scatterChart>
      <c:valAx>
        <c:axId val="4145778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578832"/>
        <c:crosses val="autoZero"/>
        <c:crossBetween val="midCat"/>
      </c:valAx>
      <c:valAx>
        <c:axId val="414578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577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BrW</a:t>
            </a:r>
            <a:r>
              <a:rPr lang="en-US" altLang="ko-KR" baseline="0"/>
              <a:t> - 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4890306755343309E-2"/>
          <c:y val="0.12762571800832476"/>
          <c:w val="0.90962392653763002"/>
          <c:h val="0.8173219919623746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Allometry!$B$3:$B$5</c:f>
              <c:numCache>
                <c:formatCode>General</c:formatCode>
                <c:ptCount val="3"/>
                <c:pt idx="0">
                  <c:v>2.8000000000000001E-2</c:v>
                </c:pt>
                <c:pt idx="1">
                  <c:v>0.223</c:v>
                </c:pt>
                <c:pt idx="2">
                  <c:v>2.31</c:v>
                </c:pt>
              </c:numCache>
            </c:numRef>
          </c:xVal>
          <c:yVal>
            <c:numRef>
              <c:f>Allometry!$H$3:$H$5</c:f>
              <c:numCache>
                <c:formatCode>General</c:formatCode>
                <c:ptCount val="3"/>
                <c:pt idx="0">
                  <c:v>9.0720000000000012E-5</c:v>
                </c:pt>
                <c:pt idx="1">
                  <c:v>1.7380620000000001E-3</c:v>
                </c:pt>
                <c:pt idx="2">
                  <c:v>0.19625759999999998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4-4EBD-A9A5-B61B69F61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533896"/>
        <c:axId val="414528648"/>
      </c:scatterChart>
      <c:valAx>
        <c:axId val="4145338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528648"/>
        <c:crosses val="autoZero"/>
        <c:crossBetween val="midCat"/>
      </c:valAx>
      <c:valAx>
        <c:axId val="414528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53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BrW</a:t>
            </a:r>
            <a:r>
              <a:rPr lang="en-US" altLang="ko-KR" baseline="0"/>
              <a:t> - V2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Allometry!$B$3:$B$5</c:f>
              <c:numCache>
                <c:formatCode>General</c:formatCode>
                <c:ptCount val="3"/>
                <c:pt idx="0">
                  <c:v>2.8000000000000001E-2</c:v>
                </c:pt>
                <c:pt idx="1">
                  <c:v>0.223</c:v>
                </c:pt>
                <c:pt idx="2">
                  <c:v>2.31</c:v>
                </c:pt>
              </c:numCache>
            </c:numRef>
          </c:xVal>
          <c:yVal>
            <c:numRef>
              <c:f>Allometry!$I$3:$I$5</c:f>
              <c:numCache>
                <c:formatCode>General</c:formatCode>
                <c:ptCount val="3"/>
                <c:pt idx="0">
                  <c:v>9.5759999999999995E-6</c:v>
                </c:pt>
                <c:pt idx="1">
                  <c:v>1.9066499999999999E-4</c:v>
                </c:pt>
                <c:pt idx="2">
                  <c:v>0.17255700000000002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C-4561-9A7C-2FB3A1117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592280"/>
        <c:axId val="414592936"/>
      </c:scatterChart>
      <c:valAx>
        <c:axId val="4145922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592936"/>
        <c:crosses val="autoZero"/>
        <c:crossBetween val="midCat"/>
      </c:valAx>
      <c:valAx>
        <c:axId val="414592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59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Allometry!$B$3:$B$5</c:f>
              <c:numCache>
                <c:formatCode>General</c:formatCode>
                <c:ptCount val="3"/>
                <c:pt idx="0">
                  <c:v>2.8000000000000001E-2</c:v>
                </c:pt>
                <c:pt idx="1">
                  <c:v>0.223</c:v>
                </c:pt>
                <c:pt idx="2">
                  <c:v>2.31</c:v>
                </c:pt>
              </c:numCache>
            </c:numRef>
          </c:xVal>
          <c:yVal>
            <c:numRef>
              <c:f>Allometry!$C$3:$C$5</c:f>
              <c:numCache>
                <c:formatCode>General</c:formatCode>
                <c:ptCount val="3"/>
                <c:pt idx="0">
                  <c:v>0.252</c:v>
                </c:pt>
                <c:pt idx="1">
                  <c:v>0.96559000000000006</c:v>
                </c:pt>
                <c:pt idx="2">
                  <c:v>4.72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7-4DD1-BCF6-82ECE4A9C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583752"/>
        <c:axId val="414581784"/>
      </c:scatterChart>
      <c:valAx>
        <c:axId val="414583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581784"/>
        <c:crosses val="autoZero"/>
        <c:crossBetween val="midCat"/>
      </c:valAx>
      <c:valAx>
        <c:axId val="414581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583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Allometry!$B$3:$B$5</c:f>
              <c:numCache>
                <c:formatCode>General</c:formatCode>
                <c:ptCount val="3"/>
                <c:pt idx="0">
                  <c:v>2.8000000000000001E-2</c:v>
                </c:pt>
                <c:pt idx="1">
                  <c:v>0.223</c:v>
                </c:pt>
                <c:pt idx="2">
                  <c:v>2.31</c:v>
                </c:pt>
              </c:numCache>
            </c:numRef>
          </c:xVal>
          <c:yVal>
            <c:numRef>
              <c:f>Allometry!$D$3:$D$5</c:f>
              <c:numCache>
                <c:formatCode>General</c:formatCode>
                <c:ptCount val="3"/>
                <c:pt idx="0">
                  <c:v>2.6599999999999999E-2</c:v>
                </c:pt>
                <c:pt idx="1">
                  <c:v>0.10592499999999999</c:v>
                </c:pt>
                <c:pt idx="2">
                  <c:v>4.1500000000000004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0-4740-A150-D775A74DE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481744"/>
        <c:axId val="414477480"/>
      </c:scatterChart>
      <c:valAx>
        <c:axId val="4144817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477480"/>
        <c:crosses val="autoZero"/>
        <c:crossBetween val="midCat"/>
      </c:valAx>
      <c:valAx>
        <c:axId val="414477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48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Allometry!$B$3:$B$5</c:f>
              <c:numCache>
                <c:formatCode>General</c:formatCode>
                <c:ptCount val="3"/>
                <c:pt idx="0">
                  <c:v>2.8000000000000001E-2</c:v>
                </c:pt>
                <c:pt idx="1">
                  <c:v>0.223</c:v>
                </c:pt>
                <c:pt idx="2">
                  <c:v>2.31</c:v>
                </c:pt>
              </c:numCache>
            </c:numRef>
          </c:xVal>
          <c:yVal>
            <c:numRef>
              <c:f>Allometry!$E$3:$E$5</c:f>
              <c:numCache>
                <c:formatCode>General</c:formatCode>
                <c:ptCount val="3"/>
                <c:pt idx="0">
                  <c:v>0.71799999999999997</c:v>
                </c:pt>
                <c:pt idx="1">
                  <c:v>0.61102000000000001</c:v>
                </c:pt>
                <c:pt idx="2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D-4E96-8EE9-CB0AFA2D3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971848"/>
        <c:axId val="402972504"/>
      </c:scatterChart>
      <c:valAx>
        <c:axId val="4029718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2972504"/>
        <c:crosses val="autoZero"/>
        <c:crossBetween val="midCat"/>
      </c:valAx>
      <c:valAx>
        <c:axId val="402972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2971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Q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Allometry!$B$3:$B$5</c:f>
              <c:numCache>
                <c:formatCode>General</c:formatCode>
                <c:ptCount val="3"/>
                <c:pt idx="0">
                  <c:v>2.8000000000000001E-2</c:v>
                </c:pt>
                <c:pt idx="1">
                  <c:v>0.223</c:v>
                </c:pt>
                <c:pt idx="2">
                  <c:v>2.31</c:v>
                </c:pt>
              </c:numCache>
            </c:numRef>
          </c:xVal>
          <c:yVal>
            <c:numRef>
              <c:f>Allometry!$F$3:$F$5</c:f>
              <c:numCache>
                <c:formatCode>General</c:formatCode>
                <c:ptCount val="3"/>
                <c:pt idx="0">
                  <c:v>0.66700000000000004</c:v>
                </c:pt>
                <c:pt idx="1">
                  <c:v>3.9694000000000003</c:v>
                </c:pt>
                <c:pt idx="2">
                  <c:v>0.24099999999999999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4-48C1-AE9C-884E5D8B1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616184"/>
        <c:axId val="401610280"/>
      </c:scatterChart>
      <c:valAx>
        <c:axId val="4016161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1610280"/>
        <c:crosses val="autoZero"/>
        <c:crossBetween val="midCat"/>
      </c:valAx>
      <c:valAx>
        <c:axId val="401610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1616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MLP-CL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Allometry!$B$3:$B$5</c:f>
              <c:numCache>
                <c:formatCode>General</c:formatCode>
                <c:ptCount val="3"/>
                <c:pt idx="0">
                  <c:v>2.8000000000000001E-2</c:v>
                </c:pt>
                <c:pt idx="1">
                  <c:v>0.223</c:v>
                </c:pt>
                <c:pt idx="2">
                  <c:v>2.31</c:v>
                </c:pt>
              </c:numCache>
            </c:numRef>
          </c:xVal>
          <c:yVal>
            <c:numRef>
              <c:f>Allometry!$M$3:$M$5</c:f>
              <c:numCache>
                <c:formatCode>General</c:formatCode>
                <c:ptCount val="3"/>
                <c:pt idx="0">
                  <c:v>0.6804</c:v>
                </c:pt>
                <c:pt idx="1">
                  <c:v>4.5382730000000002</c:v>
                </c:pt>
                <c:pt idx="2">
                  <c:v>103.83999999999999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5-428C-A291-FDFC37E46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77616"/>
        <c:axId val="487680240"/>
      </c:scatterChart>
      <c:valAx>
        <c:axId val="4876776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7680240"/>
        <c:crosses val="autoZero"/>
        <c:crossBetween val="midCat"/>
      </c:valAx>
      <c:valAx>
        <c:axId val="487680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76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333374</xdr:colOff>
      <xdr:row>18</xdr:row>
      <xdr:rowOff>57149</xdr:rowOff>
    </xdr:from>
    <xdr:to>
      <xdr:col>12</xdr:col>
      <xdr:colOff>581025</xdr:colOff>
      <xdr:row>28</xdr:row>
      <xdr:rowOff>123825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6BB44A2-4E91-442C-B802-E62624DAB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552451</xdr:colOff>
      <xdr:row>18</xdr:row>
      <xdr:rowOff>95250</xdr:rowOff>
    </xdr:from>
    <xdr:to>
      <xdr:col>16</xdr:col>
      <xdr:colOff>647701</xdr:colOff>
      <xdr:row>28</xdr:row>
      <xdr:rowOff>142875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92438CB2-A53F-480F-8D10-09CE69252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376237</xdr:colOff>
      <xdr:row>8</xdr:row>
      <xdr:rowOff>38100</xdr:rowOff>
    </xdr:from>
    <xdr:to>
      <xdr:col>12</xdr:col>
      <xdr:colOff>581025</xdr:colOff>
      <xdr:row>18</xdr:row>
      <xdr:rowOff>123826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B5C704F5-1F70-4541-92E6-3DA57D806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576262</xdr:colOff>
      <xdr:row>8</xdr:row>
      <xdr:rowOff>9523</xdr:rowOff>
    </xdr:from>
    <xdr:to>
      <xdr:col>16</xdr:col>
      <xdr:colOff>590550</xdr:colOff>
      <xdr:row>18</xdr:row>
      <xdr:rowOff>161924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ABA6E0CE-37F1-4B4F-A265-8E710DC98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</xdr:row>
      <xdr:rowOff>66675</xdr:rowOff>
    </xdr:from>
    <xdr:to>
      <xdr:col>4</xdr:col>
      <xdr:colOff>276225</xdr:colOff>
      <xdr:row>18</xdr:row>
      <xdr:rowOff>123825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E719BFEA-08E0-4C62-B097-C5990A0A6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204787</xdr:colOff>
      <xdr:row>8</xdr:row>
      <xdr:rowOff>47623</xdr:rowOff>
    </xdr:from>
    <xdr:to>
      <xdr:col>8</xdr:col>
      <xdr:colOff>361950</xdr:colOff>
      <xdr:row>18</xdr:row>
      <xdr:rowOff>114300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92A7978E-42CB-4B5F-A283-D3EEF1C50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4</xdr:col>
      <xdr:colOff>323850</xdr:colOff>
      <xdr:row>28</xdr:row>
      <xdr:rowOff>38100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B4534F32-14B1-4DC4-9DC1-EEC10D2B8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338137</xdr:colOff>
      <xdr:row>18</xdr:row>
      <xdr:rowOff>66676</xdr:rowOff>
    </xdr:from>
    <xdr:to>
      <xdr:col>8</xdr:col>
      <xdr:colOff>476250</xdr:colOff>
      <xdr:row>28</xdr:row>
      <xdr:rowOff>85726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94A2B925-D8BB-404D-8178-9B3636776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19050</xdr:colOff>
      <xdr:row>8</xdr:row>
      <xdr:rowOff>19050</xdr:rowOff>
    </xdr:from>
    <xdr:to>
      <xdr:col>23</xdr:col>
      <xdr:colOff>0</xdr:colOff>
      <xdr:row>18</xdr:row>
      <xdr:rowOff>180975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C1676A46-6F6D-4AB1-BE41-714C1C2F0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461962</xdr:colOff>
      <xdr:row>9</xdr:row>
      <xdr:rowOff>38100</xdr:rowOff>
    </xdr:from>
    <xdr:to>
      <xdr:col>28</xdr:col>
      <xdr:colOff>447675</xdr:colOff>
      <xdr:row>19</xdr:row>
      <xdr:rowOff>142875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210BF928-2D33-49B5-A649-108688F04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676275</xdr:colOff>
      <xdr:row>18</xdr:row>
      <xdr:rowOff>180975</xdr:rowOff>
    </xdr:from>
    <xdr:to>
      <xdr:col>22</xdr:col>
      <xdr:colOff>471486</xdr:colOff>
      <xdr:row>28</xdr:row>
      <xdr:rowOff>180974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AB7E7DB9-5AFD-4630-A69F-B2D869FCC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119062</xdr:colOff>
      <xdr:row>20</xdr:row>
      <xdr:rowOff>190500</xdr:rowOff>
    </xdr:from>
    <xdr:to>
      <xdr:col>29</xdr:col>
      <xdr:colOff>576262</xdr:colOff>
      <xdr:row>34</xdr:row>
      <xdr:rowOff>0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7ACB898C-D48D-482D-AE0D-DA9A3CC02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666750</xdr:colOff>
      <xdr:row>29</xdr:row>
      <xdr:rowOff>38100</xdr:rowOff>
    </xdr:from>
    <xdr:to>
      <xdr:col>9</xdr:col>
      <xdr:colOff>400050</xdr:colOff>
      <xdr:row>45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DADDFD6-BCE3-4F9B-B881-BBB2FD097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261937</xdr:colOff>
      <xdr:row>1</xdr:row>
      <xdr:rowOff>0</xdr:rowOff>
    </xdr:from>
    <xdr:to>
      <xdr:col>9</xdr:col>
      <xdr:colOff>438150</xdr:colOff>
      <xdr:row>15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9C7A9D2-0FC6-488D-AFFB-279ACBCA3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7551A-EAA4-4315-9A6D-218311285058}">
  <dimension ref="A2:P53"/>
  <sheetViews>
    <sheetView tabSelected="1" workbookViewId="0">
      <selection activeCell="R8" sqref="R8"/>
    </sheetView>
  </sheetViews>
  <sheetFormatPr defaultRowHeight="16.5" x14ac:dyDescent="0.3"/>
  <sheetData>
    <row r="2" spans="1:16" x14ac:dyDescent="0.3">
      <c r="C2" t="s">
        <v>4</v>
      </c>
      <c r="D2" t="s">
        <v>5</v>
      </c>
      <c r="E2" t="s">
        <v>6</v>
      </c>
      <c r="F2" t="s">
        <v>7</v>
      </c>
      <c r="G2" t="s">
        <v>8</v>
      </c>
      <c r="L2" t="s">
        <v>9</v>
      </c>
    </row>
    <row r="3" spans="1:16" x14ac:dyDescent="0.3">
      <c r="A3" t="s">
        <v>0</v>
      </c>
      <c r="B3">
        <v>2.8000000000000001E-2</v>
      </c>
      <c r="C3">
        <v>0.252</v>
      </c>
      <c r="D3">
        <v>2.6599999999999999E-2</v>
      </c>
      <c r="E3">
        <v>0.71799999999999997</v>
      </c>
      <c r="F3">
        <v>0.66700000000000004</v>
      </c>
      <c r="G3">
        <v>3.6000000000000002E-4</v>
      </c>
      <c r="H3">
        <f>C3*$G$3</f>
        <v>9.0720000000000012E-5</v>
      </c>
      <c r="I3">
        <f>D3*$G$3</f>
        <v>9.5759999999999995E-6</v>
      </c>
      <c r="J3">
        <f t="shared" ref="J3:K3" si="0">E3*$G$3</f>
        <v>2.5848000000000001E-4</v>
      </c>
      <c r="K3">
        <f t="shared" si="0"/>
        <v>2.4012000000000003E-4</v>
      </c>
      <c r="L3">
        <v>2.7</v>
      </c>
      <c r="M3">
        <f>C3*$L$3</f>
        <v>0.6804</v>
      </c>
      <c r="N3">
        <f t="shared" ref="N3:P3" si="1">D3*$L$3</f>
        <v>7.1819999999999995E-2</v>
      </c>
      <c r="O3">
        <f t="shared" si="1"/>
        <v>1.9386000000000001</v>
      </c>
      <c r="P3">
        <f t="shared" si="1"/>
        <v>1.8009000000000002</v>
      </c>
    </row>
    <row r="4" spans="1:16" x14ac:dyDescent="0.3">
      <c r="A4" t="s">
        <v>1</v>
      </c>
      <c r="B4">
        <v>0.223</v>
      </c>
      <c r="C4">
        <f>C8*$B$4</f>
        <v>0.96559000000000006</v>
      </c>
      <c r="D4">
        <f t="shared" ref="D4:F4" si="2">D8*$B$4</f>
        <v>0.10592499999999999</v>
      </c>
      <c r="E4">
        <f t="shared" si="2"/>
        <v>0.61102000000000001</v>
      </c>
      <c r="F4">
        <f t="shared" si="2"/>
        <v>3.9694000000000003</v>
      </c>
      <c r="G4">
        <v>1.8E-3</v>
      </c>
      <c r="H4">
        <f>C4*$G$4</f>
        <v>1.7380620000000001E-3</v>
      </c>
      <c r="I4">
        <f t="shared" ref="I4:K4" si="3">D4*$G$4</f>
        <v>1.9066499999999999E-4</v>
      </c>
      <c r="J4">
        <f t="shared" si="3"/>
        <v>1.0998360000000001E-3</v>
      </c>
      <c r="K4">
        <f t="shared" si="3"/>
        <v>7.1449199999999999E-3</v>
      </c>
      <c r="L4">
        <v>4.7</v>
      </c>
      <c r="M4">
        <f>C4*$L$4</f>
        <v>4.5382730000000002</v>
      </c>
      <c r="N4">
        <f t="shared" ref="N4:P4" si="4">D4*$L$4</f>
        <v>0.4978475</v>
      </c>
      <c r="O4">
        <f t="shared" si="4"/>
        <v>2.871794</v>
      </c>
      <c r="P4">
        <f t="shared" si="4"/>
        <v>18.656180000000003</v>
      </c>
    </row>
    <row r="5" spans="1:16" x14ac:dyDescent="0.3">
      <c r="A5" t="s">
        <v>2</v>
      </c>
      <c r="B5">
        <v>2.31</v>
      </c>
      <c r="C5">
        <v>4.72</v>
      </c>
      <c r="D5">
        <v>4.1500000000000004</v>
      </c>
      <c r="E5">
        <v>1.34</v>
      </c>
      <c r="F5">
        <v>0.24099999999999999</v>
      </c>
      <c r="G5">
        <v>4.1579999999999999E-2</v>
      </c>
      <c r="H5">
        <f>C5*$G$5</f>
        <v>0.19625759999999998</v>
      </c>
      <c r="I5">
        <f t="shared" ref="I5:K5" si="5">D5*$G$5</f>
        <v>0.17255700000000002</v>
      </c>
      <c r="J5">
        <f t="shared" si="5"/>
        <v>5.5717200000000001E-2</v>
      </c>
      <c r="K5">
        <f t="shared" si="5"/>
        <v>1.002078E-2</v>
      </c>
      <c r="L5">
        <v>22</v>
      </c>
      <c r="M5">
        <f>C5*$L$5</f>
        <v>103.83999999999999</v>
      </c>
      <c r="N5">
        <f t="shared" ref="N5:P5" si="6">D5*$L$5</f>
        <v>91.300000000000011</v>
      </c>
      <c r="O5">
        <f t="shared" si="6"/>
        <v>29.48</v>
      </c>
      <c r="P5">
        <f t="shared" si="6"/>
        <v>5.3019999999999996</v>
      </c>
    </row>
    <row r="6" spans="1:16" x14ac:dyDescent="0.3">
      <c r="A6" t="s">
        <v>3</v>
      </c>
      <c r="B6">
        <v>70</v>
      </c>
      <c r="C6" s="1">
        <f>2.942*B6^0.6617</f>
        <v>48.92648785932829</v>
      </c>
      <c r="D6" s="1">
        <f>1.3603*B6^1.1488</f>
        <v>179.17743963538015</v>
      </c>
      <c r="E6" s="1">
        <f>0.5736*B6^0.1619</f>
        <v>1.1411178931960002</v>
      </c>
      <c r="F6" s="1">
        <f>0.1604*B6^(-0.214)</f>
        <v>6.4617980865753044E-2</v>
      </c>
      <c r="G6">
        <v>1.4</v>
      </c>
      <c r="H6">
        <f>0.037*B6^1.7462</f>
        <v>61.675392433923726</v>
      </c>
      <c r="I6">
        <f>0.016*B6^2.2352</f>
        <v>212.95268572469294</v>
      </c>
      <c r="J6">
        <f>0.0142*B6^1.2273</f>
        <v>2.6108214306134827</v>
      </c>
      <c r="K6">
        <f>0.0083*B6^0.8308</f>
        <v>0.28312977513021609</v>
      </c>
      <c r="L6">
        <v>93</v>
      </c>
      <c r="M6">
        <f>34.442*B6^1.1436</f>
        <v>4437.5420450975935</v>
      </c>
    </row>
    <row r="7" spans="1:16" x14ac:dyDescent="0.3">
      <c r="C7">
        <v>5.81</v>
      </c>
      <c r="D7">
        <v>0.78500000000000003</v>
      </c>
      <c r="E7">
        <v>0.443</v>
      </c>
      <c r="F7">
        <v>0.28499999999999998</v>
      </c>
      <c r="H7" s="1">
        <f>H6/$G$6</f>
        <v>44.053851738516947</v>
      </c>
      <c r="I7" s="1">
        <f t="shared" ref="I7" si="7">I6/$G$6</f>
        <v>152.10906123192353</v>
      </c>
      <c r="J7" s="1">
        <f t="shared" ref="J7" si="8">J6/$G$6</f>
        <v>1.8648724504382022</v>
      </c>
      <c r="K7" s="1">
        <f t="shared" ref="K7" si="9">K6/$G$6</f>
        <v>0.20223555366444007</v>
      </c>
      <c r="M7" s="1">
        <f>M6/L6</f>
        <v>47.715505861264447</v>
      </c>
    </row>
    <row r="8" spans="1:16" x14ac:dyDescent="0.3">
      <c r="C8">
        <v>4.33</v>
      </c>
      <c r="D8">
        <v>0.47499999999999998</v>
      </c>
      <c r="E8">
        <v>2.74</v>
      </c>
      <c r="F8">
        <v>17.8</v>
      </c>
    </row>
    <row r="32" spans="1:3" x14ac:dyDescent="0.3">
      <c r="A32" t="s">
        <v>12</v>
      </c>
      <c r="B32" t="s">
        <v>10</v>
      </c>
      <c r="C32" t="s">
        <v>11</v>
      </c>
    </row>
    <row r="33" spans="1:3" x14ac:dyDescent="0.3">
      <c r="A33">
        <v>2</v>
      </c>
      <c r="B33">
        <v>229.5</v>
      </c>
      <c r="C33">
        <v>15.2</v>
      </c>
    </row>
    <row r="34" spans="1:3" x14ac:dyDescent="0.3">
      <c r="A34">
        <v>2</v>
      </c>
      <c r="B34">
        <v>369</v>
      </c>
      <c r="C34">
        <v>15.1</v>
      </c>
    </row>
    <row r="35" spans="1:3" x14ac:dyDescent="0.3">
      <c r="A35">
        <v>2</v>
      </c>
      <c r="B35">
        <v>299.25</v>
      </c>
      <c r="C35">
        <v>15.149999999999999</v>
      </c>
    </row>
    <row r="36" spans="1:3" x14ac:dyDescent="0.3">
      <c r="A36">
        <v>24</v>
      </c>
      <c r="B36">
        <v>105.9</v>
      </c>
      <c r="C36">
        <v>1.78</v>
      </c>
    </row>
    <row r="37" spans="1:3" x14ac:dyDescent="0.3">
      <c r="A37">
        <v>24</v>
      </c>
      <c r="B37">
        <v>79.8</v>
      </c>
      <c r="C37">
        <v>2.06</v>
      </c>
    </row>
    <row r="38" spans="1:3" x14ac:dyDescent="0.3">
      <c r="A38">
        <v>24</v>
      </c>
      <c r="B38">
        <v>92.85</v>
      </c>
      <c r="C38">
        <v>1.92</v>
      </c>
    </row>
    <row r="39" spans="1:3" x14ac:dyDescent="0.3">
      <c r="B39" t="s">
        <v>16</v>
      </c>
    </row>
    <row r="40" spans="1:3" x14ac:dyDescent="0.3">
      <c r="B40">
        <v>15.1</v>
      </c>
    </row>
    <row r="41" spans="1:3" x14ac:dyDescent="0.3">
      <c r="B41">
        <v>24.4</v>
      </c>
    </row>
    <row r="42" spans="1:3" x14ac:dyDescent="0.3">
      <c r="B42">
        <v>59.5</v>
      </c>
    </row>
    <row r="43" spans="1:3" x14ac:dyDescent="0.3">
      <c r="B43">
        <v>38.700000000000003</v>
      </c>
    </row>
    <row r="44" spans="1:3" x14ac:dyDescent="0.3">
      <c r="B44" s="2">
        <f>AVERAGE(B40:B43)</f>
        <v>34.424999999999997</v>
      </c>
    </row>
    <row r="47" spans="1:3" x14ac:dyDescent="0.3">
      <c r="B47" t="s">
        <v>15</v>
      </c>
      <c r="C47" t="s">
        <v>14</v>
      </c>
    </row>
    <row r="48" spans="1:3" x14ac:dyDescent="0.3">
      <c r="A48">
        <v>0</v>
      </c>
      <c r="B48">
        <v>0</v>
      </c>
      <c r="C48">
        <v>0</v>
      </c>
    </row>
    <row r="49" spans="1:4" x14ac:dyDescent="0.3">
      <c r="A49">
        <v>2</v>
      </c>
      <c r="B49">
        <v>299.25</v>
      </c>
      <c r="C49">
        <v>15.149999999999999</v>
      </c>
    </row>
    <row r="50" spans="1:4" x14ac:dyDescent="0.3">
      <c r="A50">
        <v>24</v>
      </c>
      <c r="B50">
        <v>92.85</v>
      </c>
      <c r="C50">
        <v>1.92</v>
      </c>
    </row>
    <row r="51" spans="1:4" x14ac:dyDescent="0.3">
      <c r="B51">
        <f>(B49+B48)*($A$49-$A$48)/2</f>
        <v>299.25</v>
      </c>
      <c r="C51">
        <f>(C49+C48)*($A$49-$A$48)/2</f>
        <v>15.149999999999999</v>
      </c>
    </row>
    <row r="52" spans="1:4" x14ac:dyDescent="0.3">
      <c r="B52">
        <f>(B50+B49)*($A$50-$A$49)/2</f>
        <v>4313.1000000000004</v>
      </c>
      <c r="C52">
        <f>(C50+C49)*($A$50-$A$49)/2</f>
        <v>187.77</v>
      </c>
    </row>
    <row r="53" spans="1:4" x14ac:dyDescent="0.3">
      <c r="A53" t="s">
        <v>13</v>
      </c>
      <c r="B53" s="3">
        <f>SUM(B51:B52)</f>
        <v>4612.3500000000004</v>
      </c>
      <c r="C53" s="3">
        <f>SUM(C51:C52)</f>
        <v>202.92000000000002</v>
      </c>
      <c r="D53" s="1">
        <f>B53/C53</f>
        <v>22.729893554109996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F25C-ACD6-4B83-A3B2-C105492325DE}">
  <dimension ref="A2:E23"/>
  <sheetViews>
    <sheetView workbookViewId="0">
      <selection activeCell="C20" sqref="C20"/>
    </sheetView>
  </sheetViews>
  <sheetFormatPr defaultRowHeight="16.5" x14ac:dyDescent="0.3"/>
  <sheetData>
    <row r="2" spans="1:3" x14ac:dyDescent="0.3">
      <c r="A2" t="s">
        <v>12</v>
      </c>
      <c r="B2" t="s">
        <v>10</v>
      </c>
      <c r="C2" t="s">
        <v>11</v>
      </c>
    </row>
    <row r="3" spans="1:3" x14ac:dyDescent="0.3">
      <c r="A3">
        <v>2</v>
      </c>
      <c r="B3">
        <v>229.5</v>
      </c>
      <c r="C3">
        <v>15.2</v>
      </c>
    </row>
    <row r="4" spans="1:3" x14ac:dyDescent="0.3">
      <c r="A4">
        <v>2</v>
      </c>
      <c r="B4">
        <v>369</v>
      </c>
      <c r="C4">
        <v>15.1</v>
      </c>
    </row>
    <row r="5" spans="1:3" x14ac:dyDescent="0.3">
      <c r="A5">
        <v>2</v>
      </c>
      <c r="B5">
        <v>299.25</v>
      </c>
      <c r="C5">
        <v>15.149999999999999</v>
      </c>
    </row>
    <row r="6" spans="1:3" x14ac:dyDescent="0.3">
      <c r="A6">
        <v>24</v>
      </c>
      <c r="B6">
        <v>105.9</v>
      </c>
      <c r="C6">
        <v>1.78</v>
      </c>
    </row>
    <row r="7" spans="1:3" x14ac:dyDescent="0.3">
      <c r="A7">
        <v>24</v>
      </c>
      <c r="B7">
        <v>79.8</v>
      </c>
      <c r="C7">
        <v>2.06</v>
      </c>
    </row>
    <row r="8" spans="1:3" x14ac:dyDescent="0.3">
      <c r="A8">
        <v>24</v>
      </c>
      <c r="B8">
        <v>92.85</v>
      </c>
      <c r="C8">
        <v>1.92</v>
      </c>
    </row>
    <row r="9" spans="1:3" x14ac:dyDescent="0.3">
      <c r="B9" t="s">
        <v>16</v>
      </c>
    </row>
    <row r="10" spans="1:3" x14ac:dyDescent="0.3">
      <c r="B10">
        <v>15.1</v>
      </c>
    </row>
    <row r="11" spans="1:3" x14ac:dyDescent="0.3">
      <c r="B11">
        <v>24.4</v>
      </c>
    </row>
    <row r="12" spans="1:3" x14ac:dyDescent="0.3">
      <c r="B12">
        <v>59.5</v>
      </c>
    </row>
    <row r="13" spans="1:3" x14ac:dyDescent="0.3">
      <c r="B13">
        <v>38.700000000000003</v>
      </c>
    </row>
    <row r="14" spans="1:3" x14ac:dyDescent="0.3">
      <c r="B14" s="2">
        <f>AVERAGE(B10:B13)</f>
        <v>34.424999999999997</v>
      </c>
    </row>
    <row r="17" spans="1:5" x14ac:dyDescent="0.3">
      <c r="B17" t="s">
        <v>15</v>
      </c>
      <c r="C17" t="s">
        <v>14</v>
      </c>
    </row>
    <row r="18" spans="1:5" x14ac:dyDescent="0.3">
      <c r="A18">
        <v>0</v>
      </c>
      <c r="B18">
        <v>0</v>
      </c>
      <c r="C18">
        <v>0</v>
      </c>
    </row>
    <row r="19" spans="1:5" x14ac:dyDescent="0.3">
      <c r="A19">
        <v>2</v>
      </c>
      <c r="B19">
        <v>299.25</v>
      </c>
      <c r="C19">
        <v>15.149999999999999</v>
      </c>
      <c r="E19">
        <v>12365.43</v>
      </c>
    </row>
    <row r="20" spans="1:5" x14ac:dyDescent="0.3">
      <c r="A20">
        <v>24</v>
      </c>
      <c r="B20">
        <v>92.85</v>
      </c>
      <c r="C20">
        <v>1.92</v>
      </c>
      <c r="E20">
        <f>E19/B14</f>
        <v>359.19912854030503</v>
      </c>
    </row>
    <row r="21" spans="1:5" x14ac:dyDescent="0.3">
      <c r="B21">
        <f>(B19+B18)*($A$19-$A$18)/2</f>
        <v>299.25</v>
      </c>
      <c r="C21">
        <f>(C19+C18)*($A$19-$A$18)/2</f>
        <v>15.149999999999999</v>
      </c>
    </row>
    <row r="22" spans="1:5" x14ac:dyDescent="0.3">
      <c r="B22">
        <f>(B20+B19)*($A$20-$A$19)/2</f>
        <v>4313.1000000000004</v>
      </c>
      <c r="C22">
        <f>(C20+C19)*($A$20-$A$19)/2</f>
        <v>187.77</v>
      </c>
    </row>
    <row r="23" spans="1:5" x14ac:dyDescent="0.3">
      <c r="A23" t="s">
        <v>13</v>
      </c>
      <c r="B23" s="3">
        <f>SUM(B21:B22)</f>
        <v>4612.3500000000004</v>
      </c>
      <c r="C23" s="3">
        <f>SUM(C21:C22)</f>
        <v>202.92000000000002</v>
      </c>
      <c r="D23" s="1">
        <f>B23/C23</f>
        <v>22.729893554109996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Allometry</vt:lpstr>
      <vt:lpstr>LiverplasmaKp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</dc:creator>
  <cp:lastModifiedBy>soo</cp:lastModifiedBy>
  <dcterms:created xsi:type="dcterms:W3CDTF">2020-11-25T06:17:01Z</dcterms:created>
  <dcterms:modified xsi:type="dcterms:W3CDTF">2020-11-27T05:29:10Z</dcterms:modified>
</cp:coreProperties>
</file>