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7.xml" ContentType="application/vnd.openxmlformats-officedocument.spreadsheetml.table+xml"/>
  <Override PartName="/xl/tables/table8.xml" ContentType="application/vnd.openxmlformats-officedocument.spreadsheetml.table+xml"/>
  <Override PartName="/xl/drawings/drawing3.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heme/themeOverride1.xml" ContentType="application/vnd.openxmlformats-officedocument.themeOverrid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theme/themeOverride2.xml" ContentType="application/vnd.openxmlformats-officedocument.themeOverride+xml"/>
  <Override PartName="/xl/drawings/drawing4.xml" ContentType="application/vnd.openxmlformats-officedocument.drawing+xml"/>
  <Override PartName="/xl/slicers/slicer2.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theme/themeOverride3.xml" ContentType="application/vnd.openxmlformats-officedocument.themeOverrid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theme/themeOverride4.xml" ContentType="application/vnd.openxmlformats-officedocument.themeOverride+xml"/>
  <Override PartName="/xl/drawings/drawing5.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pivotTables/pivotTable1.xml" ContentType="application/vnd.openxmlformats-officedocument.spreadsheetml.pivotTable+xml"/>
  <Override PartName="/xl/drawings/drawing6.xml" ContentType="application/vnd.openxmlformats-officedocument.drawing+xml"/>
  <Override PartName="/xl/slicers/slicer3.xml" ContentType="application/vnd.ms-excel.slicer+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pivotTables/pivotTable2.xml" ContentType="application/vnd.openxmlformats-officedocument.spreadsheetml.pivotTable+xml"/>
  <Override PartName="/xl/drawings/drawing7.xml" ContentType="application/vnd.openxmlformats-officedocument.drawing+xml"/>
  <Override PartName="/xl/slicers/slicer4.xml" ContentType="application/vnd.ms-excel.slicer+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theme/themeOverride5.xml" ContentType="application/vnd.openxmlformats-officedocument.themeOverrid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2"/>
  <workbookPr codeName="ThisWorkbook" hidePivotFieldList="1"/>
  <mc:AlternateContent xmlns:mc="http://schemas.openxmlformats.org/markup-compatibility/2006">
    <mc:Choice Requires="x15">
      <x15ac:absPath xmlns:x15ac="http://schemas.microsoft.com/office/spreadsheetml/2010/11/ac" url="C:\Users\USER\Desktop\Academic Excellence Tracker\"/>
    </mc:Choice>
  </mc:AlternateContent>
  <xr:revisionPtr revIDLastSave="0" documentId="13_ncr:1_{F00A7964-9965-4B42-97E9-68E974AD56B5}" xr6:coauthVersionLast="36" xr6:coauthVersionMax="47" xr10:uidLastSave="{00000000-0000-0000-0000-000000000000}"/>
  <bookViews>
    <workbookView xWindow="240" yWindow="105" windowWidth="14805" windowHeight="8010" tabRatio="675" xr2:uid="{00000000-000D-0000-FFFF-FFFF00000000}"/>
  </bookViews>
  <sheets>
    <sheet name="Grade system" sheetId="1" r:id="rId1"/>
    <sheet name="Forecast" sheetId="13" r:id="rId2"/>
    <sheet name="Semester 1" sheetId="2" r:id="rId3"/>
    <sheet name="Semester 2" sheetId="3" r:id="rId4"/>
    <sheet name="Semester 3" sheetId="4" r:id="rId5"/>
    <sheet name="Semester 4" sheetId="5" r:id="rId6"/>
    <sheet name="Semester 5" sheetId="6" r:id="rId7"/>
    <sheet name="Semester 6" sheetId="7" r:id="rId8"/>
    <sheet name="Line chart" sheetId="8" state="hidden" r:id="rId9"/>
    <sheet name="Calculations" sheetId="9" r:id="rId10"/>
    <sheet name="DASHBOARD" sheetId="12" r:id="rId11"/>
    <sheet name="DASHBOARD (2)" sheetId="22" state="hidden" r:id="rId12"/>
    <sheet name="Marks dashboard" sheetId="10" state="hidden" r:id="rId13"/>
    <sheet name="pivott" sheetId="14" state="hidden" r:id="rId14"/>
    <sheet name="pivotGG" sheetId="19" state="hidden" r:id="rId15"/>
  </sheets>
  <definedNames>
    <definedName name="_xlcn.WorksheetConnection_MarksAnalysis.xlsxTable71" hidden="1">Table7[]</definedName>
    <definedName name="Slicer_Semester">#N/A</definedName>
    <definedName name="Slicer_Subjects">#N/A</definedName>
    <definedName name="Slicer_Subjects1">#N/A</definedName>
  </definedNames>
  <calcPr calcId="191028"/>
  <pivotCaches>
    <pivotCache cacheId="6" r:id="rId16"/>
    <pivotCache cacheId="9" r:id="rId17"/>
  </pivotCaches>
  <extLst>
    <ext xmlns:x14="http://schemas.microsoft.com/office/spreadsheetml/2009/9/main" uri="{876F7934-8845-4945-9796-88D515C7AA90}">
      <x14:pivotCaches>
        <pivotCache cacheId="3" r:id="rId18"/>
      </x14:pivotCaches>
    </ext>
    <ext xmlns:x14="http://schemas.microsoft.com/office/spreadsheetml/2009/9/main" uri="{BBE1A952-AA13-448e-AADC-164F8A28A991}">
      <x14:slicerCaches>
        <x14:slicerCache r:id="rId19"/>
        <x14:slicerCache r:id="rId20"/>
        <x14:slicerCache r:id="rId2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7" name="Table7" connection="WorksheetConnection_Marks Analysis.xlsx!Table7"/>
        </x15:modelTables>
      </x15:dataModel>
    </ext>
  </extLst>
</workbook>
</file>

<file path=xl/calcChain.xml><?xml version="1.0" encoding="utf-8"?>
<calcChain xmlns="http://schemas.openxmlformats.org/spreadsheetml/2006/main">
  <c r="B12" i="6" l="1"/>
  <c r="B11" i="2"/>
  <c r="B37" i="9"/>
  <c r="B36" i="9"/>
  <c r="B35" i="9"/>
  <c r="B34" i="9"/>
  <c r="B33" i="9"/>
  <c r="B32" i="9"/>
  <c r="Y3" i="9"/>
  <c r="Y4" i="9"/>
  <c r="Y5" i="9"/>
  <c r="Y6" i="9"/>
  <c r="Y7" i="9"/>
  <c r="Y8" i="9"/>
  <c r="Y2" i="9"/>
  <c r="F2" i="7"/>
  <c r="F3" i="7"/>
  <c r="F4" i="7"/>
  <c r="F5" i="7"/>
  <c r="F6" i="7"/>
  <c r="F7" i="7"/>
  <c r="F8" i="7"/>
  <c r="F9" i="7"/>
  <c r="G3" i="7"/>
  <c r="G4" i="7"/>
  <c r="G5" i="7"/>
  <c r="G6" i="7"/>
  <c r="G7" i="7"/>
  <c r="G8" i="7"/>
  <c r="G9" i="7"/>
  <c r="F3" i="6"/>
  <c r="F4" i="6"/>
  <c r="F5" i="6"/>
  <c r="F6" i="6"/>
  <c r="F7" i="6"/>
  <c r="F8" i="6"/>
  <c r="F9" i="6"/>
  <c r="G49" i="9"/>
  <c r="F49" i="9"/>
  <c r="E49" i="9"/>
  <c r="D49" i="9"/>
  <c r="C49" i="9"/>
  <c r="B49" i="9"/>
  <c r="B13" i="7" l="1"/>
  <c r="C10" i="7"/>
  <c r="B11" i="6"/>
  <c r="E3" i="7"/>
  <c r="E4" i="7"/>
  <c r="E5" i="7"/>
  <c r="E6" i="7"/>
  <c r="E7" i="7"/>
  <c r="E8" i="7"/>
  <c r="E9" i="7"/>
  <c r="E2" i="7"/>
  <c r="G2" i="7" s="1"/>
  <c r="G10" i="7" l="1"/>
  <c r="N28" i="9"/>
  <c r="M28" i="9"/>
  <c r="L28" i="9"/>
  <c r="K28" i="9"/>
  <c r="J28" i="9"/>
  <c r="I28" i="9"/>
  <c r="D48" i="9"/>
  <c r="M27" i="9"/>
  <c r="L27" i="9"/>
  <c r="K27" i="9"/>
  <c r="J27" i="9"/>
  <c r="I27" i="9"/>
  <c r="N26" i="9"/>
  <c r="M26" i="9"/>
  <c r="L26" i="9"/>
  <c r="K26" i="9"/>
  <c r="J26" i="9"/>
  <c r="I26" i="9"/>
  <c r="B46" i="9"/>
  <c r="N25" i="9"/>
  <c r="M25" i="9"/>
  <c r="L25" i="9"/>
  <c r="K25" i="9"/>
  <c r="J25" i="9"/>
  <c r="I25" i="9"/>
  <c r="M24" i="9"/>
  <c r="L24" i="9"/>
  <c r="K24" i="9"/>
  <c r="J24" i="9"/>
  <c r="I24" i="9"/>
  <c r="G48" i="9"/>
  <c r="F48" i="9"/>
  <c r="E48" i="9"/>
  <c r="C48" i="9"/>
  <c r="B48" i="9"/>
  <c r="F47" i="9"/>
  <c r="E47" i="9"/>
  <c r="D47" i="9"/>
  <c r="C47" i="9"/>
  <c r="B47" i="9"/>
  <c r="F46" i="9"/>
  <c r="E46" i="9"/>
  <c r="D46" i="9"/>
  <c r="C46" i="9"/>
  <c r="G46" i="9"/>
  <c r="G45" i="9"/>
  <c r="F45" i="9"/>
  <c r="E45" i="9"/>
  <c r="D45" i="9"/>
  <c r="C45" i="9"/>
  <c r="B45" i="9"/>
  <c r="F44" i="9"/>
  <c r="E44" i="9"/>
  <c r="D44" i="9"/>
  <c r="C44" i="9"/>
  <c r="B44" i="9"/>
  <c r="B13" i="5"/>
  <c r="B12" i="7" l="1"/>
  <c r="X3" i="9"/>
  <c r="X4" i="9"/>
  <c r="X5" i="9"/>
  <c r="X6" i="9"/>
  <c r="X7" i="9"/>
  <c r="X8" i="9"/>
  <c r="X2" i="9"/>
  <c r="W3" i="9"/>
  <c r="W4" i="9"/>
  <c r="W5" i="9"/>
  <c r="W6" i="9"/>
  <c r="W7" i="9"/>
  <c r="W8" i="9"/>
  <c r="W2" i="9"/>
  <c r="V3" i="9"/>
  <c r="V4" i="9"/>
  <c r="V5" i="9"/>
  <c r="V6" i="9"/>
  <c r="V7" i="9"/>
  <c r="V8" i="9"/>
  <c r="V2" i="9"/>
  <c r="U3" i="9"/>
  <c r="U4" i="9"/>
  <c r="U5" i="9"/>
  <c r="U6" i="9"/>
  <c r="U7" i="9"/>
  <c r="U8" i="9"/>
  <c r="U2" i="9"/>
  <c r="T3" i="9"/>
  <c r="T4" i="9"/>
  <c r="T5" i="9"/>
  <c r="T6" i="9"/>
  <c r="T7" i="9"/>
  <c r="T8" i="9"/>
  <c r="T2" i="9"/>
  <c r="F2" i="2"/>
  <c r="C10" i="6"/>
  <c r="F2" i="6"/>
  <c r="E3" i="6"/>
  <c r="E4" i="6"/>
  <c r="E5" i="6"/>
  <c r="E6" i="6"/>
  <c r="E7" i="6"/>
  <c r="E8" i="6"/>
  <c r="E9" i="6"/>
  <c r="E2" i="6"/>
  <c r="G2" i="6" s="1"/>
  <c r="G9" i="6"/>
  <c r="G8" i="6"/>
  <c r="G7" i="6"/>
  <c r="G6" i="6"/>
  <c r="G5" i="6"/>
  <c r="G4" i="6"/>
  <c r="G3" i="6"/>
  <c r="G10" i="6"/>
  <c r="C11" i="5"/>
  <c r="F3" i="5"/>
  <c r="F4" i="5"/>
  <c r="F5" i="5"/>
  <c r="F6" i="5"/>
  <c r="F7" i="5"/>
  <c r="F8" i="5"/>
  <c r="F9" i="5"/>
  <c r="F10" i="5"/>
  <c r="F2" i="5"/>
  <c r="E3" i="5"/>
  <c r="G3" i="5" s="1"/>
  <c r="E4" i="5"/>
  <c r="G4" i="5" s="1"/>
  <c r="E5" i="5"/>
  <c r="G5" i="5" s="1"/>
  <c r="E6" i="5"/>
  <c r="G6" i="5" s="1"/>
  <c r="E7" i="5"/>
  <c r="G7" i="5" s="1"/>
  <c r="E8" i="5"/>
  <c r="G8" i="5" s="1"/>
  <c r="E9" i="5"/>
  <c r="G9" i="5" s="1"/>
  <c r="E10" i="5"/>
  <c r="G10" i="5" s="1"/>
  <c r="E2" i="5"/>
  <c r="G2" i="5" s="1"/>
  <c r="G11" i="5"/>
  <c r="B12" i="5" s="1"/>
  <c r="B13" i="4"/>
  <c r="B12" i="3"/>
  <c r="F10" i="4"/>
  <c r="E10" i="4"/>
  <c r="G10" i="4" s="1"/>
  <c r="F9" i="4"/>
  <c r="C11" i="4"/>
  <c r="E3" i="4"/>
  <c r="E4" i="4"/>
  <c r="E5" i="4"/>
  <c r="E6" i="4"/>
  <c r="E7" i="4"/>
  <c r="E8" i="4"/>
  <c r="E9" i="4"/>
  <c r="F3" i="4"/>
  <c r="F4" i="4"/>
  <c r="F5" i="4"/>
  <c r="F6" i="4"/>
  <c r="F7" i="4"/>
  <c r="F8" i="4"/>
  <c r="F2" i="4"/>
  <c r="E2" i="4"/>
  <c r="G9" i="4"/>
  <c r="G8" i="4"/>
  <c r="G7" i="4"/>
  <c r="G6" i="4"/>
  <c r="G5" i="4"/>
  <c r="G4" i="4"/>
  <c r="G3" i="4"/>
  <c r="G2" i="4"/>
  <c r="G11" i="4" s="1"/>
  <c r="B12" i="4" s="1"/>
  <c r="B12" i="2"/>
  <c r="C10" i="3"/>
  <c r="F3" i="3"/>
  <c r="F4" i="3"/>
  <c r="F5" i="3"/>
  <c r="F6" i="3"/>
  <c r="F7" i="3"/>
  <c r="F8" i="3"/>
  <c r="F9" i="3"/>
  <c r="F2" i="3"/>
  <c r="E3" i="3"/>
  <c r="G3" i="3" s="1"/>
  <c r="E4" i="3"/>
  <c r="G4" i="3" s="1"/>
  <c r="E5" i="3"/>
  <c r="G5" i="3" s="1"/>
  <c r="E6" i="3"/>
  <c r="G6" i="3" s="1"/>
  <c r="E7" i="3"/>
  <c r="G7" i="3" s="1"/>
  <c r="E8" i="3"/>
  <c r="G8" i="3" s="1"/>
  <c r="E9" i="3"/>
  <c r="G9" i="3" s="1"/>
  <c r="E2" i="3"/>
  <c r="G2" i="3" s="1"/>
  <c r="G10" i="3" s="1"/>
  <c r="B11" i="3" s="1"/>
  <c r="C10" i="2"/>
  <c r="F3" i="2"/>
  <c r="F4" i="2"/>
  <c r="F5" i="2"/>
  <c r="F6" i="2"/>
  <c r="F7" i="2"/>
  <c r="F8" i="2"/>
  <c r="F9" i="2"/>
  <c r="E2" i="2"/>
  <c r="G2" i="2" s="1"/>
  <c r="E3" i="2"/>
  <c r="G3" i="2" s="1"/>
  <c r="E4" i="2"/>
  <c r="G4" i="2" s="1"/>
  <c r="E5" i="2"/>
  <c r="G5" i="2" s="1"/>
  <c r="E6" i="2"/>
  <c r="G6" i="2" s="1"/>
  <c r="E7" i="2"/>
  <c r="G7" i="2" s="1"/>
  <c r="E8" i="2"/>
  <c r="G8" i="2" s="1"/>
  <c r="E9" i="2"/>
  <c r="G9" i="2" s="1"/>
  <c r="C7" i="13"/>
  <c r="E7" i="13"/>
  <c r="D7" i="13"/>
  <c r="G10" i="2"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60C7514-9CEC-47C5-B5B0-024EAE4DD4F9}"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1FAF82A5-C6D7-4860-AB9F-9214F2BD9F1E}" name="WorksheetConnection_Marks Analysis.xlsx!Table7" type="102" refreshedVersion="6" minRefreshableVersion="5">
    <extLst>
      <ext xmlns:x15="http://schemas.microsoft.com/office/spreadsheetml/2010/11/main" uri="{DE250136-89BD-433C-8126-D09CA5730AF9}">
        <x15:connection id="Table7" autoDelete="1">
          <x15:rangePr sourceName="_xlcn.WorksheetConnection_MarksAnalysis.xlsxTable71"/>
        </x15:connection>
      </ext>
    </extLst>
  </connection>
</connections>
</file>

<file path=xl/sharedStrings.xml><?xml version="1.0" encoding="utf-8"?>
<sst xmlns="http://schemas.openxmlformats.org/spreadsheetml/2006/main" count="400" uniqueCount="201">
  <si>
    <t>Grade Awarded</t>
  </si>
  <si>
    <t>Inference</t>
  </si>
  <si>
    <t>Range of % of Marks</t>
  </si>
  <si>
    <t>Grade Point</t>
  </si>
  <si>
    <t>O</t>
  </si>
  <si>
    <t>Outstanding</t>
  </si>
  <si>
    <t>90 - 100</t>
  </si>
  <si>
    <t>A+</t>
  </si>
  <si>
    <t>Excellent</t>
  </si>
  <si>
    <t>75 - 90</t>
  </si>
  <si>
    <t>A</t>
  </si>
  <si>
    <t>Very Good</t>
  </si>
  <si>
    <t>60 - 75</t>
  </si>
  <si>
    <t>B+</t>
  </si>
  <si>
    <t>Good</t>
  </si>
  <si>
    <t>55 - 60</t>
  </si>
  <si>
    <t>B</t>
  </si>
  <si>
    <t>Above Average</t>
  </si>
  <si>
    <t>50 - 55</t>
  </si>
  <si>
    <t>C</t>
  </si>
  <si>
    <t>Average</t>
  </si>
  <si>
    <t>45 - 50</t>
  </si>
  <si>
    <t>D</t>
  </si>
  <si>
    <t>Pass</t>
  </si>
  <si>
    <t>40 - 45</t>
  </si>
  <si>
    <t>F</t>
  </si>
  <si>
    <t>Fail (Re Appear)</t>
  </si>
  <si>
    <t>Subject Code</t>
  </si>
  <si>
    <t>Subject</t>
  </si>
  <si>
    <t>Credits</t>
  </si>
  <si>
    <t>Range of marks%</t>
  </si>
  <si>
    <t>Credit*Grade</t>
  </si>
  <si>
    <t>BS101</t>
  </si>
  <si>
    <t>ELS1-ENGLISH</t>
  </si>
  <si>
    <t>BS106</t>
  </si>
  <si>
    <t>SLS1-ARABIC</t>
  </si>
  <si>
    <t>BS123</t>
  </si>
  <si>
    <t>DSC-1A-STATISTICS.1</t>
  </si>
  <si>
    <t>BS124A</t>
  </si>
  <si>
    <t>DSC-1A-STATISTICS.1 PR</t>
  </si>
  <si>
    <t>BS149</t>
  </si>
  <si>
    <t>DSC-2A-MATHEMATICS.1</t>
  </si>
  <si>
    <t>BS151</t>
  </si>
  <si>
    <t>DSC-3A-COMP. SCIENCE.1</t>
  </si>
  <si>
    <t>BS152A</t>
  </si>
  <si>
    <t>DSC-3A-COMP. SCIENCE.1 PR</t>
  </si>
  <si>
    <t>BS159A</t>
  </si>
  <si>
    <t>AECC1-ENVIRONMENTAL SCIENCE</t>
  </si>
  <si>
    <t>SGPA</t>
  </si>
  <si>
    <t>RESULT</t>
  </si>
  <si>
    <t>BS201</t>
  </si>
  <si>
    <t>ELS2-ENGLISH</t>
  </si>
  <si>
    <t>BS206</t>
  </si>
  <si>
    <t>SLS2-ARABIC</t>
  </si>
  <si>
    <t>BS223</t>
  </si>
  <si>
    <t>DSC-1B-STATISTICS.2</t>
  </si>
  <si>
    <t>BS224A</t>
  </si>
  <si>
    <t>DSC-1B-STATISTICS.2 PR</t>
  </si>
  <si>
    <t>BS249</t>
  </si>
  <si>
    <t>DSC-2B-MATHEMATICS.2</t>
  </si>
  <si>
    <t>BS251</t>
  </si>
  <si>
    <t>DSC-3B-COMP. SCIENCE.2</t>
  </si>
  <si>
    <t>BS252A</t>
  </si>
  <si>
    <t>DSC-3B-COMP. SCIENCE.2 PR</t>
  </si>
  <si>
    <t>BS260A</t>
  </si>
  <si>
    <t>AECC2-FUNDAMENTALS OF COMPUTER</t>
  </si>
  <si>
    <t>BS301</t>
  </si>
  <si>
    <t>ELS3-ENGLISH</t>
  </si>
  <si>
    <t>BS306</t>
  </si>
  <si>
    <t>SLS3-ARABIC</t>
  </si>
  <si>
    <t>BS323</t>
  </si>
  <si>
    <t>DSC-1C-STATISTICS.3</t>
  </si>
  <si>
    <t>BS324A</t>
  </si>
  <si>
    <t>DSC-1C-STATISTICS.3 PR</t>
  </si>
  <si>
    <t>BS349</t>
  </si>
  <si>
    <t>DSC-2C-MATHEMATICS.3</t>
  </si>
  <si>
    <t>BS351</t>
  </si>
  <si>
    <t>DSC-3C-COMP. SCIENCE.3</t>
  </si>
  <si>
    <t>BS352A</t>
  </si>
  <si>
    <t>DSC-3C-COMP. SCIENCE.3 PR</t>
  </si>
  <si>
    <t>BS359S</t>
  </si>
  <si>
    <t>SEC1-COMMUNICATION SKILLS</t>
  </si>
  <si>
    <t>BS360A</t>
  </si>
  <si>
    <t>SEC2-LOGIC &amp; SETS</t>
  </si>
  <si>
    <t>BS401</t>
  </si>
  <si>
    <t>ELS4-ENGLISH</t>
  </si>
  <si>
    <t>BS406</t>
  </si>
  <si>
    <t>SLS4-ARABIC</t>
  </si>
  <si>
    <t>BS423</t>
  </si>
  <si>
    <t>DSC-1D-STATISTICS.4</t>
  </si>
  <si>
    <t>BS424A</t>
  </si>
  <si>
    <t>DSC-1D-STATISTICS.4 PR</t>
  </si>
  <si>
    <t>BS449</t>
  </si>
  <si>
    <t>DSC-2D-MATHEMATICS.4</t>
  </si>
  <si>
    <t>BS451</t>
  </si>
  <si>
    <t>DSC-3D-COMP. SCIENCE.4</t>
  </si>
  <si>
    <t>BS452A</t>
  </si>
  <si>
    <t>DSC-3D-COMP. SCIENCE.4 PR</t>
  </si>
  <si>
    <t>BS459V</t>
  </si>
  <si>
    <t>SEC3-LEADERSHIP&amp;MNGT.SKILLS</t>
  </si>
  <si>
    <t>BS460T</t>
  </si>
  <si>
    <t>SEC4-VECTOR CALCULUS</t>
  </si>
  <si>
    <t>Code</t>
  </si>
  <si>
    <t>ENGLISH 5</t>
  </si>
  <si>
    <t>ARABIC 5</t>
  </si>
  <si>
    <t>523N</t>
  </si>
  <si>
    <t>STATISTICS.5</t>
  </si>
  <si>
    <t>560C</t>
  </si>
  <si>
    <t>BASIC MATHEMATICS</t>
  </si>
  <si>
    <t>549N</t>
  </si>
  <si>
    <t>MATHEMATICS.5</t>
  </si>
  <si>
    <t>551N</t>
  </si>
  <si>
    <t>COMP. SCIENCE.5</t>
  </si>
  <si>
    <t>552N</t>
  </si>
  <si>
    <t>COMP. SCIENCE.5 PR</t>
  </si>
  <si>
    <t>524N</t>
  </si>
  <si>
    <t>STATISTICS.5 PR</t>
  </si>
  <si>
    <t>Semester</t>
  </si>
  <si>
    <t>forecasting that ill get approx 8.47 SGPA</t>
  </si>
  <si>
    <t>Subjects</t>
  </si>
  <si>
    <t>MIN 1</t>
  </si>
  <si>
    <t>MAX 1</t>
  </si>
  <si>
    <t>MIN 2</t>
  </si>
  <si>
    <t>MAX 2</t>
  </si>
  <si>
    <t>MIN 3</t>
  </si>
  <si>
    <t>MAX 3</t>
  </si>
  <si>
    <t>MIN 4</t>
  </si>
  <si>
    <t>MAX 4</t>
  </si>
  <si>
    <t>MIN 5</t>
  </si>
  <si>
    <t>MAX 5</t>
  </si>
  <si>
    <t>MIN 6</t>
  </si>
  <si>
    <t>MAX 6</t>
  </si>
  <si>
    <t>AVG 1</t>
  </si>
  <si>
    <t>AVG 2</t>
  </si>
  <si>
    <t>AVG 3</t>
  </si>
  <si>
    <t>AVG 4</t>
  </si>
  <si>
    <t>AVG 5</t>
  </si>
  <si>
    <t>AVG 6</t>
  </si>
  <si>
    <t>English</t>
  </si>
  <si>
    <t>Arabic</t>
  </si>
  <si>
    <t>Statistics</t>
  </si>
  <si>
    <t xml:space="preserve">Mathematics </t>
  </si>
  <si>
    <t>Computer Science</t>
  </si>
  <si>
    <t>Statistics PR</t>
  </si>
  <si>
    <t>Computer Science PR</t>
  </si>
  <si>
    <t>SEM 1</t>
  </si>
  <si>
    <t>SEM 2</t>
  </si>
  <si>
    <t>SEM 3</t>
  </si>
  <si>
    <t>SEM 4</t>
  </si>
  <si>
    <t>SEM 5</t>
  </si>
  <si>
    <t>SEM 6</t>
  </si>
  <si>
    <t>GRADES</t>
  </si>
  <si>
    <t>TOTAL</t>
  </si>
  <si>
    <t>Column Labels</t>
  </si>
  <si>
    <t>Grand Total</t>
  </si>
  <si>
    <t>Forecast(SGPA)</t>
  </si>
  <si>
    <t>Lower Confidence Bound(SGPA)</t>
  </si>
  <si>
    <t>Upper Confidence Bound(SGPA)</t>
  </si>
  <si>
    <t xml:space="preserve">Arabic </t>
  </si>
  <si>
    <t xml:space="preserve">English </t>
  </si>
  <si>
    <t xml:space="preserve">Statistics </t>
  </si>
  <si>
    <t xml:space="preserve">Mathematics  </t>
  </si>
  <si>
    <t xml:space="preserve">Computer Science </t>
  </si>
  <si>
    <t>Values</t>
  </si>
  <si>
    <t>Radar</t>
  </si>
  <si>
    <t>Grades</t>
  </si>
  <si>
    <t>Sem 1</t>
  </si>
  <si>
    <t>Sem 2</t>
  </si>
  <si>
    <t>Sem 3</t>
  </si>
  <si>
    <t>Sem 4</t>
  </si>
  <si>
    <t>Sem 5</t>
  </si>
  <si>
    <t>Sem 6</t>
  </si>
  <si>
    <t>Total Grades</t>
  </si>
  <si>
    <t xml:space="preserve">O </t>
  </si>
  <si>
    <t xml:space="preserve">A+ </t>
  </si>
  <si>
    <t xml:space="preserve"> A</t>
  </si>
  <si>
    <t xml:space="preserve"> B+</t>
  </si>
  <si>
    <t xml:space="preserve"> B</t>
  </si>
  <si>
    <t xml:space="preserve"> C</t>
  </si>
  <si>
    <r>
      <t xml:space="preserve">                                      Semester Dashboard</t>
    </r>
    <r>
      <rPr>
        <sz val="12"/>
        <color rgb="FF023E8A"/>
        <rFont val="Harlow Solid Italic"/>
        <family val="5"/>
      </rPr>
      <t>2021-2024</t>
    </r>
  </si>
  <si>
    <t xml:space="preserve">SGPA </t>
  </si>
  <si>
    <r>
      <t xml:space="preserve">                                      SemesteDashboard</t>
    </r>
    <r>
      <rPr>
        <sz val="12"/>
        <color rgb="FF023E8A"/>
        <rFont val="Harlow Solid Italic"/>
        <family val="5"/>
      </rPr>
      <t>2021-2024</t>
    </r>
  </si>
  <si>
    <t>Sub Code</t>
  </si>
  <si>
    <t>Subject Name</t>
  </si>
  <si>
    <t>Grade Secured</t>
  </si>
  <si>
    <t>ENGLISH 6</t>
  </si>
  <si>
    <t>ARABIC 6</t>
  </si>
  <si>
    <t>623N</t>
  </si>
  <si>
    <t>STATISTICS.6</t>
  </si>
  <si>
    <t>660A</t>
  </si>
  <si>
    <t>PROJECT REPORT</t>
  </si>
  <si>
    <t>649N</t>
  </si>
  <si>
    <t>MATHEMATICS.6</t>
  </si>
  <si>
    <t>651N</t>
  </si>
  <si>
    <t>COMP. SCIENCE.6</t>
  </si>
  <si>
    <t>652N</t>
  </si>
  <si>
    <t>COMP. SCIENCE.6 PR</t>
  </si>
  <si>
    <t>624N</t>
  </si>
  <si>
    <t>STATISTICS.6 PR</t>
  </si>
  <si>
    <t>SUM OF CREDITS*GRADE/SUM OF CREDITS</t>
  </si>
  <si>
    <t>CGPA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</si>
</sst>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1"/>
      <color theme="1"/>
      <name val="Aptos Narrow"/>
      <family val="2"/>
      <scheme val="minor"/>
    </font>
    <font>
      <b/>
      <sz val="11"/>
      <color theme="1"/>
      <name val="Aptos Narrow"/>
      <family val="2"/>
      <scheme val="minor"/>
    </font>
    <font>
      <sz val="10"/>
      <color theme="1"/>
      <name val="Arial"/>
      <family val="2"/>
    </font>
    <font>
      <b/>
      <sz val="10"/>
      <color theme="1"/>
      <name val="Arial"/>
      <family val="2"/>
    </font>
    <font>
      <u/>
      <sz val="11"/>
      <color theme="10"/>
      <name val="Aptos Narrow"/>
      <family val="2"/>
      <scheme val="minor"/>
    </font>
    <font>
      <sz val="11"/>
      <color theme="3" tint="0.89999084444715716"/>
      <name val="Aptos Narrow"/>
      <family val="2"/>
      <scheme val="minor"/>
    </font>
    <font>
      <sz val="11"/>
      <color rgb="FF002060"/>
      <name val="Aptos Narrow"/>
      <family val="2"/>
      <scheme val="minor"/>
    </font>
    <font>
      <sz val="18"/>
      <color theme="1"/>
      <name val="Aptos Display"/>
    </font>
    <font>
      <b/>
      <sz val="11"/>
      <color theme="0"/>
      <name val="Aptos Narrow"/>
      <family val="2"/>
      <scheme val="minor"/>
    </font>
    <font>
      <sz val="48"/>
      <color rgb="FF023E8A"/>
      <name val="Harlow Solid Italic"/>
      <family val="5"/>
    </font>
    <font>
      <sz val="12"/>
      <color rgb="FF023E8A"/>
      <name val="Harlow Solid Italic"/>
      <family val="5"/>
    </font>
    <font>
      <sz val="20"/>
      <color theme="1"/>
      <name val="Bahnschrift"/>
      <family val="2"/>
    </font>
    <font>
      <sz val="18"/>
      <color theme="1"/>
      <name val="Bahnschrift"/>
      <family val="2"/>
    </font>
    <font>
      <b/>
      <sz val="11"/>
      <color theme="1"/>
      <name val="Aptos Narrow"/>
      <scheme val="minor"/>
    </font>
    <font>
      <b/>
      <sz val="20"/>
      <color theme="1"/>
      <name val="Aptos Narrow"/>
      <scheme val="minor"/>
    </font>
    <font>
      <sz val="11"/>
      <color theme="1"/>
      <name val="Arial"/>
      <family val="2"/>
    </font>
  </fonts>
  <fills count="10">
    <fill>
      <patternFill patternType="none"/>
    </fill>
    <fill>
      <patternFill patternType="gray125"/>
    </fill>
    <fill>
      <patternFill patternType="solid">
        <fgColor theme="2"/>
        <bgColor indexed="64"/>
      </patternFill>
    </fill>
    <fill>
      <patternFill patternType="solid">
        <fgColor theme="0" tint="-0.14999847407452621"/>
        <bgColor indexed="64"/>
      </patternFill>
    </fill>
    <fill>
      <patternFill patternType="solid">
        <fgColor rgb="FFD9D9D9"/>
        <bgColor indexed="64"/>
      </patternFill>
    </fill>
    <fill>
      <patternFill patternType="solid">
        <fgColor theme="3" tint="0.89999084444715716"/>
        <bgColor indexed="64"/>
      </patternFill>
    </fill>
    <fill>
      <patternFill patternType="solid">
        <fgColor theme="0"/>
        <bgColor indexed="64"/>
      </patternFill>
    </fill>
    <fill>
      <patternFill patternType="solid">
        <fgColor theme="4" tint="0.79998168889431442"/>
        <bgColor theme="4" tint="0.79998168889431442"/>
      </patternFill>
    </fill>
    <fill>
      <patternFill patternType="solid">
        <fgColor theme="4"/>
        <bgColor theme="4"/>
      </patternFill>
    </fill>
    <fill>
      <patternFill patternType="solid">
        <fgColor rgb="FF48CAE4"/>
        <bgColor indexed="64"/>
      </patternFill>
    </fill>
  </fills>
  <borders count="26">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
      <left/>
      <right style="thin">
        <color rgb="FF000000"/>
      </right>
      <top style="thin">
        <color rgb="FF000000"/>
      </top>
      <bottom/>
      <diagonal/>
    </border>
    <border>
      <left style="thin">
        <color rgb="FF000000"/>
      </left>
      <right/>
      <top/>
      <bottom style="thin">
        <color rgb="FF000000"/>
      </bottom>
      <diagonal/>
    </border>
    <border>
      <left style="thin">
        <color rgb="FF000000"/>
      </left>
      <right/>
      <top style="thin">
        <color rgb="FF000000"/>
      </top>
      <bottom style="thin">
        <color rgb="FF000000"/>
      </bottom>
      <diagonal/>
    </border>
    <border>
      <left style="thin">
        <color rgb="FF000000"/>
      </left>
      <right/>
      <top style="thin">
        <color rgb="FF000000"/>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rgb="FF000000"/>
      </right>
      <top style="medium">
        <color indexed="64"/>
      </top>
      <bottom style="medium">
        <color indexed="64"/>
      </bottom>
      <diagonal/>
    </border>
    <border>
      <left style="thin">
        <color rgb="FF000000"/>
      </left>
      <right style="thin">
        <color rgb="FF000000"/>
      </right>
      <top style="medium">
        <color indexed="64"/>
      </top>
      <bottom style="medium">
        <color indexed="64"/>
      </bottom>
      <diagonal/>
    </border>
    <border>
      <left style="thin">
        <color rgb="FF000000"/>
      </left>
      <right style="medium">
        <color indexed="64"/>
      </right>
      <top style="medium">
        <color indexed="64"/>
      </top>
      <bottom style="medium">
        <color indexed="64"/>
      </bottom>
      <diagonal/>
    </border>
    <border>
      <left style="thin">
        <color rgb="FF000000"/>
      </left>
      <right/>
      <top style="medium">
        <color indexed="64"/>
      </top>
      <bottom style="medium">
        <color indexed="64"/>
      </bottom>
      <diagonal/>
    </border>
    <border>
      <left style="medium">
        <color indexed="64"/>
      </left>
      <right style="medium">
        <color rgb="FFCCCCCC"/>
      </right>
      <top style="medium">
        <color indexed="64"/>
      </top>
      <bottom/>
      <diagonal/>
    </border>
    <border>
      <left style="medium">
        <color rgb="FFCCCCCC"/>
      </left>
      <right style="medium">
        <color rgb="FFCCCCCC"/>
      </right>
      <top style="medium">
        <color indexed="64"/>
      </top>
      <bottom/>
      <diagonal/>
    </border>
    <border>
      <left style="medium">
        <color rgb="FFCCCCCC"/>
      </left>
      <right style="medium">
        <color indexed="64"/>
      </right>
      <top style="medium">
        <color indexed="64"/>
      </top>
      <bottom/>
      <diagonal/>
    </border>
    <border>
      <left style="thin">
        <color rgb="FF000000"/>
      </left>
      <right style="thin">
        <color rgb="FF000000"/>
      </right>
      <top style="medium">
        <color indexed="64"/>
      </top>
      <bottom/>
      <diagonal/>
    </border>
    <border>
      <left style="thin">
        <color rgb="FF000000"/>
      </left>
      <right style="medium">
        <color indexed="64"/>
      </right>
      <top style="medium">
        <color indexed="64"/>
      </top>
      <bottom/>
      <diagonal/>
    </border>
    <border>
      <left style="thin">
        <color indexed="64"/>
      </left>
      <right style="thin">
        <color indexed="64"/>
      </right>
      <top/>
      <bottom style="thin">
        <color indexed="64"/>
      </bottom>
      <diagonal/>
    </border>
  </borders>
  <cellStyleXfs count="2">
    <xf numFmtId="0" fontId="0" fillId="0" borderId="0"/>
    <xf numFmtId="0" fontId="4" fillId="0" borderId="0" applyNumberFormat="0" applyFill="0" applyBorder="0" applyAlignment="0" applyProtection="0"/>
  </cellStyleXfs>
  <cellXfs count="115">
    <xf numFmtId="0" fontId="0" fillId="0" borderId="0" xfId="0"/>
    <xf numFmtId="0" fontId="0" fillId="0" borderId="1" xfId="0" applyBorder="1"/>
    <xf numFmtId="0" fontId="0" fillId="0" borderId="2" xfId="0" applyBorder="1"/>
    <xf numFmtId="0" fontId="0" fillId="0" borderId="1" xfId="0" applyBorder="1" applyAlignment="1">
      <alignment horizontal="center"/>
    </xf>
    <xf numFmtId="0" fontId="0" fillId="0" borderId="2" xfId="0" applyBorder="1" applyAlignment="1">
      <alignment horizontal="center"/>
    </xf>
    <xf numFmtId="0" fontId="0" fillId="0" borderId="5" xfId="0" applyBorder="1"/>
    <xf numFmtId="0" fontId="0" fillId="0" borderId="6" xfId="0" applyBorder="1"/>
    <xf numFmtId="0" fontId="0" fillId="0" borderId="8" xfId="0" applyBorder="1" applyAlignment="1">
      <alignment horizontal="center"/>
    </xf>
    <xf numFmtId="0" fontId="0" fillId="0" borderId="9" xfId="0" applyBorder="1" applyAlignment="1">
      <alignment horizontal="center"/>
    </xf>
    <xf numFmtId="0" fontId="0" fillId="0" borderId="8" xfId="0" applyBorder="1"/>
    <xf numFmtId="0" fontId="0" fillId="0" borderId="9" xfId="0" applyBorder="1"/>
    <xf numFmtId="0" fontId="0" fillId="0" borderId="5" xfId="0" applyBorder="1" applyAlignment="1">
      <alignment horizontal="left"/>
    </xf>
    <xf numFmtId="0" fontId="0" fillId="0" borderId="6" xfId="0" applyBorder="1" applyAlignment="1">
      <alignment horizontal="left"/>
    </xf>
    <xf numFmtId="0" fontId="2" fillId="0" borderId="1" xfId="0" applyFont="1" applyBorder="1" applyAlignment="1">
      <alignment readingOrder="1"/>
    </xf>
    <xf numFmtId="0" fontId="2" fillId="0" borderId="1" xfId="0" applyFont="1" applyBorder="1" applyAlignment="1">
      <alignment horizontal="center" readingOrder="1"/>
    </xf>
    <xf numFmtId="0" fontId="2" fillId="0" borderId="2" xfId="0" applyFont="1" applyBorder="1" applyAlignment="1">
      <alignment readingOrder="1"/>
    </xf>
    <xf numFmtId="0" fontId="0" fillId="0" borderId="1" xfId="0" applyNumberFormat="1" applyBorder="1"/>
    <xf numFmtId="0" fontId="2" fillId="0" borderId="8" xfId="0" applyFont="1" applyBorder="1" applyAlignment="1">
      <alignment horizontal="center" readingOrder="1"/>
    </xf>
    <xf numFmtId="0" fontId="2" fillId="0" borderId="9" xfId="0" applyFont="1" applyBorder="1" applyAlignment="1">
      <alignment horizontal="center" readingOrder="1"/>
    </xf>
    <xf numFmtId="0" fontId="0" fillId="2" borderId="1" xfId="0" applyNumberFormat="1" applyFill="1" applyBorder="1" applyAlignment="1">
      <alignment horizontal="center"/>
    </xf>
    <xf numFmtId="0" fontId="0" fillId="0" borderId="1" xfId="0" applyBorder="1" applyAlignment="1">
      <alignment horizontal="center" wrapText="1"/>
    </xf>
    <xf numFmtId="0" fontId="0" fillId="0" borderId="1" xfId="0" applyNumberFormat="1" applyBorder="1" applyAlignment="1">
      <alignment horizontal="center"/>
    </xf>
    <xf numFmtId="0" fontId="2" fillId="2" borderId="2" xfId="0" applyFont="1" applyFill="1" applyBorder="1" applyAlignment="1">
      <alignment horizontal="center" readingOrder="1"/>
    </xf>
    <xf numFmtId="0" fontId="0" fillId="3" borderId="1" xfId="0" applyFill="1" applyBorder="1" applyAlignment="1">
      <alignment horizontal="center"/>
    </xf>
    <xf numFmtId="0" fontId="0" fillId="3" borderId="0" xfId="0" applyFill="1"/>
    <xf numFmtId="2" fontId="0" fillId="0" borderId="0" xfId="0" applyNumberFormat="1" applyAlignment="1">
      <alignment horizontal="left" vertical="top"/>
    </xf>
    <xf numFmtId="2" fontId="0" fillId="0" borderId="0" xfId="0" applyNumberFormat="1" applyAlignment="1">
      <alignment horizontal="left"/>
    </xf>
    <xf numFmtId="0" fontId="0" fillId="0" borderId="2" xfId="0" applyBorder="1" applyAlignment="1">
      <alignment horizontal="center" wrapText="1"/>
    </xf>
    <xf numFmtId="0" fontId="0" fillId="0" borderId="2" xfId="0" applyNumberFormat="1" applyBorder="1" applyAlignment="1">
      <alignment horizontal="center"/>
    </xf>
    <xf numFmtId="0" fontId="0" fillId="3" borderId="2" xfId="0" applyFill="1" applyBorder="1" applyAlignment="1">
      <alignment horizontal="center"/>
    </xf>
    <xf numFmtId="0" fontId="0" fillId="3" borderId="2" xfId="0" applyFill="1" applyBorder="1"/>
    <xf numFmtId="0" fontId="0" fillId="0" borderId="0" xfId="0" applyAlignment="1">
      <alignment horizontal="left"/>
    </xf>
    <xf numFmtId="0" fontId="4" fillId="0" borderId="0" xfId="1"/>
    <xf numFmtId="2" fontId="4" fillId="0" borderId="0" xfId="1" applyNumberFormat="1"/>
    <xf numFmtId="0" fontId="1" fillId="4" borderId="0" xfId="0" applyFont="1" applyFill="1"/>
    <xf numFmtId="0" fontId="0" fillId="2" borderId="0" xfId="0" applyFill="1"/>
    <xf numFmtId="0" fontId="0" fillId="5" borderId="0" xfId="0" applyFill="1"/>
    <xf numFmtId="0" fontId="0" fillId="6" borderId="0" xfId="0" applyFill="1"/>
    <xf numFmtId="0" fontId="0" fillId="2" borderId="5" xfId="0" applyFill="1" applyBorder="1"/>
    <xf numFmtId="0" fontId="0" fillId="2" borderId="6" xfId="0" applyFill="1" applyBorder="1"/>
    <xf numFmtId="0" fontId="5" fillId="6" borderId="0" xfId="0" applyFont="1" applyFill="1"/>
    <xf numFmtId="0" fontId="6" fillId="2" borderId="4" xfId="0" applyFont="1" applyFill="1" applyBorder="1"/>
    <xf numFmtId="0" fontId="6" fillId="5" borderId="3" xfId="0" applyFont="1" applyFill="1" applyBorder="1"/>
    <xf numFmtId="0" fontId="6" fillId="5" borderId="7" xfId="0" applyFont="1" applyFill="1" applyBorder="1"/>
    <xf numFmtId="0" fontId="1" fillId="0" borderId="1" xfId="0" applyFont="1" applyBorder="1"/>
    <xf numFmtId="0" fontId="0" fillId="0" borderId="0" xfId="0" pivotButton="1"/>
    <xf numFmtId="0" fontId="0" fillId="0" borderId="0" xfId="0" applyNumberFormat="1"/>
    <xf numFmtId="2" fontId="0" fillId="0" borderId="0" xfId="0" applyNumberFormat="1"/>
    <xf numFmtId="0" fontId="8" fillId="8" borderId="10" xfId="0" applyFont="1" applyFill="1" applyBorder="1"/>
    <xf numFmtId="0" fontId="8" fillId="8" borderId="11" xfId="0" applyFont="1" applyFill="1" applyBorder="1"/>
    <xf numFmtId="0" fontId="0" fillId="7" borderId="10" xfId="0" applyNumberFormat="1" applyFont="1" applyFill="1" applyBorder="1"/>
    <xf numFmtId="0" fontId="0" fillId="7" borderId="11" xfId="0" applyNumberFormat="1" applyFont="1" applyFill="1" applyBorder="1"/>
    <xf numFmtId="0" fontId="0" fillId="0" borderId="10" xfId="0" applyNumberFormat="1" applyFont="1" applyBorder="1"/>
    <xf numFmtId="0" fontId="0" fillId="0" borderId="11" xfId="0" applyNumberFormat="1" applyFont="1" applyBorder="1"/>
    <xf numFmtId="0" fontId="0" fillId="0" borderId="11" xfId="0" applyFont="1" applyBorder="1"/>
    <xf numFmtId="0" fontId="0" fillId="0" borderId="3" xfId="0" applyBorder="1"/>
    <xf numFmtId="0" fontId="0" fillId="0" borderId="4" xfId="0" applyBorder="1"/>
    <xf numFmtId="0" fontId="0" fillId="0" borderId="7" xfId="0" applyBorder="1"/>
    <xf numFmtId="0" fontId="0" fillId="9" borderId="0" xfId="0" applyFill="1"/>
    <xf numFmtId="0" fontId="13" fillId="0" borderId="13" xfId="0" applyFont="1" applyBorder="1"/>
    <xf numFmtId="0" fontId="13" fillId="0" borderId="14" xfId="0" applyFont="1" applyBorder="1"/>
    <xf numFmtId="0" fontId="13" fillId="0" borderId="15" xfId="0" applyFont="1" applyBorder="1"/>
    <xf numFmtId="0" fontId="0" fillId="0" borderId="12" xfId="0" applyBorder="1"/>
    <xf numFmtId="0" fontId="2" fillId="0" borderId="3" xfId="0" applyFont="1" applyBorder="1" applyAlignment="1">
      <alignment readingOrder="1"/>
    </xf>
    <xf numFmtId="0" fontId="2" fillId="0" borderId="3" xfId="0" applyFont="1" applyBorder="1" applyAlignment="1">
      <alignment horizontal="center" readingOrder="1"/>
    </xf>
    <xf numFmtId="0" fontId="2" fillId="0" borderId="7" xfId="0" applyFont="1" applyBorder="1" applyAlignment="1">
      <alignment horizontal="center" readingOrder="1"/>
    </xf>
    <xf numFmtId="0" fontId="0" fillId="0" borderId="3" xfId="0" applyBorder="1" applyAlignment="1">
      <alignment horizontal="center" wrapText="1"/>
    </xf>
    <xf numFmtId="0" fontId="0" fillId="0" borderId="3" xfId="0" applyNumberFormat="1" applyBorder="1" applyAlignment="1">
      <alignment horizontal="center"/>
    </xf>
    <xf numFmtId="0" fontId="0" fillId="0" borderId="3" xfId="0" applyBorder="1" applyAlignment="1">
      <alignment horizontal="center"/>
    </xf>
    <xf numFmtId="0" fontId="3" fillId="3" borderId="16" xfId="0" applyFont="1" applyFill="1" applyBorder="1" applyAlignment="1">
      <alignment readingOrder="1"/>
    </xf>
    <xf numFmtId="0" fontId="3" fillId="3" borderId="17" xfId="0" applyFont="1" applyFill="1" applyBorder="1" applyAlignment="1">
      <alignment readingOrder="1"/>
    </xf>
    <xf numFmtId="0" fontId="3" fillId="3" borderId="17" xfId="0" applyFont="1" applyFill="1" applyBorder="1" applyAlignment="1">
      <alignment horizontal="center" readingOrder="1"/>
    </xf>
    <xf numFmtId="0" fontId="3" fillId="3" borderId="18" xfId="0" applyFont="1" applyFill="1" applyBorder="1" applyAlignment="1">
      <alignment readingOrder="1"/>
    </xf>
    <xf numFmtId="0" fontId="1" fillId="3" borderId="16" xfId="0" applyFont="1" applyFill="1" applyBorder="1"/>
    <xf numFmtId="0" fontId="1" fillId="3" borderId="17" xfId="0" applyFont="1" applyFill="1" applyBorder="1"/>
    <xf numFmtId="0" fontId="1" fillId="3" borderId="17" xfId="0" applyFont="1" applyFill="1" applyBorder="1" applyAlignment="1">
      <alignment readingOrder="1"/>
    </xf>
    <xf numFmtId="0" fontId="1" fillId="3" borderId="18" xfId="0" applyFont="1" applyFill="1" applyBorder="1" applyAlignment="1">
      <alignment readingOrder="1"/>
    </xf>
    <xf numFmtId="0" fontId="0" fillId="0" borderId="7" xfId="0" applyBorder="1" applyAlignment="1">
      <alignment horizontal="center"/>
    </xf>
    <xf numFmtId="0" fontId="1" fillId="3" borderId="19" xfId="0" applyFont="1" applyFill="1" applyBorder="1"/>
    <xf numFmtId="0" fontId="0" fillId="0" borderId="4" xfId="0" applyBorder="1" applyAlignment="1">
      <alignment horizontal="left"/>
    </xf>
    <xf numFmtId="0" fontId="1" fillId="3" borderId="16" xfId="0" applyFont="1" applyFill="1" applyBorder="1" applyAlignment="1">
      <alignment horizontal="left"/>
    </xf>
    <xf numFmtId="0" fontId="2" fillId="0" borderId="0" xfId="0" applyFont="1" applyFill="1" applyBorder="1" applyAlignment="1">
      <alignment horizontal="center" vertical="center" wrapText="1"/>
    </xf>
    <xf numFmtId="0" fontId="0" fillId="0" borderId="0" xfId="0" applyAlignment="1">
      <alignment horizontal="center"/>
    </xf>
    <xf numFmtId="0" fontId="13" fillId="3" borderId="20" xfId="0" applyFont="1" applyFill="1" applyBorder="1" applyAlignment="1">
      <alignment wrapText="1"/>
    </xf>
    <xf numFmtId="0" fontId="13" fillId="3" borderId="21" xfId="0" applyFont="1" applyFill="1" applyBorder="1" applyAlignment="1">
      <alignment wrapText="1"/>
    </xf>
    <xf numFmtId="0" fontId="13" fillId="3" borderId="22" xfId="0" applyFont="1" applyFill="1" applyBorder="1" applyAlignment="1">
      <alignment wrapText="1"/>
    </xf>
    <xf numFmtId="0" fontId="1" fillId="3" borderId="23" xfId="0" applyFont="1" applyFill="1" applyBorder="1" applyAlignment="1">
      <alignment readingOrder="1"/>
    </xf>
    <xf numFmtId="0" fontId="1" fillId="3" borderId="24" xfId="0" applyFont="1" applyFill="1" applyBorder="1" applyAlignment="1">
      <alignment readingOrder="1"/>
    </xf>
    <xf numFmtId="0" fontId="0" fillId="3" borderId="25" xfId="0" applyFill="1" applyBorder="1"/>
    <xf numFmtId="0" fontId="0" fillId="0" borderId="3" xfId="0" applyNumberFormat="1" applyBorder="1"/>
    <xf numFmtId="0" fontId="0" fillId="3" borderId="3" xfId="0" applyFill="1" applyBorder="1" applyAlignment="1">
      <alignment horizontal="center"/>
    </xf>
    <xf numFmtId="0" fontId="2" fillId="0" borderId="12" xfId="0" applyFont="1" applyBorder="1" applyAlignment="1">
      <alignment horizontal="center" vertical="center" wrapText="1"/>
    </xf>
    <xf numFmtId="0" fontId="2" fillId="0" borderId="12" xfId="0" applyFont="1" applyBorder="1" applyAlignment="1">
      <alignment wrapText="1"/>
    </xf>
    <xf numFmtId="0" fontId="0" fillId="0" borderId="12" xfId="0" applyBorder="1" applyAlignment="1">
      <alignment horizontal="center" wrapText="1"/>
    </xf>
    <xf numFmtId="0" fontId="0" fillId="0" borderId="12" xfId="0" applyNumberFormat="1" applyBorder="1" applyAlignment="1">
      <alignment horizontal="center"/>
    </xf>
    <xf numFmtId="0" fontId="0" fillId="0" borderId="12" xfId="0" applyBorder="1" applyAlignment="1">
      <alignment horizontal="center"/>
    </xf>
    <xf numFmtId="0" fontId="0" fillId="0" borderId="0" xfId="0" applyAlignment="1">
      <alignment horizontal="center" vertical="center"/>
    </xf>
    <xf numFmtId="0" fontId="7" fillId="0" borderId="0" xfId="0" applyFont="1" applyAlignment="1">
      <alignment horizontal="center"/>
    </xf>
    <xf numFmtId="0" fontId="11" fillId="6" borderId="0" xfId="0" applyFont="1" applyFill="1" applyAlignment="1">
      <alignment horizontal="center"/>
    </xf>
    <xf numFmtId="0" fontId="12" fillId="6" borderId="0" xfId="0" applyFont="1" applyFill="1" applyAlignment="1">
      <alignment horizontal="center"/>
    </xf>
    <xf numFmtId="0" fontId="9" fillId="9" borderId="0" xfId="0" applyFont="1" applyFill="1" applyAlignment="1">
      <alignment horizontal="center"/>
    </xf>
    <xf numFmtId="0" fontId="0" fillId="6" borderId="0" xfId="0" applyFill="1" applyAlignment="1">
      <alignment horizontal="center"/>
    </xf>
    <xf numFmtId="0" fontId="0" fillId="9" borderId="0" xfId="0" applyFill="1" applyAlignment="1">
      <alignment horizontal="center"/>
    </xf>
    <xf numFmtId="49" fontId="0" fillId="0" borderId="7" xfId="0" applyNumberFormat="1" applyBorder="1" applyAlignment="1">
      <alignment horizontal="center"/>
    </xf>
    <xf numFmtId="49" fontId="0" fillId="0" borderId="8" xfId="0" applyNumberFormat="1" applyBorder="1" applyAlignment="1">
      <alignment horizontal="center"/>
    </xf>
    <xf numFmtId="49" fontId="0" fillId="0" borderId="9" xfId="0" applyNumberFormat="1" applyBorder="1" applyAlignment="1">
      <alignment horizontal="center"/>
    </xf>
    <xf numFmtId="49" fontId="2" fillId="0" borderId="12" xfId="0" applyNumberFormat="1" applyFont="1" applyBorder="1" applyAlignment="1">
      <alignment horizontal="center" vertical="center" wrapText="1"/>
    </xf>
    <xf numFmtId="0" fontId="13" fillId="6" borderId="12" xfId="0" applyFont="1" applyFill="1" applyBorder="1"/>
    <xf numFmtId="0" fontId="13" fillId="5" borderId="12" xfId="0" applyFont="1" applyFill="1" applyBorder="1"/>
    <xf numFmtId="0" fontId="13" fillId="2" borderId="12" xfId="0" applyFont="1" applyFill="1" applyBorder="1" applyAlignment="1">
      <alignment horizontal="center" vertical="center"/>
    </xf>
    <xf numFmtId="0" fontId="0" fillId="0" borderId="12" xfId="0" applyNumberFormat="1" applyBorder="1" applyAlignment="1">
      <alignment horizontal="center" vertical="center"/>
    </xf>
    <xf numFmtId="0" fontId="0" fillId="0" borderId="12" xfId="0" applyBorder="1" applyAlignment="1">
      <alignment horizontal="center" vertical="center"/>
    </xf>
    <xf numFmtId="49" fontId="0" fillId="0" borderId="0" xfId="0" applyNumberFormat="1" applyAlignment="1"/>
    <xf numFmtId="0" fontId="14" fillId="0" borderId="0" xfId="0" applyFont="1"/>
    <xf numFmtId="0" fontId="15" fillId="0" borderId="0" xfId="0" applyFont="1" applyAlignment="1">
      <alignment horizontal="center"/>
    </xf>
  </cellXfs>
  <cellStyles count="2">
    <cellStyle name="Hyperlink" xfId="1" builtinId="8"/>
    <cellStyle name="Normal" xfId="0" builtinId="0"/>
  </cellStyles>
  <dxfs count="85">
    <dxf>
      <numFmt numFmtId="30" formatCode="@"/>
      <alignment horizontal="center" vertical="bottom" textRotation="0" wrapText="0" indent="0" justifyLastLine="0" shrinkToFit="0" readingOrder="0"/>
      <border outline="0">
        <left style="thin">
          <color rgb="FF000000"/>
        </left>
        <right/>
        <top style="thin">
          <color rgb="FF000000"/>
        </top>
        <bottom style="thin">
          <color rgb="FF000000"/>
        </bottom>
      </border>
    </dxf>
    <dxf>
      <border outline="0">
        <left style="thin">
          <color rgb="FF000000"/>
        </left>
        <right style="thin">
          <color rgb="FF000000"/>
        </right>
        <top style="thin">
          <color rgb="FF000000"/>
        </top>
        <bottom style="thin">
          <color rgb="FF000000"/>
        </bottom>
      </border>
    </dxf>
    <dxf>
      <numFmt numFmtId="0" formatCode="General"/>
    </dxf>
    <dxf>
      <numFmt numFmtId="0" formatCode="General"/>
    </dxf>
    <dxf>
      <border diagonalUp="0" diagonalDown="0">
        <left style="thin">
          <color rgb="FF000000"/>
        </left>
        <right style="thin">
          <color rgb="FF000000"/>
        </right>
        <top style="thin">
          <color rgb="FF000000"/>
        </top>
        <bottom style="thin">
          <color rgb="FF000000"/>
        </bottom>
        <vertical/>
        <horizontal/>
      </border>
    </dxf>
    <dxf>
      <border diagonalUp="0" diagonalDown="0">
        <left style="thin">
          <color rgb="FF000000"/>
        </left>
        <right style="thin">
          <color rgb="FF000000"/>
        </right>
        <top style="thin">
          <color rgb="FF000000"/>
        </top>
        <bottom style="thin">
          <color rgb="FF000000"/>
        </bottom>
        <vertical/>
        <horizontal/>
      </border>
    </dxf>
    <dxf>
      <border diagonalUp="0" diagonalDown="0">
        <left style="thin">
          <color rgb="FF000000"/>
        </left>
        <right style="thin">
          <color rgb="FF000000"/>
        </right>
        <top style="thin">
          <color rgb="FF000000"/>
        </top>
        <bottom style="thin">
          <color rgb="FF000000"/>
        </bottom>
        <vertical/>
        <horizontal/>
      </border>
    </dxf>
    <dxf>
      <border diagonalUp="0" diagonalDown="0">
        <left style="thin">
          <color rgb="FF000000"/>
        </left>
        <right style="thin">
          <color rgb="FF000000"/>
        </right>
        <top style="thin">
          <color rgb="FF000000"/>
        </top>
        <bottom style="thin">
          <color rgb="FF000000"/>
        </bottom>
        <vertical/>
        <horizontal/>
      </border>
    </dxf>
    <dxf>
      <border diagonalUp="0" diagonalDown="0">
        <left style="thin">
          <color rgb="FF000000"/>
        </left>
        <right style="thin">
          <color rgb="FF000000"/>
        </right>
        <top style="thin">
          <color rgb="FF000000"/>
        </top>
        <bottom style="thin">
          <color rgb="FF000000"/>
        </bottom>
        <vertical/>
        <horizontal/>
      </border>
    </dxf>
    <dxf>
      <border diagonalUp="0" diagonalDown="0">
        <left style="thin">
          <color rgb="FF000000"/>
        </left>
        <right style="thin">
          <color rgb="FF000000"/>
        </right>
        <top style="thin">
          <color rgb="FF000000"/>
        </top>
        <bottom style="thin">
          <color rgb="FF000000"/>
        </bottom>
        <vertical/>
        <horizontal/>
      </border>
    </dxf>
    <dxf>
      <border diagonalUp="0" diagonalDown="0">
        <left style="thin">
          <color rgb="FF000000"/>
        </left>
        <right style="thin">
          <color rgb="FF000000"/>
        </right>
        <top style="thin">
          <color rgb="FF000000"/>
        </top>
        <bottom style="thin">
          <color rgb="FF000000"/>
        </bottom>
        <vertical/>
        <horizontal/>
      </border>
    </dxf>
    <dxf>
      <border diagonalUp="0" diagonalDown="0">
        <left style="thin">
          <color rgb="FF000000"/>
        </left>
        <right style="thin">
          <color rgb="FF000000"/>
        </right>
        <top style="thin">
          <color rgb="FF000000"/>
        </top>
        <bottom style="thin">
          <color rgb="FF000000"/>
        </bottom>
        <vertical/>
        <horizontal/>
      </border>
    </dxf>
    <dxf>
      <border diagonalUp="0" diagonalDown="0">
        <left style="thin">
          <color rgb="FF000000"/>
        </left>
        <right/>
        <top style="thin">
          <color rgb="FF000000"/>
        </top>
        <bottom style="thin">
          <color rgb="FF000000"/>
        </bottom>
        <vertical/>
        <horizontal/>
      </border>
    </dxf>
    <dxf>
      <border diagonalUp="0" diagonalDown="0">
        <left style="thin">
          <color rgb="FF000000"/>
        </left>
        <right style="thin">
          <color rgb="FF000000"/>
        </right>
        <top style="thin">
          <color rgb="FF000000"/>
        </top>
        <bottom style="thin">
          <color rgb="FF000000"/>
        </bottom>
        <vertical/>
        <horizontal/>
      </border>
    </dxf>
    <dxf>
      <border diagonalUp="0" diagonalDown="0">
        <left style="thin">
          <color rgb="FF000000"/>
        </left>
        <right style="thin">
          <color rgb="FF000000"/>
        </right>
        <top style="thin">
          <color rgb="FF000000"/>
        </top>
        <bottom style="thin">
          <color rgb="FF000000"/>
        </bottom>
        <vertical/>
        <horizontal/>
      </border>
    </dxf>
    <dxf>
      <border diagonalUp="0" diagonalDown="0">
        <left style="thin">
          <color rgb="FF000000"/>
        </left>
        <right style="thin">
          <color rgb="FF000000"/>
        </right>
        <top style="thin">
          <color rgb="FF000000"/>
        </top>
        <bottom style="thin">
          <color rgb="FF000000"/>
        </bottom>
        <vertical/>
        <horizontal/>
      </border>
    </dxf>
    <dxf>
      <border diagonalUp="0" diagonalDown="0">
        <left style="thin">
          <color rgb="FF000000"/>
        </left>
        <right style="thin">
          <color rgb="FF000000"/>
        </right>
        <top style="thin">
          <color rgb="FF000000"/>
        </top>
        <bottom style="thin">
          <color rgb="FF000000"/>
        </bottom>
        <vertical/>
        <horizontal/>
      </border>
    </dxf>
    <dxf>
      <border diagonalUp="0" diagonalDown="0">
        <left style="thin">
          <color rgb="FF000000"/>
        </left>
        <right style="thin">
          <color rgb="FF000000"/>
        </right>
        <top style="thin">
          <color rgb="FF000000"/>
        </top>
        <bottom style="thin">
          <color rgb="FF000000"/>
        </bottom>
        <vertical/>
        <horizontal/>
      </border>
    </dxf>
    <dxf>
      <border diagonalUp="0" diagonalDown="0">
        <left style="thin">
          <color rgb="FF000000"/>
        </left>
        <right style="thin">
          <color rgb="FF000000"/>
        </right>
        <top style="thin">
          <color rgb="FF000000"/>
        </top>
        <bottom style="thin">
          <color rgb="FF000000"/>
        </bottom>
        <vertical/>
        <horizontal/>
      </border>
    </dxf>
    <dxf>
      <fill>
        <patternFill patternType="solid">
          <fgColor indexed="64"/>
          <bgColor theme="2"/>
        </patternFill>
      </fill>
      <border diagonalUp="0" diagonalDown="0">
        <left/>
        <right style="thin">
          <color rgb="FF000000"/>
        </right>
        <top style="thin">
          <color rgb="FF000000"/>
        </top>
        <bottom style="thin">
          <color rgb="FF000000"/>
        </bottom>
        <vertical/>
        <horizontal/>
      </border>
    </dxf>
    <dxf>
      <border outline="0">
        <top style="thin">
          <color rgb="FF000000"/>
        </top>
      </border>
    </dxf>
    <dxf>
      <border outline="0">
        <left style="thin">
          <color rgb="FF000000"/>
        </left>
        <right style="thin">
          <color rgb="FF000000"/>
        </right>
        <top style="thin">
          <color rgb="FF000000"/>
        </top>
        <bottom style="thin">
          <color rgb="FF000000"/>
        </bottom>
      </border>
    </dxf>
    <dxf>
      <border outline="0">
        <bottom style="thin">
          <color rgb="FF000000"/>
        </bottom>
      </border>
    </dxf>
    <dxf>
      <font>
        <b val="0"/>
        <color rgb="FF002060"/>
      </font>
      <fill>
        <patternFill patternType="solid">
          <fgColor indexed="64"/>
          <bgColor theme="3" tint="0.89999084444715716"/>
        </patternFill>
      </fill>
      <border diagonalUp="0" diagonalDown="0">
        <left style="thin">
          <color rgb="FF000000"/>
        </left>
        <right style="thin">
          <color rgb="FF000000"/>
        </right>
        <top/>
        <bottom/>
      </border>
    </dxf>
    <dxf>
      <border diagonalUp="0" diagonalDown="0" outline="0">
        <left style="thin">
          <color rgb="FF000000"/>
        </left>
        <right/>
        <top style="thin">
          <color rgb="FF000000"/>
        </top>
        <bottom/>
      </border>
    </dxf>
    <dxf>
      <fill>
        <patternFill patternType="solid">
          <fgColor indexed="64"/>
          <bgColor theme="0" tint="-0.14999847407452621"/>
        </patternFill>
      </fill>
      <border diagonalUp="0" diagonalDown="0">
        <left style="thin">
          <color rgb="FF000000"/>
        </left>
        <right style="thin">
          <color rgb="FF000000"/>
        </right>
        <top style="thin">
          <color rgb="FF000000"/>
        </top>
        <bottom/>
      </border>
    </dxf>
    <dxf>
      <border diagonalUp="0" diagonalDown="0" outline="0">
        <left style="thin">
          <color rgb="FF000000"/>
        </left>
        <right style="thin">
          <color rgb="FF000000"/>
        </right>
        <top style="thin">
          <color rgb="FF000000"/>
        </top>
        <bottom/>
      </border>
    </dxf>
    <dxf>
      <border>
        <left style="thin">
          <color rgb="FF000000"/>
        </left>
        <right style="thin">
          <color rgb="FF000000"/>
        </right>
        <top style="thin">
          <color rgb="FF000000"/>
        </top>
        <bottom style="thin">
          <color rgb="FF000000"/>
        </bottom>
        <vertical style="thin">
          <color rgb="FF000000"/>
        </vertical>
        <horizontal style="thin">
          <color rgb="FF000000"/>
        </horizontal>
      </border>
    </dxf>
    <dxf>
      <alignment horizontal="left" vertical="bottom" textRotation="0" wrapText="0" indent="0" justifyLastLine="0" shrinkToFit="0" readingOrder="0"/>
      <border diagonalUp="0" diagonalDown="0" outline="0">
        <left/>
        <right style="thin">
          <color rgb="FF000000"/>
        </right>
        <top style="thin">
          <color rgb="FF000000"/>
        </top>
        <bottom/>
      </border>
    </dxf>
    <dxf>
      <alignment horizontal="left"/>
      <border>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border>
        <bottom style="medium">
          <color indexed="64"/>
        </bottom>
      </border>
    </dxf>
    <dxf>
      <font>
        <b/>
      </font>
      <fill>
        <patternFill patternType="solid">
          <fgColor indexed="64"/>
          <bgColor theme="0" tint="-0.14999847407452621"/>
        </patternFill>
      </fill>
      <border>
        <left style="thin">
          <color rgb="FF000000"/>
        </left>
        <right style="thin">
          <color rgb="FF000000"/>
        </right>
        <top/>
        <bottom/>
        <vertical style="thin">
          <color rgb="FF000000"/>
        </vertical>
        <horizontal style="thin">
          <color rgb="FF000000"/>
        </horizontal>
      </border>
    </dxf>
    <dxf>
      <border diagonalUp="0" diagonalDown="0" outline="0">
        <left style="thin">
          <color rgb="FF000000"/>
        </left>
        <right/>
        <top style="thin">
          <color rgb="FF000000"/>
        </top>
        <bottom/>
      </border>
    </dxf>
    <dxf>
      <border diagonalUp="0" diagonalDown="0">
        <left style="thin">
          <color rgb="FF000000"/>
        </left>
        <right/>
        <top style="thin">
          <color rgb="FF000000"/>
        </top>
        <bottom style="thin">
          <color rgb="FF000000"/>
        </bottom>
        <vertical/>
        <horizontal/>
      </border>
    </dxf>
    <dxf>
      <fill>
        <patternFill patternType="solid">
          <fgColor indexed="64"/>
          <bgColor theme="0" tint="-0.14999847407452621"/>
        </patternFill>
      </fill>
      <border diagonalUp="0" diagonalDown="0" outline="0">
        <left style="thin">
          <color rgb="FF000000"/>
        </left>
        <right style="thin">
          <color rgb="FF000000"/>
        </right>
        <top style="thin">
          <color rgb="FF000000"/>
        </top>
        <bottom/>
      </border>
    </dxf>
    <dxf>
      <border diagonalUp="0" diagonalDown="0">
        <left style="thin">
          <color rgb="FF000000"/>
        </left>
        <right style="thin">
          <color rgb="FF000000"/>
        </right>
        <top style="thin">
          <color rgb="FF000000"/>
        </top>
        <bottom style="thin">
          <color rgb="FF000000"/>
        </bottom>
        <vertical/>
        <horizontal/>
      </border>
    </dxf>
    <dxf>
      <border diagonalUp="0" diagonalDown="0" outline="0">
        <left style="thin">
          <color rgb="FF000000"/>
        </left>
        <right style="thin">
          <color rgb="FF000000"/>
        </right>
        <top style="thin">
          <color rgb="FF000000"/>
        </top>
        <bottom/>
      </border>
    </dxf>
    <dxf>
      <border diagonalUp="0" diagonalDown="0">
        <left style="thin">
          <color rgb="FF000000"/>
        </left>
        <right style="thin">
          <color rgb="FF000000"/>
        </right>
        <top style="thin">
          <color rgb="FF000000"/>
        </top>
        <bottom style="thin">
          <color rgb="FF000000"/>
        </bottom>
        <vertical/>
        <horizontal/>
      </border>
    </dxf>
    <dxf>
      <border diagonalUp="0" diagonalDown="0" outline="0">
        <left/>
        <right style="thin">
          <color rgb="FF000000"/>
        </right>
        <top style="thin">
          <color rgb="FF000000"/>
        </top>
        <bottom/>
      </border>
    </dxf>
    <dxf>
      <border diagonalUp="0" diagonalDown="0">
        <left/>
        <right style="thin">
          <color rgb="FF000000"/>
        </right>
        <top style="thin">
          <color rgb="FF000000"/>
        </top>
        <bottom style="thin">
          <color rgb="FF000000"/>
        </bottom>
        <vertical/>
        <horizontal/>
      </border>
    </dxf>
    <dxf>
      <border outline="0">
        <top style="thin">
          <color rgb="FF000000"/>
        </top>
      </border>
    </dxf>
    <dxf>
      <border outline="0">
        <left style="thin">
          <color rgb="FF000000"/>
        </left>
        <right style="thin">
          <color rgb="FF000000"/>
        </right>
        <top style="thin">
          <color rgb="FF000000"/>
        </top>
        <bottom style="thin">
          <color rgb="FF000000"/>
        </bottom>
      </border>
    </dxf>
    <dxf>
      <border>
        <bottom style="medium">
          <color indexed="64"/>
        </bottom>
      </border>
    </dxf>
    <dxf>
      <font>
        <b/>
        <i val="0"/>
        <strike val="0"/>
        <condense val="0"/>
        <extend val="0"/>
        <outline val="0"/>
        <shadow val="0"/>
        <u val="none"/>
        <vertAlign val="baseline"/>
        <sz val="11"/>
        <color theme="1"/>
        <name val="Aptos Narrow"/>
        <family val="2"/>
        <scheme val="minor"/>
      </font>
      <fill>
        <patternFill patternType="solid">
          <fgColor indexed="64"/>
          <bgColor theme="0" tint="-0.14999847407452621"/>
        </patternFill>
      </fill>
      <border diagonalUp="0" diagonalDown="0">
        <left style="thin">
          <color rgb="FF000000"/>
        </left>
        <right style="thin">
          <color rgb="FF000000"/>
        </right>
        <top/>
        <bottom/>
      </border>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rgb="FF000000"/>
        </left>
        <right style="thin">
          <color rgb="FF000000"/>
        </right>
        <top style="thin">
          <color rgb="FF000000"/>
        </top>
        <bottom/>
      </border>
    </dxf>
    <dxf>
      <alignment horizontal="center" vertical="bottom"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numFmt numFmtId="0" formatCode="General"/>
      <alignment horizontal="center" vertical="bottom" textRotation="0" wrapText="0" indent="0" justifyLastLine="0" shrinkToFit="0" readingOrder="0"/>
      <border diagonalUp="0" diagonalDown="0" outline="0">
        <left style="thin">
          <color rgb="FF000000"/>
        </left>
        <right style="thin">
          <color rgb="FF000000"/>
        </right>
        <top style="thin">
          <color rgb="FF000000"/>
        </top>
        <bottom/>
      </border>
    </dxf>
    <dxf>
      <numFmt numFmtId="0" formatCode="General"/>
      <alignment horizontal="center" vertical="bottom"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alignment horizontal="center" vertical="bottom" textRotation="0" wrapText="1" indent="0" justifyLastLine="0" shrinkToFit="0" readingOrder="0"/>
      <border diagonalUp="0" diagonalDown="0" outline="0">
        <left style="thin">
          <color rgb="FF000000"/>
        </left>
        <right style="thin">
          <color rgb="FF000000"/>
        </right>
        <top style="thin">
          <color rgb="FF000000"/>
        </top>
        <bottom/>
      </border>
    </dxf>
    <dxf>
      <alignment horizontal="center" vertical="bottom"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alignment horizontal="center" vertical="bottom" textRotation="0" wrapText="0" indent="0" justifyLastLine="0" shrinkToFit="0" readingOrder="0"/>
      <border diagonalUp="0" diagonalDown="0" outline="0">
        <left style="thin">
          <color rgb="FF000000"/>
        </left>
        <right/>
        <top style="thin">
          <color rgb="FF000000"/>
        </top>
        <bottom/>
      </border>
    </dxf>
    <dxf>
      <alignment horizontal="center"/>
      <border>
        <left style="thin">
          <color rgb="FF000000"/>
        </left>
        <right/>
        <top style="thin">
          <color rgb="FF000000"/>
        </top>
        <bottom style="thin">
          <color rgb="FF000000"/>
        </bottom>
        <vertical style="thin">
          <color rgb="FF000000"/>
        </vertical>
        <horizontal style="thin">
          <color rgb="FF000000"/>
        </horizontal>
      </border>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rgb="FF000000"/>
        </left>
        <right style="thin">
          <color rgb="FF000000"/>
        </right>
        <top style="thin">
          <color rgb="FF000000"/>
        </top>
        <bottom/>
      </border>
    </dxf>
    <dxf>
      <alignment horizontal="center"/>
      <border>
        <left style="thin">
          <color rgb="FF000000"/>
        </left>
        <right style="thin">
          <color rgb="FF000000"/>
        </right>
        <top style="thin">
          <color rgb="FF000000"/>
        </top>
        <bottom style="thin">
          <color rgb="FF000000"/>
        </bottom>
        <vertical style="thin">
          <color rgb="FF000000"/>
        </vertical>
        <horizontal style="thin">
          <color rgb="FF000000"/>
        </horizontal>
      </border>
    </dxf>
    <dxf>
      <border diagonalUp="0" diagonalDown="0" outline="0">
        <left style="thin">
          <color rgb="FF000000"/>
        </left>
        <right style="thin">
          <color rgb="FF000000"/>
        </right>
        <top style="thin">
          <color rgb="FF000000"/>
        </top>
        <bottom/>
      </border>
    </dxf>
    <dxf>
      <border>
        <left style="thin">
          <color rgb="FF000000"/>
        </left>
        <right style="thin">
          <color rgb="FF000000"/>
        </right>
        <top style="thin">
          <color rgb="FF000000"/>
        </top>
        <bottom style="thin">
          <color rgb="FF000000"/>
        </bottom>
        <vertical style="thin">
          <color rgb="FF000000"/>
        </vertical>
        <horizontal style="thin">
          <color rgb="FF000000"/>
        </horizontal>
      </border>
    </dxf>
    <dxf>
      <border diagonalUp="0" diagonalDown="0" outline="0">
        <left/>
        <right style="thin">
          <color rgb="FF000000"/>
        </right>
        <top style="thin">
          <color rgb="FF000000"/>
        </top>
        <bottom/>
      </border>
    </dxf>
    <dxf>
      <border>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border>
        <bottom style="medium">
          <color indexed="64"/>
        </bottom>
      </border>
    </dxf>
    <dxf>
      <font>
        <b/>
        <i val="0"/>
        <strike val="0"/>
        <condense val="0"/>
        <extend val="0"/>
        <outline val="0"/>
        <shadow val="0"/>
        <u val="none"/>
        <vertAlign val="baseline"/>
        <sz val="11"/>
        <color theme="1"/>
        <name val="Aptos Narrow"/>
        <family val="2"/>
        <scheme val="minor"/>
      </font>
      <border>
        <left style="thin">
          <color rgb="FF000000"/>
        </left>
        <right style="thin">
          <color rgb="FF000000"/>
        </right>
        <top/>
        <bottom/>
        <vertical style="thin">
          <color rgb="FF000000"/>
        </vertical>
        <horizontal style="thin">
          <color rgb="FF000000"/>
        </horizontal>
      </border>
    </dxf>
    <dxf>
      <border outline="0">
        <top style="thin">
          <color rgb="FF000000"/>
        </top>
      </border>
    </dxf>
    <dxf>
      <border>
        <bottom style="medium">
          <color indexed="64"/>
        </bottom>
      </border>
    </dxf>
    <dxf>
      <font>
        <b/>
        <i val="0"/>
        <strike val="0"/>
        <condense val="0"/>
        <extend val="0"/>
        <outline val="0"/>
        <shadow val="0"/>
        <u val="none"/>
        <vertAlign val="baseline"/>
        <sz val="11"/>
        <color theme="1"/>
        <name val="Aptos Narrow"/>
        <family val="2"/>
        <scheme val="minor"/>
      </font>
      <border diagonalUp="0" diagonalDown="0">
        <left style="thin">
          <color rgb="FF000000"/>
        </left>
        <right style="thin">
          <color rgb="FF000000"/>
        </right>
        <top/>
        <bottom/>
        <vertical style="thin">
          <color rgb="FF000000"/>
        </vertical>
        <horizontal/>
      </border>
    </dxf>
    <dxf>
      <numFmt numFmtId="0" formatCode="General"/>
      <fill>
        <patternFill patternType="solid">
          <fgColor indexed="64"/>
          <bgColor theme="2"/>
        </patternFill>
      </fill>
      <alignment horizontal="center" vertical="bottom"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dxf>
    <dxf>
      <numFmt numFmtId="0" formatCode="General"/>
      <alignment horizontal="center"/>
      <border>
        <left style="thin">
          <color rgb="FF000000"/>
        </left>
        <right style="thin">
          <color rgb="FF000000"/>
        </right>
        <top style="thin">
          <color rgb="FF000000"/>
        </top>
        <bottom style="thin">
          <color rgb="FF000000"/>
        </bottom>
        <vertical style="thin">
          <color rgb="FF000000"/>
        </vertical>
        <horizontal style="thin">
          <color rgb="FF000000"/>
        </horizontal>
      </border>
    </dxf>
    <dxf>
      <numFmt numFmtId="0" formatCode="General"/>
      <border diagonalUp="0" diagonalDown="0" outline="0">
        <left style="thin">
          <color rgb="FF000000"/>
        </left>
        <right style="thin">
          <color rgb="FF000000"/>
        </right>
        <top style="thin">
          <color rgb="FF000000"/>
        </top>
        <bottom style="thin">
          <color rgb="FF000000"/>
        </bottom>
      </border>
    </dxf>
    <dxf>
      <numFmt numFmtId="0" formatCode="General"/>
      <alignment horizontal="center"/>
      <border>
        <left style="thin">
          <color rgb="FF000000"/>
        </left>
        <right style="thin">
          <color rgb="FF000000"/>
        </right>
        <top style="thin">
          <color rgb="FF000000"/>
        </top>
        <bottom style="thin">
          <color rgb="FF000000"/>
        </bottom>
        <vertical style="thin">
          <color rgb="FF000000"/>
        </vertical>
        <horizontal style="thin">
          <color rgb="FF000000"/>
        </horizontal>
      </border>
    </dxf>
    <dxf>
      <numFmt numFmtId="0" formatCode="General"/>
      <border diagonalUp="0" diagonalDown="0" outline="0">
        <left style="thin">
          <color rgb="FF000000"/>
        </left>
        <right style="thin">
          <color rgb="FF000000"/>
        </right>
        <top style="thin">
          <color rgb="FF000000"/>
        </top>
        <bottom style="thin">
          <color rgb="FF000000"/>
        </bottom>
      </border>
    </dxf>
    <dxf>
      <numFmt numFmtId="0" formatCode="General"/>
      <alignment horizontal="center"/>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0"/>
        <color theme="1"/>
        <name val="Arial"/>
        <charset val="1"/>
        <scheme val="none"/>
      </font>
      <alignment horizontal="center" vertical="bottom" textRotation="0" wrapText="0" indent="0" justifyLastLine="0" shrinkToFit="0" readingOrder="1"/>
      <border diagonalUp="0" diagonalDown="0" outline="0">
        <left style="thin">
          <color rgb="FF000000"/>
        </left>
        <right/>
        <top style="thin">
          <color rgb="FF000000"/>
        </top>
        <bottom/>
      </border>
    </dxf>
    <dxf>
      <font>
        <b val="0"/>
        <i val="0"/>
        <strike val="0"/>
        <condense val="0"/>
        <extend val="0"/>
        <outline val="0"/>
        <shadow val="0"/>
        <u val="none"/>
        <vertAlign val="baseline"/>
        <sz val="10"/>
        <color theme="1"/>
        <name val="Arial"/>
        <charset val="1"/>
        <scheme val="none"/>
      </font>
      <alignment horizontal="center" vertical="bottom" textRotation="0" wrapText="0" indent="0" justifyLastLine="0" shrinkToFit="0" readingOrder="1"/>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0"/>
        <color theme="1"/>
        <name val="Arial"/>
        <charset val="1"/>
        <scheme val="none"/>
      </font>
      <fill>
        <patternFill patternType="solid">
          <fgColor indexed="64"/>
          <bgColor theme="2"/>
        </patternFill>
      </fill>
      <alignment horizontal="center" vertical="bottom" textRotation="0" wrapText="0" indent="0" justifyLastLine="0" shrinkToFit="0" readingOrder="1"/>
      <border diagonalUp="0" diagonalDown="0" outline="0">
        <left style="thin">
          <color rgb="FF000000"/>
        </left>
        <right style="thin">
          <color rgb="FF000000"/>
        </right>
        <top style="thin">
          <color rgb="FF000000"/>
        </top>
        <bottom/>
      </border>
    </dxf>
    <dxf>
      <font>
        <b val="0"/>
        <i val="0"/>
        <strike val="0"/>
        <condense val="0"/>
        <extend val="0"/>
        <outline val="0"/>
        <shadow val="0"/>
        <u val="none"/>
        <vertAlign val="baseline"/>
        <sz val="10"/>
        <color theme="1"/>
        <name val="Arial"/>
        <charset val="1"/>
        <scheme val="none"/>
      </font>
      <alignment horizontal="center" vertical="bottom" textRotation="0" wrapText="0" indent="0" justifyLastLine="0" shrinkToFit="0" readingOrder="1"/>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0"/>
        <color theme="1"/>
        <name val="Arial"/>
        <charset val="1"/>
        <scheme val="none"/>
      </font>
      <alignment horizontal="general" vertical="bottom" textRotation="0" wrapText="0" indent="0" justifyLastLine="0" shrinkToFit="0" readingOrder="1"/>
      <border diagonalUp="0" diagonalDown="0" outline="0">
        <left style="thin">
          <color rgb="FF000000"/>
        </left>
        <right style="thin">
          <color rgb="FF000000"/>
        </right>
        <top style="thin">
          <color rgb="FF000000"/>
        </top>
        <bottom/>
      </border>
    </dxf>
    <dxf>
      <font>
        <b val="0"/>
        <i val="0"/>
        <strike val="0"/>
        <condense val="0"/>
        <extend val="0"/>
        <outline val="0"/>
        <shadow val="0"/>
        <u val="none"/>
        <vertAlign val="baseline"/>
        <sz val="10"/>
        <color theme="1"/>
        <name val="Arial"/>
        <charset val="1"/>
        <scheme val="none"/>
      </font>
      <alignment horizontal="general" vertical="bottom" textRotation="0" wrapText="0" indent="0" justifyLastLine="0" shrinkToFit="0" readingOrder="1"/>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0"/>
        <color theme="1"/>
        <name val="Arial"/>
        <charset val="1"/>
        <scheme val="none"/>
      </font>
      <alignment horizontal="general" vertical="bottom" textRotation="0" wrapText="0" indent="0" justifyLastLine="0" shrinkToFit="0" readingOrder="1"/>
      <border diagonalUp="0" diagonalDown="0" outline="0">
        <left style="thin">
          <color rgb="FF000000"/>
        </left>
        <right style="thin">
          <color rgb="FF000000"/>
        </right>
        <top style="thin">
          <color rgb="FF000000"/>
        </top>
        <bottom/>
      </border>
    </dxf>
    <dxf>
      <font>
        <b val="0"/>
        <i val="0"/>
        <strike val="0"/>
        <condense val="0"/>
        <extend val="0"/>
        <outline val="0"/>
        <shadow val="0"/>
        <u val="none"/>
        <vertAlign val="baseline"/>
        <sz val="10"/>
        <color theme="1"/>
        <name val="Arial"/>
        <charset val="1"/>
        <scheme val="none"/>
      </font>
      <alignment horizontal="general" vertical="bottom" textRotation="0" wrapText="0" indent="0" justifyLastLine="0" shrinkToFit="0" readingOrder="1"/>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border outline="0">
        <top style="thin">
          <color rgb="FFCCCCCC"/>
        </top>
      </border>
    </dxf>
    <dxf>
      <border outline="0">
        <left style="thin">
          <color rgb="FF000000"/>
        </left>
        <right style="thin">
          <color rgb="FF000000"/>
        </right>
        <top style="thin">
          <color rgb="FF000000"/>
        </top>
        <bottom style="thin">
          <color rgb="FF000000"/>
        </bottom>
      </border>
    </dxf>
    <dxf>
      <border>
        <bottom style="medium">
          <color indexed="64"/>
        </bottom>
      </border>
    </dxf>
    <dxf>
      <font>
        <b/>
        <i val="0"/>
        <strike val="0"/>
        <condense val="0"/>
        <extend val="0"/>
        <outline val="0"/>
        <shadow val="0"/>
        <u val="none"/>
        <vertAlign val="baseline"/>
        <sz val="10"/>
        <color theme="1"/>
        <name val="Arial"/>
        <charset val="1"/>
        <scheme val="none"/>
      </font>
      <fill>
        <patternFill patternType="solid">
          <fgColor indexed="64"/>
          <bgColor theme="0" tint="-0.14999847407452621"/>
        </patternFill>
      </fill>
      <alignment horizontal="general" vertical="bottom" textRotation="0" wrapText="0" indent="0" justifyLastLine="0" shrinkToFit="0" readingOrder="1"/>
      <border diagonalUp="0" diagonalDown="0">
        <left style="thin">
          <color rgb="FF000000"/>
        </left>
        <right style="thin">
          <color rgb="FF000000"/>
        </right>
        <top/>
        <bottom/>
        <vertical style="thin">
          <color rgb="FF000000"/>
        </vertical>
        <horizontal/>
      </border>
    </dxf>
  </dxfs>
  <tableStyles count="0" defaultTableStyle="TableStyleMedium2" defaultPivotStyle="PivotStyleMedium9"/>
  <colors>
    <mruColors>
      <color rgb="FF48CAE4"/>
      <color rgb="FF00B4D8"/>
      <color rgb="FF0096C7"/>
      <color rgb="FF023E8A"/>
      <color rgb="FF03045E"/>
      <color rgb="FFBAE8E8"/>
      <color rgb="FF4F3F65"/>
      <color rgb="FF4A4262"/>
      <color rgb="FF0077B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pivotCacheDefinition" Target="pivotCache/pivotCacheDefinition3.xml"/><Relationship Id="rId26" Type="http://schemas.openxmlformats.org/officeDocument/2006/relationships/powerPivotData" Target="model/item.data"/><Relationship Id="rId3" Type="http://schemas.openxmlformats.org/officeDocument/2006/relationships/worksheet" Target="worksheets/sheet3.xml"/><Relationship Id="rId21" Type="http://schemas.microsoft.com/office/2007/relationships/slicerCache" Target="slicerCaches/slicerCache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2.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pivotCacheDefinition" Target="pivotCache/pivotCacheDefinition1.xml"/><Relationship Id="rId20" Type="http://schemas.microsoft.com/office/2007/relationships/slicerCache" Target="slicerCaches/slicerCache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onnections" Target="connections.xml"/><Relationship Id="rId10" Type="http://schemas.openxmlformats.org/officeDocument/2006/relationships/worksheet" Target="worksheets/sheet10.xml"/><Relationship Id="rId19"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 Id="rId27"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3" Type="http://schemas.openxmlformats.org/officeDocument/2006/relationships/themeOverride" Target="../theme/themeOverride4.xml"/><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3" Type="http://schemas.openxmlformats.org/officeDocument/2006/relationships/themeOverride" Target="../theme/themeOverride5.xml"/><Relationship Id="rId2" Type="http://schemas.microsoft.com/office/2011/relationships/chartColorStyle" Target="colors17.xml"/><Relationship Id="rId1" Type="http://schemas.microsoft.com/office/2011/relationships/chartStyle" Target="style17.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3" Type="http://schemas.openxmlformats.org/officeDocument/2006/relationships/themeOverride" Target="../theme/themeOverride3.xml"/><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Forecast!$B$1</c:f>
              <c:strCache>
                <c:ptCount val="1"/>
                <c:pt idx="0">
                  <c:v>SGPA</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Forecast!$B$2:$B$7</c:f>
              <c:numCache>
                <c:formatCode>General</c:formatCode>
                <c:ptCount val="6"/>
                <c:pt idx="0">
                  <c:v>8.08</c:v>
                </c:pt>
                <c:pt idx="1">
                  <c:v>8.1999999999999993</c:v>
                </c:pt>
                <c:pt idx="2">
                  <c:v>7.92</c:v>
                </c:pt>
                <c:pt idx="3">
                  <c:v>8.68</c:v>
                </c:pt>
                <c:pt idx="4">
                  <c:v>8.24</c:v>
                </c:pt>
              </c:numCache>
            </c:numRef>
          </c:val>
          <c:smooth val="0"/>
          <c:extLst>
            <c:ext xmlns:c16="http://schemas.microsoft.com/office/drawing/2014/chart" uri="{C3380CC4-5D6E-409C-BE32-E72D297353CC}">
              <c16:uniqueId val="{00000000-B856-4175-BCE5-EA37615E6B5D}"/>
            </c:ext>
          </c:extLst>
        </c:ser>
        <c:ser>
          <c:idx val="1"/>
          <c:order val="1"/>
          <c:tx>
            <c:strRef>
              <c:f>Forecast!$C$1</c:f>
              <c:strCache>
                <c:ptCount val="1"/>
                <c:pt idx="0">
                  <c:v>Forecast(SGPA)</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Forecast!$A$2:$A$7</c:f>
              <c:numCache>
                <c:formatCode>General</c:formatCode>
                <c:ptCount val="6"/>
                <c:pt idx="0">
                  <c:v>1</c:v>
                </c:pt>
                <c:pt idx="1">
                  <c:v>2</c:v>
                </c:pt>
                <c:pt idx="2">
                  <c:v>3</c:v>
                </c:pt>
                <c:pt idx="3">
                  <c:v>4</c:v>
                </c:pt>
                <c:pt idx="4">
                  <c:v>5</c:v>
                </c:pt>
                <c:pt idx="5">
                  <c:v>6</c:v>
                </c:pt>
              </c:numCache>
            </c:numRef>
          </c:cat>
          <c:val>
            <c:numRef>
              <c:f>Forecast!$C$2:$C$7</c:f>
              <c:numCache>
                <c:formatCode>General</c:formatCode>
                <c:ptCount val="6"/>
                <c:pt idx="4">
                  <c:v>8.24</c:v>
                </c:pt>
                <c:pt idx="5">
                  <c:v>8.7423897420614853</c:v>
                </c:pt>
              </c:numCache>
            </c:numRef>
          </c:val>
          <c:smooth val="0"/>
          <c:extLst>
            <c:ext xmlns:c16="http://schemas.microsoft.com/office/drawing/2014/chart" uri="{C3380CC4-5D6E-409C-BE32-E72D297353CC}">
              <c16:uniqueId val="{00000001-B856-4175-BCE5-EA37615E6B5D}"/>
            </c:ext>
          </c:extLst>
        </c:ser>
        <c:ser>
          <c:idx val="2"/>
          <c:order val="2"/>
          <c:tx>
            <c:strRef>
              <c:f>Forecast!$D$1</c:f>
              <c:strCache>
                <c:ptCount val="1"/>
                <c:pt idx="0">
                  <c:v>Lower Confidence Bound(SGPA)</c:v>
                </c:pt>
              </c:strCache>
            </c:strRef>
          </c:tx>
          <c:spPr>
            <a:ln w="28575" cap="rnd">
              <a:solidFill>
                <a:schemeClr val="accent3"/>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Forecast!$A$2:$A$7</c:f>
              <c:numCache>
                <c:formatCode>General</c:formatCode>
                <c:ptCount val="6"/>
                <c:pt idx="0">
                  <c:v>1</c:v>
                </c:pt>
                <c:pt idx="1">
                  <c:v>2</c:v>
                </c:pt>
                <c:pt idx="2">
                  <c:v>3</c:v>
                </c:pt>
                <c:pt idx="3">
                  <c:v>4</c:v>
                </c:pt>
                <c:pt idx="4">
                  <c:v>5</c:v>
                </c:pt>
                <c:pt idx="5">
                  <c:v>6</c:v>
                </c:pt>
              </c:numCache>
            </c:numRef>
          </c:cat>
          <c:val>
            <c:numRef>
              <c:f>Forecast!$D$2:$D$7</c:f>
              <c:numCache>
                <c:formatCode>General</c:formatCode>
                <c:ptCount val="6"/>
                <c:pt idx="4" formatCode="0.00">
                  <c:v>8.24</c:v>
                </c:pt>
                <c:pt idx="5" formatCode="0.00">
                  <c:v>8.2918006574594916</c:v>
                </c:pt>
              </c:numCache>
            </c:numRef>
          </c:val>
          <c:smooth val="0"/>
          <c:extLst>
            <c:ext xmlns:c16="http://schemas.microsoft.com/office/drawing/2014/chart" uri="{C3380CC4-5D6E-409C-BE32-E72D297353CC}">
              <c16:uniqueId val="{00000002-B856-4175-BCE5-EA37615E6B5D}"/>
            </c:ext>
          </c:extLst>
        </c:ser>
        <c:ser>
          <c:idx val="3"/>
          <c:order val="3"/>
          <c:tx>
            <c:strRef>
              <c:f>Forecast!$E$1</c:f>
              <c:strCache>
                <c:ptCount val="1"/>
                <c:pt idx="0">
                  <c:v>Upper Confidence Bound(SGPA)</c:v>
                </c:pt>
              </c:strCache>
            </c:strRef>
          </c:tx>
          <c:spPr>
            <a:ln w="28575" cap="rnd">
              <a:solidFill>
                <a:schemeClr val="accent4"/>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Forecast!$A$2:$A$7</c:f>
              <c:numCache>
                <c:formatCode>General</c:formatCode>
                <c:ptCount val="6"/>
                <c:pt idx="0">
                  <c:v>1</c:v>
                </c:pt>
                <c:pt idx="1">
                  <c:v>2</c:v>
                </c:pt>
                <c:pt idx="2">
                  <c:v>3</c:v>
                </c:pt>
                <c:pt idx="3">
                  <c:v>4</c:v>
                </c:pt>
                <c:pt idx="4">
                  <c:v>5</c:v>
                </c:pt>
                <c:pt idx="5">
                  <c:v>6</c:v>
                </c:pt>
              </c:numCache>
            </c:numRef>
          </c:cat>
          <c:val>
            <c:numRef>
              <c:f>Forecast!$E$2:$E$7</c:f>
              <c:numCache>
                <c:formatCode>General</c:formatCode>
                <c:ptCount val="6"/>
                <c:pt idx="4" formatCode="0.00">
                  <c:v>8.24</c:v>
                </c:pt>
                <c:pt idx="5" formatCode="0.00">
                  <c:v>9.1929788266634791</c:v>
                </c:pt>
              </c:numCache>
            </c:numRef>
          </c:val>
          <c:smooth val="0"/>
          <c:extLst>
            <c:ext xmlns:c16="http://schemas.microsoft.com/office/drawing/2014/chart" uri="{C3380CC4-5D6E-409C-BE32-E72D297353CC}">
              <c16:uniqueId val="{00000003-B856-4175-BCE5-EA37615E6B5D}"/>
            </c:ext>
          </c:extLst>
        </c:ser>
        <c:dLbls>
          <c:dLblPos val="ctr"/>
          <c:showLegendKey val="0"/>
          <c:showVal val="1"/>
          <c:showCatName val="0"/>
          <c:showSerName val="0"/>
          <c:showPercent val="0"/>
          <c:showBubbleSize val="0"/>
        </c:dLbls>
        <c:upDownBars>
          <c:gapWidth val="150"/>
          <c:upBars>
            <c:spPr>
              <a:solidFill>
                <a:schemeClr val="lt1"/>
              </a:solidFill>
              <a:ln w="9525">
                <a:solidFill>
                  <a:schemeClr val="tx1">
                    <a:lumMod val="15000"/>
                    <a:lumOff val="85000"/>
                  </a:schemeClr>
                </a:solidFill>
              </a:ln>
              <a:effectLst/>
            </c:spPr>
          </c:upBars>
          <c:downBars>
            <c:spPr>
              <a:solidFill>
                <a:schemeClr val="dk1">
                  <a:lumMod val="65000"/>
                  <a:lumOff val="35000"/>
                </a:schemeClr>
              </a:solidFill>
              <a:ln w="9525">
                <a:solidFill>
                  <a:schemeClr val="tx1">
                    <a:lumMod val="65000"/>
                    <a:lumOff val="35000"/>
                  </a:schemeClr>
                </a:solidFill>
              </a:ln>
              <a:effectLst/>
            </c:spPr>
          </c:downBars>
        </c:upDownBars>
        <c:smooth val="0"/>
        <c:axId val="1972619839"/>
        <c:axId val="1771256495"/>
      </c:lineChart>
      <c:catAx>
        <c:axId val="1972619839"/>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1256495"/>
        <c:crosses val="autoZero"/>
        <c:auto val="1"/>
        <c:lblAlgn val="ctr"/>
        <c:lblOffset val="100"/>
        <c:noMultiLvlLbl val="0"/>
      </c:catAx>
      <c:valAx>
        <c:axId val="1771256495"/>
        <c:scaling>
          <c:orientation val="minMax"/>
          <c:max val="10"/>
          <c:min val="6"/>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26198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6.7330927384076991E-2"/>
          <c:y val="5.0925925925925923E-2"/>
          <c:w val="0.89655796150481193"/>
          <c:h val="0.8416746864975212"/>
        </c:manualLayout>
      </c:layout>
      <c:bar3DChart>
        <c:barDir val="col"/>
        <c:grouping val="clustered"/>
        <c:varyColors val="0"/>
        <c:ser>
          <c:idx val="1"/>
          <c:order val="1"/>
          <c:tx>
            <c:strRef>
              <c:f>Calculations!$E$31</c:f>
              <c:strCache>
                <c:ptCount val="1"/>
                <c:pt idx="0">
                  <c:v>SGPA</c:v>
                </c:pt>
              </c:strCache>
            </c:strRef>
          </c:tx>
          <c:spPr>
            <a:gradFill rotWithShape="1">
              <a:gsLst>
                <a:gs pos="0">
                  <a:schemeClr val="accent1">
                    <a:shade val="76000"/>
                    <a:satMod val="103000"/>
                    <a:lumMod val="102000"/>
                    <a:tint val="94000"/>
                  </a:schemeClr>
                </a:gs>
                <a:gs pos="50000">
                  <a:schemeClr val="accent1">
                    <a:shade val="76000"/>
                    <a:satMod val="110000"/>
                    <a:lumMod val="100000"/>
                    <a:shade val="100000"/>
                  </a:schemeClr>
                </a:gs>
                <a:gs pos="100000">
                  <a:schemeClr val="accent1">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prstMaterial="clear"/>
          </c:spPr>
          <c:invertIfNegative val="0"/>
          <c:dLbls>
            <c:spPr>
              <a:noFill/>
              <a:ln>
                <a:noFill/>
              </a:ln>
              <a:effectLst/>
            </c:spPr>
            <c:txPr>
              <a:bodyPr rot="0" spcFirstLastPara="1" vertOverflow="overflow" horzOverflow="overflow" vert="horz" wrap="square" lIns="38100" tIns="19050" rIns="38100" bIns="19050" anchor="ctr" anchorCtr="0">
                <a:spAutoFit/>
              </a:bodyPr>
              <a:lstStyle/>
              <a:p>
                <a:pPr>
                  <a:defRPr sz="900" b="0" i="0" u="none" strike="noStrike" kern="1200" baseline="0">
                    <a:ln>
                      <a:noFill/>
                    </a:ln>
                    <a:solidFill>
                      <a:schemeClr val="tx1">
                        <a:lumMod val="95000"/>
                        <a:lumOff val="5000"/>
                      </a:schemeClr>
                    </a:solidFill>
                    <a:effectLst>
                      <a:glow rad="63500">
                        <a:srgbClr val="BAE8E8"/>
                      </a:glow>
                    </a:effectLst>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Lit>
              <c:ptCount val="5"/>
              <c:pt idx="0">
                <c:v>1</c:v>
              </c:pt>
              <c:pt idx="1">
                <c:v>2</c:v>
              </c:pt>
              <c:pt idx="2">
                <c:v>3</c:v>
              </c:pt>
              <c:pt idx="3">
                <c:v>4</c:v>
              </c:pt>
              <c:pt idx="4">
                <c:v>5</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Calculations!$E$32:$E$37</c15:sqref>
                  </c15:fullRef>
                </c:ext>
              </c:extLst>
              <c:f>Calculations!$E$32:$E$36</c:f>
              <c:numCache>
                <c:formatCode>General</c:formatCode>
                <c:ptCount val="5"/>
                <c:pt idx="0">
                  <c:v>8.08</c:v>
                </c:pt>
                <c:pt idx="1">
                  <c:v>8.1999999999999993</c:v>
                </c:pt>
                <c:pt idx="2">
                  <c:v>7.92</c:v>
                </c:pt>
                <c:pt idx="3">
                  <c:v>8.68</c:v>
                </c:pt>
                <c:pt idx="4">
                  <c:v>8.24</c:v>
                </c:pt>
              </c:numCache>
            </c:numRef>
          </c:val>
          <c:shape val="cylinder"/>
          <c:extLst>
            <c:ext xmlns:c16="http://schemas.microsoft.com/office/drawing/2014/chart" uri="{C3380CC4-5D6E-409C-BE32-E72D297353CC}">
              <c16:uniqueId val="{00000000-7729-410C-9F96-7D2D3483A0AB}"/>
            </c:ext>
          </c:extLst>
        </c:ser>
        <c:dLbls>
          <c:showLegendKey val="0"/>
          <c:showVal val="1"/>
          <c:showCatName val="0"/>
          <c:showSerName val="0"/>
          <c:showPercent val="0"/>
          <c:showBubbleSize val="0"/>
        </c:dLbls>
        <c:gapWidth val="150"/>
        <c:shape val="box"/>
        <c:axId val="1964777183"/>
        <c:axId val="2081455023"/>
        <c:axId val="0"/>
        <c:extLst>
          <c:ext xmlns:c15="http://schemas.microsoft.com/office/drawing/2012/chart" uri="{02D57815-91ED-43cb-92C2-25804820EDAC}">
            <c15:filteredBarSeries>
              <c15:ser>
                <c:idx val="0"/>
                <c:order val="0"/>
                <c:tx>
                  <c:strRef>
                    <c:extLst>
                      <c:ext uri="{02D57815-91ED-43cb-92C2-25804820EDAC}">
                        <c15:formulaRef>
                          <c15:sqref>Calculations!$D$31</c15:sqref>
                        </c15:formulaRef>
                      </c:ext>
                    </c:extLst>
                    <c:strCache>
                      <c:ptCount val="1"/>
                      <c:pt idx="0">
                        <c:v>Semester</c:v>
                      </c:pt>
                    </c:strCache>
                  </c:strRef>
                </c:tx>
                <c:spPr>
                  <a:gradFill rotWithShape="1">
                    <a:gsLst>
                      <a:gs pos="0">
                        <a:schemeClr val="accent1">
                          <a:tint val="77000"/>
                          <a:satMod val="103000"/>
                          <a:lumMod val="102000"/>
                          <a:tint val="94000"/>
                        </a:schemeClr>
                      </a:gs>
                      <a:gs pos="50000">
                        <a:schemeClr val="accent1">
                          <a:tint val="77000"/>
                          <a:satMod val="110000"/>
                          <a:lumMod val="100000"/>
                          <a:shade val="100000"/>
                        </a:schemeClr>
                      </a:gs>
                      <a:gs pos="100000">
                        <a:schemeClr val="accent1">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val>
                  <c:numRef>
                    <c:extLst>
                      <c:ext uri="{02D57815-91ED-43cb-92C2-25804820EDAC}">
                        <c15:fullRef>
                          <c15:sqref>Calculations!$D$32:$D$37</c15:sqref>
                        </c15:fullRef>
                        <c15:formulaRef>
                          <c15:sqref>Calculations!$D$32:$D$36</c15:sqref>
                        </c15:formulaRef>
                      </c:ext>
                    </c:extLst>
                    <c:numCache>
                      <c:formatCode>General</c:formatCode>
                      <c:ptCount val="5"/>
                      <c:pt idx="0">
                        <c:v>1</c:v>
                      </c:pt>
                      <c:pt idx="1">
                        <c:v>2</c:v>
                      </c:pt>
                      <c:pt idx="2">
                        <c:v>3</c:v>
                      </c:pt>
                      <c:pt idx="3">
                        <c:v>4</c:v>
                      </c:pt>
                      <c:pt idx="4">
                        <c:v>5</c:v>
                      </c:pt>
                    </c:numCache>
                  </c:numRef>
                </c:val>
                <c:extLst>
                  <c:ext xmlns:c16="http://schemas.microsoft.com/office/drawing/2014/chart" uri="{C3380CC4-5D6E-409C-BE32-E72D297353CC}">
                    <c16:uniqueId val="{00000001-7729-410C-9F96-7D2D3483A0AB}"/>
                  </c:ext>
                </c:extLst>
              </c15:ser>
            </c15:filteredBarSeries>
          </c:ext>
        </c:extLst>
      </c:bar3DChart>
      <c:catAx>
        <c:axId val="1964777183"/>
        <c:scaling>
          <c:orientation val="minMax"/>
        </c:scaling>
        <c:delete val="0"/>
        <c:axPos val="b"/>
        <c:numFmt formatCode="General" sourceLinked="0"/>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1455023"/>
        <c:crosses val="autoZero"/>
        <c:auto val="1"/>
        <c:lblAlgn val="ctr"/>
        <c:lblOffset val="100"/>
        <c:noMultiLvlLbl val="0"/>
      </c:catAx>
      <c:valAx>
        <c:axId val="2081455023"/>
        <c:scaling>
          <c:orientation val="minMax"/>
          <c:max val="10"/>
          <c:min val="6"/>
        </c:scaling>
        <c:delete val="0"/>
        <c:axPos val="l"/>
        <c:majorGridlines>
          <c:spPr>
            <a:ln w="9525" cap="flat" cmpd="sng" algn="ctr">
              <a:solidFill>
                <a:schemeClr val="bg1">
                  <a:lumMod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47771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495300" dir="5400000" sx="90000" sy="-19000" rotWithShape="0">
        <a:prstClr val="black">
          <a:alpha val="15000"/>
        </a:prstClr>
      </a:outerShdw>
      <a:softEdge rad="88900"/>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[Marks Analysis.xlsx]pivotGG!PivotTable7</c:name>
    <c:fmtId val="6"/>
  </c:pivotSource>
  <c:chart>
    <c:autoTitleDeleted val="1"/>
    <c:pivotFmts>
      <c:pivotFmt>
        <c:idx val="0"/>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1"/>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6"/>
      </c:pivotFmt>
      <c:pivotFmt>
        <c:idx val="7"/>
      </c:pivotFmt>
      <c:pivotFmt>
        <c:idx val="8"/>
      </c:pivotFmt>
      <c:pivotFmt>
        <c:idx val="9"/>
      </c:pivotFmt>
      <c:pivotFmt>
        <c:idx val="10"/>
      </c:pivotFmt>
      <c:pivotFmt>
        <c:idx val="11"/>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12"/>
      </c:pivotFmt>
      <c:pivotFmt>
        <c:idx val="13"/>
      </c:pivotFmt>
      <c:pivotFmt>
        <c:idx val="14"/>
      </c:pivotFmt>
      <c:pivotFmt>
        <c:idx val="15"/>
      </c:pivotFmt>
      <c:pivotFmt>
        <c:idx val="16"/>
      </c:pivotFmt>
      <c:pivotFmt>
        <c:idx val="17"/>
      </c:pivotFmt>
      <c:pivotFmt>
        <c:idx val="18"/>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9"/>
      </c:pivotFmt>
      <c:pivotFmt>
        <c:idx val="20"/>
      </c:pivotFmt>
      <c:pivotFmt>
        <c:idx val="21"/>
      </c:pivotFmt>
      <c:pivotFmt>
        <c:idx val="22"/>
      </c:pivotFmt>
      <c:pivotFmt>
        <c:idx val="23"/>
      </c:pivotFmt>
      <c:pivotFmt>
        <c:idx val="24"/>
      </c:pivotFmt>
      <c:pivotFmt>
        <c:idx val="25"/>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6"/>
      </c:pivotFmt>
      <c:pivotFmt>
        <c:idx val="27"/>
      </c:pivotFmt>
      <c:pivotFmt>
        <c:idx val="28"/>
      </c:pivotFmt>
      <c:pivotFmt>
        <c:idx val="29"/>
      </c:pivotFmt>
      <c:pivotFmt>
        <c:idx val="30"/>
      </c:pivotFmt>
      <c:pivotFmt>
        <c:idx val="31"/>
      </c:pivotFmt>
      <c:pivotFmt>
        <c:idx val="32"/>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33"/>
      </c:pivotFmt>
      <c:pivotFmt>
        <c:idx val="34"/>
      </c:pivotFmt>
      <c:pivotFmt>
        <c:idx val="35"/>
      </c:pivotFmt>
      <c:pivotFmt>
        <c:idx val="36"/>
      </c:pivotFmt>
      <c:pivotFmt>
        <c:idx val="37"/>
      </c:pivotFmt>
      <c:pivotFmt>
        <c:idx val="38"/>
      </c:pivotFmt>
      <c:pivotFmt>
        <c:idx val="39"/>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40"/>
      </c:pivotFmt>
      <c:pivotFmt>
        <c:idx val="41"/>
      </c:pivotFmt>
      <c:pivotFmt>
        <c:idx val="42"/>
      </c:pivotFmt>
      <c:pivotFmt>
        <c:idx val="43"/>
      </c:pivotFmt>
      <c:pivotFmt>
        <c:idx val="44"/>
      </c:pivotFmt>
      <c:pivotFmt>
        <c:idx val="45"/>
      </c:pivotFmt>
      <c:pivotFmt>
        <c:idx val="46"/>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47"/>
      </c:pivotFmt>
      <c:pivotFmt>
        <c:idx val="48"/>
      </c:pivotFmt>
      <c:pivotFmt>
        <c:idx val="49"/>
      </c:pivotFmt>
      <c:pivotFmt>
        <c:idx val="50"/>
      </c:pivotFmt>
      <c:pivotFmt>
        <c:idx val="51"/>
      </c:pivotFmt>
      <c:pivotFmt>
        <c:idx val="52"/>
      </c:pivotFmt>
      <c:pivotFmt>
        <c:idx val="53"/>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54"/>
        <c:spPr>
          <a:gradFill rotWithShape="1">
            <a:gsLst>
              <a:gs pos="0">
                <a:schemeClr val="accent4">
                  <a:tint val="50000"/>
                  <a:satMod val="103000"/>
                  <a:lumMod val="102000"/>
                  <a:tint val="94000"/>
                </a:schemeClr>
              </a:gs>
              <a:gs pos="50000">
                <a:schemeClr val="accent4">
                  <a:tint val="50000"/>
                  <a:satMod val="110000"/>
                  <a:lumMod val="100000"/>
                  <a:shade val="100000"/>
                </a:schemeClr>
              </a:gs>
              <a:gs pos="100000">
                <a:schemeClr val="accent4">
                  <a:tint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5"/>
        <c:spPr>
          <a:gradFill rotWithShape="1">
            <a:gsLst>
              <a:gs pos="0">
                <a:schemeClr val="accent4">
                  <a:tint val="70000"/>
                  <a:satMod val="103000"/>
                  <a:lumMod val="102000"/>
                  <a:tint val="94000"/>
                </a:schemeClr>
              </a:gs>
              <a:gs pos="50000">
                <a:schemeClr val="accent4">
                  <a:tint val="70000"/>
                  <a:satMod val="110000"/>
                  <a:lumMod val="100000"/>
                  <a:shade val="100000"/>
                </a:schemeClr>
              </a:gs>
              <a:gs pos="100000">
                <a:schemeClr val="accent4">
                  <a:tint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6"/>
        <c:spPr>
          <a:gradFill rotWithShape="1">
            <a:gsLst>
              <a:gs pos="0">
                <a:schemeClr val="accent4">
                  <a:tint val="90000"/>
                  <a:satMod val="103000"/>
                  <a:lumMod val="102000"/>
                  <a:tint val="94000"/>
                </a:schemeClr>
              </a:gs>
              <a:gs pos="50000">
                <a:schemeClr val="accent4">
                  <a:tint val="90000"/>
                  <a:satMod val="110000"/>
                  <a:lumMod val="100000"/>
                  <a:shade val="100000"/>
                </a:schemeClr>
              </a:gs>
              <a:gs pos="100000">
                <a:schemeClr val="accent4">
                  <a:tint val="9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7"/>
        <c:spPr>
          <a:gradFill rotWithShape="1">
            <a:gsLst>
              <a:gs pos="0">
                <a:schemeClr val="accent4">
                  <a:shade val="90000"/>
                  <a:satMod val="103000"/>
                  <a:lumMod val="102000"/>
                  <a:tint val="94000"/>
                </a:schemeClr>
              </a:gs>
              <a:gs pos="50000">
                <a:schemeClr val="accent4">
                  <a:shade val="90000"/>
                  <a:satMod val="110000"/>
                  <a:lumMod val="100000"/>
                  <a:shade val="100000"/>
                </a:schemeClr>
              </a:gs>
              <a:gs pos="100000">
                <a:schemeClr val="accent4">
                  <a:shade val="9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8"/>
        <c:spPr>
          <a:gradFill rotWithShape="1">
            <a:gsLst>
              <a:gs pos="0">
                <a:schemeClr val="accent4">
                  <a:shade val="70000"/>
                  <a:satMod val="103000"/>
                  <a:lumMod val="102000"/>
                  <a:tint val="94000"/>
                </a:schemeClr>
              </a:gs>
              <a:gs pos="50000">
                <a:schemeClr val="accent4">
                  <a:shade val="70000"/>
                  <a:satMod val="110000"/>
                  <a:lumMod val="100000"/>
                  <a:shade val="100000"/>
                </a:schemeClr>
              </a:gs>
              <a:gs pos="100000">
                <a:schemeClr val="accent4">
                  <a:shade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9"/>
        <c:spPr>
          <a:gradFill rotWithShape="1">
            <a:gsLst>
              <a:gs pos="0">
                <a:schemeClr val="accent4">
                  <a:shade val="50000"/>
                  <a:satMod val="103000"/>
                  <a:lumMod val="102000"/>
                  <a:tint val="94000"/>
                </a:schemeClr>
              </a:gs>
              <a:gs pos="50000">
                <a:schemeClr val="accent4">
                  <a:shade val="50000"/>
                  <a:satMod val="110000"/>
                  <a:lumMod val="100000"/>
                  <a:shade val="100000"/>
                </a:schemeClr>
              </a:gs>
              <a:gs pos="100000">
                <a:schemeClr val="accent4">
                  <a:shade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dLblPos val="bestFit"/>
          <c:showLegendKey val="0"/>
          <c:showVal val="0"/>
          <c:showCatName val="1"/>
          <c:showSerName val="0"/>
          <c:showPercent val="1"/>
          <c:showBubbleSize val="0"/>
          <c:extLst>
            <c:ext xmlns:c15="http://schemas.microsoft.com/office/drawing/2012/chart" uri="{CE6537A1-D6FC-4f65-9D91-7224C49458BB}"/>
          </c:extLst>
        </c:dLbl>
      </c:pivotFmt>
      <c:pivotFmt>
        <c:idx val="61"/>
      </c:pivotFmt>
      <c:pivotFmt>
        <c:idx val="62"/>
      </c:pivotFmt>
      <c:pivotFmt>
        <c:idx val="63"/>
      </c:pivotFmt>
      <c:pivotFmt>
        <c:idx val="64"/>
      </c:pivotFmt>
      <c:pivotFmt>
        <c:idx val="65"/>
      </c:pivotFmt>
      <c:pivotFmt>
        <c:idx val="66"/>
      </c:pivotFmt>
      <c:pivotFmt>
        <c:idx val="67"/>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dLblPos val="bestFit"/>
          <c:showLegendKey val="0"/>
          <c:showVal val="0"/>
          <c:showCatName val="1"/>
          <c:showSerName val="0"/>
          <c:showPercent val="1"/>
          <c:showBubbleSize val="0"/>
          <c:extLst>
            <c:ext xmlns:c15="http://schemas.microsoft.com/office/drawing/2012/chart" uri="{CE6537A1-D6FC-4f65-9D91-7224C49458BB}"/>
          </c:extLst>
        </c:dLbl>
      </c:pivotFmt>
      <c:pivotFmt>
        <c:idx val="68"/>
      </c:pivotFmt>
      <c:pivotFmt>
        <c:idx val="69"/>
      </c:pivotFmt>
      <c:pivotFmt>
        <c:idx val="70"/>
      </c:pivotFmt>
      <c:pivotFmt>
        <c:idx val="71"/>
      </c:pivotFmt>
      <c:pivotFmt>
        <c:idx val="72"/>
      </c:pivotFmt>
      <c:pivotFmt>
        <c:idx val="73"/>
      </c:pivotFmt>
      <c:pivotFmt>
        <c:idx val="74"/>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dLblPos val="bestFit"/>
          <c:showLegendKey val="0"/>
          <c:showVal val="0"/>
          <c:showCatName val="1"/>
          <c:showSerName val="0"/>
          <c:showPercent val="1"/>
          <c:showBubbleSize val="0"/>
          <c:extLst>
            <c:ext xmlns:c15="http://schemas.microsoft.com/office/drawing/2012/chart" uri="{CE6537A1-D6FC-4f65-9D91-7224C49458BB}"/>
          </c:extLst>
        </c:dLbl>
      </c:pivotFmt>
      <c:pivotFmt>
        <c:idx val="75"/>
      </c:pivotFmt>
      <c:pivotFmt>
        <c:idx val="76"/>
      </c:pivotFmt>
      <c:pivotFmt>
        <c:idx val="77"/>
      </c:pivotFmt>
      <c:pivotFmt>
        <c:idx val="78"/>
      </c:pivotFmt>
      <c:pivotFmt>
        <c:idx val="79"/>
      </c:pivotFmt>
      <c:pivotFmt>
        <c:idx val="80"/>
      </c:pivotFmt>
      <c:pivotFmt>
        <c:idx val="81"/>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howLegendKey val="0"/>
          <c:showVal val="0"/>
          <c:showCatName val="1"/>
          <c:showSerName val="0"/>
          <c:showPercent val="1"/>
          <c:showBubbleSize val="0"/>
          <c:extLst>
            <c:ext xmlns:c15="http://schemas.microsoft.com/office/drawing/2012/chart" uri="{CE6537A1-D6FC-4f65-9D91-7224C49458BB}"/>
          </c:extLst>
        </c:dLbl>
      </c:pivotFmt>
      <c:pivotFmt>
        <c:idx val="82"/>
      </c:pivotFmt>
      <c:pivotFmt>
        <c:idx val="83"/>
      </c:pivotFmt>
      <c:pivotFmt>
        <c:idx val="84"/>
      </c:pivotFmt>
      <c:pivotFmt>
        <c:idx val="85"/>
      </c:pivotFmt>
      <c:pivotFmt>
        <c:idx val="86"/>
      </c:pivotFmt>
      <c:pivotFmt>
        <c:idx val="87"/>
      </c:pivotFmt>
      <c:pivotFmt>
        <c:idx val="88"/>
        <c:dLbl>
          <c:idx val="0"/>
          <c:showLegendKey val="0"/>
          <c:showVal val="0"/>
          <c:showCatName val="0"/>
          <c:showSerName val="0"/>
          <c:showPercent val="0"/>
          <c:showBubbleSize val="0"/>
          <c:extLst>
            <c:ext xmlns:c15="http://schemas.microsoft.com/office/drawing/2012/chart" uri="{CE6537A1-D6FC-4f65-9D91-7224C49458BB}"/>
          </c:extLst>
        </c:dLbl>
      </c:pivotFmt>
      <c:pivotFmt>
        <c:idx val="89"/>
      </c:pivotFmt>
      <c:pivotFmt>
        <c:idx val="90"/>
      </c:pivotFmt>
      <c:pivotFmt>
        <c:idx val="91"/>
      </c:pivotFmt>
      <c:pivotFmt>
        <c:idx val="92"/>
      </c:pivotFmt>
      <c:pivotFmt>
        <c:idx val="93"/>
      </c:pivotFmt>
      <c:pivotFmt>
        <c:idx val="94"/>
      </c:pivotFmt>
      <c:pivotFmt>
        <c:idx val="95"/>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96"/>
        <c:spPr>
          <a:gradFill rotWithShape="1">
            <a:gsLst>
              <a:gs pos="0">
                <a:schemeClr val="accent4">
                  <a:tint val="50000"/>
                  <a:satMod val="103000"/>
                  <a:lumMod val="102000"/>
                  <a:tint val="94000"/>
                </a:schemeClr>
              </a:gs>
              <a:gs pos="50000">
                <a:schemeClr val="accent4">
                  <a:tint val="50000"/>
                  <a:satMod val="110000"/>
                  <a:lumMod val="100000"/>
                  <a:shade val="100000"/>
                </a:schemeClr>
              </a:gs>
              <a:gs pos="100000">
                <a:schemeClr val="accent4">
                  <a:tint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7"/>
        <c:spPr>
          <a:gradFill rotWithShape="1">
            <a:gsLst>
              <a:gs pos="0">
                <a:schemeClr val="accent4">
                  <a:tint val="70000"/>
                  <a:satMod val="103000"/>
                  <a:lumMod val="102000"/>
                  <a:tint val="94000"/>
                </a:schemeClr>
              </a:gs>
              <a:gs pos="50000">
                <a:schemeClr val="accent4">
                  <a:tint val="70000"/>
                  <a:satMod val="110000"/>
                  <a:lumMod val="100000"/>
                  <a:shade val="100000"/>
                </a:schemeClr>
              </a:gs>
              <a:gs pos="100000">
                <a:schemeClr val="accent4">
                  <a:tint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8"/>
        <c:spPr>
          <a:gradFill rotWithShape="1">
            <a:gsLst>
              <a:gs pos="0">
                <a:schemeClr val="accent4">
                  <a:tint val="90000"/>
                  <a:satMod val="103000"/>
                  <a:lumMod val="102000"/>
                  <a:tint val="94000"/>
                </a:schemeClr>
              </a:gs>
              <a:gs pos="50000">
                <a:schemeClr val="accent4">
                  <a:tint val="90000"/>
                  <a:satMod val="110000"/>
                  <a:lumMod val="100000"/>
                  <a:shade val="100000"/>
                </a:schemeClr>
              </a:gs>
              <a:gs pos="100000">
                <a:schemeClr val="accent4">
                  <a:tint val="9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9"/>
        <c:spPr>
          <a:gradFill rotWithShape="1">
            <a:gsLst>
              <a:gs pos="0">
                <a:schemeClr val="accent4">
                  <a:shade val="90000"/>
                  <a:satMod val="103000"/>
                  <a:lumMod val="102000"/>
                  <a:tint val="94000"/>
                </a:schemeClr>
              </a:gs>
              <a:gs pos="50000">
                <a:schemeClr val="accent4">
                  <a:shade val="90000"/>
                  <a:satMod val="110000"/>
                  <a:lumMod val="100000"/>
                  <a:shade val="100000"/>
                </a:schemeClr>
              </a:gs>
              <a:gs pos="100000">
                <a:schemeClr val="accent4">
                  <a:shade val="9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0"/>
        <c:spPr>
          <a:gradFill rotWithShape="1">
            <a:gsLst>
              <a:gs pos="0">
                <a:schemeClr val="accent4">
                  <a:shade val="70000"/>
                  <a:satMod val="103000"/>
                  <a:lumMod val="102000"/>
                  <a:tint val="94000"/>
                </a:schemeClr>
              </a:gs>
              <a:gs pos="50000">
                <a:schemeClr val="accent4">
                  <a:shade val="70000"/>
                  <a:satMod val="110000"/>
                  <a:lumMod val="100000"/>
                  <a:shade val="100000"/>
                </a:schemeClr>
              </a:gs>
              <a:gs pos="100000">
                <a:schemeClr val="accent4">
                  <a:shade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1"/>
        <c:spPr>
          <a:gradFill rotWithShape="1">
            <a:gsLst>
              <a:gs pos="0">
                <a:schemeClr val="accent4">
                  <a:shade val="50000"/>
                  <a:satMod val="103000"/>
                  <a:lumMod val="102000"/>
                  <a:tint val="94000"/>
                </a:schemeClr>
              </a:gs>
              <a:gs pos="50000">
                <a:schemeClr val="accent4">
                  <a:shade val="50000"/>
                  <a:satMod val="110000"/>
                  <a:lumMod val="100000"/>
                  <a:shade val="100000"/>
                </a:schemeClr>
              </a:gs>
              <a:gs pos="100000">
                <a:schemeClr val="accent4">
                  <a:shade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2"/>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03"/>
        <c:spPr>
          <a:gradFill rotWithShape="1">
            <a:gsLst>
              <a:gs pos="0">
                <a:schemeClr val="accent4">
                  <a:tint val="50000"/>
                  <a:satMod val="103000"/>
                  <a:lumMod val="102000"/>
                  <a:tint val="94000"/>
                </a:schemeClr>
              </a:gs>
              <a:gs pos="50000">
                <a:schemeClr val="accent4">
                  <a:tint val="50000"/>
                  <a:satMod val="110000"/>
                  <a:lumMod val="100000"/>
                  <a:shade val="100000"/>
                </a:schemeClr>
              </a:gs>
              <a:gs pos="100000">
                <a:schemeClr val="accent4">
                  <a:tint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4"/>
        <c:spPr>
          <a:gradFill rotWithShape="1">
            <a:gsLst>
              <a:gs pos="0">
                <a:schemeClr val="accent4">
                  <a:tint val="70000"/>
                  <a:satMod val="103000"/>
                  <a:lumMod val="102000"/>
                  <a:tint val="94000"/>
                </a:schemeClr>
              </a:gs>
              <a:gs pos="50000">
                <a:schemeClr val="accent4">
                  <a:tint val="70000"/>
                  <a:satMod val="110000"/>
                  <a:lumMod val="100000"/>
                  <a:shade val="100000"/>
                </a:schemeClr>
              </a:gs>
              <a:gs pos="100000">
                <a:schemeClr val="accent4">
                  <a:tint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5"/>
        <c:spPr>
          <a:gradFill rotWithShape="1">
            <a:gsLst>
              <a:gs pos="0">
                <a:schemeClr val="accent4">
                  <a:tint val="90000"/>
                  <a:satMod val="103000"/>
                  <a:lumMod val="102000"/>
                  <a:tint val="94000"/>
                </a:schemeClr>
              </a:gs>
              <a:gs pos="50000">
                <a:schemeClr val="accent4">
                  <a:tint val="90000"/>
                  <a:satMod val="110000"/>
                  <a:lumMod val="100000"/>
                  <a:shade val="100000"/>
                </a:schemeClr>
              </a:gs>
              <a:gs pos="100000">
                <a:schemeClr val="accent4">
                  <a:tint val="9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6"/>
        <c:spPr>
          <a:gradFill rotWithShape="1">
            <a:gsLst>
              <a:gs pos="0">
                <a:schemeClr val="accent4">
                  <a:shade val="90000"/>
                  <a:satMod val="103000"/>
                  <a:lumMod val="102000"/>
                  <a:tint val="94000"/>
                </a:schemeClr>
              </a:gs>
              <a:gs pos="50000">
                <a:schemeClr val="accent4">
                  <a:shade val="90000"/>
                  <a:satMod val="110000"/>
                  <a:lumMod val="100000"/>
                  <a:shade val="100000"/>
                </a:schemeClr>
              </a:gs>
              <a:gs pos="100000">
                <a:schemeClr val="accent4">
                  <a:shade val="9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7"/>
        <c:spPr>
          <a:gradFill rotWithShape="1">
            <a:gsLst>
              <a:gs pos="0">
                <a:schemeClr val="accent4">
                  <a:shade val="70000"/>
                  <a:satMod val="103000"/>
                  <a:lumMod val="102000"/>
                  <a:tint val="94000"/>
                </a:schemeClr>
              </a:gs>
              <a:gs pos="50000">
                <a:schemeClr val="accent4">
                  <a:shade val="70000"/>
                  <a:satMod val="110000"/>
                  <a:lumMod val="100000"/>
                  <a:shade val="100000"/>
                </a:schemeClr>
              </a:gs>
              <a:gs pos="100000">
                <a:schemeClr val="accent4">
                  <a:shade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8"/>
        <c:spPr>
          <a:gradFill rotWithShape="1">
            <a:gsLst>
              <a:gs pos="0">
                <a:schemeClr val="accent4">
                  <a:shade val="50000"/>
                  <a:satMod val="103000"/>
                  <a:lumMod val="102000"/>
                  <a:tint val="94000"/>
                </a:schemeClr>
              </a:gs>
              <a:gs pos="50000">
                <a:schemeClr val="accent4">
                  <a:shade val="50000"/>
                  <a:satMod val="110000"/>
                  <a:lumMod val="100000"/>
                  <a:shade val="100000"/>
                </a:schemeClr>
              </a:gs>
              <a:gs pos="100000">
                <a:schemeClr val="accent4">
                  <a:shade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9"/>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1"/>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2"/>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3"/>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4"/>
        <c:spPr>
          <a:gradFill rotWithShape="1">
            <a:gsLst>
              <a:gs pos="0">
                <a:schemeClr val="accent4">
                  <a:tint val="50000"/>
                  <a:satMod val="103000"/>
                  <a:lumMod val="102000"/>
                  <a:tint val="94000"/>
                </a:schemeClr>
              </a:gs>
              <a:gs pos="50000">
                <a:schemeClr val="accent4">
                  <a:tint val="50000"/>
                  <a:satMod val="110000"/>
                  <a:lumMod val="100000"/>
                  <a:shade val="100000"/>
                </a:schemeClr>
              </a:gs>
              <a:gs pos="100000">
                <a:schemeClr val="accent4">
                  <a:tint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5"/>
        <c:spPr>
          <a:gradFill rotWithShape="1">
            <a:gsLst>
              <a:gs pos="0">
                <a:schemeClr val="accent4">
                  <a:tint val="70000"/>
                  <a:satMod val="103000"/>
                  <a:lumMod val="102000"/>
                  <a:tint val="94000"/>
                </a:schemeClr>
              </a:gs>
              <a:gs pos="50000">
                <a:schemeClr val="accent4">
                  <a:tint val="70000"/>
                  <a:satMod val="110000"/>
                  <a:lumMod val="100000"/>
                  <a:shade val="100000"/>
                </a:schemeClr>
              </a:gs>
              <a:gs pos="100000">
                <a:schemeClr val="accent4">
                  <a:tint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6"/>
        <c:spPr>
          <a:gradFill rotWithShape="1">
            <a:gsLst>
              <a:gs pos="0">
                <a:schemeClr val="accent4">
                  <a:tint val="90000"/>
                  <a:satMod val="103000"/>
                  <a:lumMod val="102000"/>
                  <a:tint val="94000"/>
                </a:schemeClr>
              </a:gs>
              <a:gs pos="50000">
                <a:schemeClr val="accent4">
                  <a:tint val="90000"/>
                  <a:satMod val="110000"/>
                  <a:lumMod val="100000"/>
                  <a:shade val="100000"/>
                </a:schemeClr>
              </a:gs>
              <a:gs pos="100000">
                <a:schemeClr val="accent4">
                  <a:tint val="9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7"/>
        <c:spPr>
          <a:gradFill rotWithShape="1">
            <a:gsLst>
              <a:gs pos="0">
                <a:schemeClr val="accent4">
                  <a:shade val="90000"/>
                  <a:satMod val="103000"/>
                  <a:lumMod val="102000"/>
                  <a:tint val="94000"/>
                </a:schemeClr>
              </a:gs>
              <a:gs pos="50000">
                <a:schemeClr val="accent4">
                  <a:shade val="90000"/>
                  <a:satMod val="110000"/>
                  <a:lumMod val="100000"/>
                  <a:shade val="100000"/>
                </a:schemeClr>
              </a:gs>
              <a:gs pos="100000">
                <a:schemeClr val="accent4">
                  <a:shade val="9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8"/>
        <c:spPr>
          <a:gradFill rotWithShape="1">
            <a:gsLst>
              <a:gs pos="0">
                <a:schemeClr val="accent4">
                  <a:shade val="70000"/>
                  <a:satMod val="103000"/>
                  <a:lumMod val="102000"/>
                  <a:tint val="94000"/>
                </a:schemeClr>
              </a:gs>
              <a:gs pos="50000">
                <a:schemeClr val="accent4">
                  <a:shade val="70000"/>
                  <a:satMod val="110000"/>
                  <a:lumMod val="100000"/>
                  <a:shade val="100000"/>
                </a:schemeClr>
              </a:gs>
              <a:gs pos="100000">
                <a:schemeClr val="accent4">
                  <a:shade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9"/>
        <c:spPr>
          <a:gradFill rotWithShape="1">
            <a:gsLst>
              <a:gs pos="0">
                <a:schemeClr val="accent4">
                  <a:shade val="50000"/>
                  <a:satMod val="103000"/>
                  <a:lumMod val="102000"/>
                  <a:tint val="94000"/>
                </a:schemeClr>
              </a:gs>
              <a:gs pos="50000">
                <a:schemeClr val="accent4">
                  <a:shade val="50000"/>
                  <a:satMod val="110000"/>
                  <a:lumMod val="100000"/>
                  <a:shade val="100000"/>
                </a:schemeClr>
              </a:gs>
              <a:gs pos="100000">
                <a:schemeClr val="accent4">
                  <a:shade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0.18610872564872813"/>
          <c:y val="0.12702268424571497"/>
          <c:w val="0.57034274170556964"/>
          <c:h val="0.84586310273245813"/>
        </c:manualLayout>
      </c:layout>
      <c:pieChart>
        <c:varyColors val="1"/>
        <c:ser>
          <c:idx val="0"/>
          <c:order val="0"/>
          <c:tx>
            <c:strRef>
              <c:f>pivotGG!$B$3:$B$4</c:f>
              <c:strCache>
                <c:ptCount val="1"/>
                <c:pt idx="0">
                  <c:v>Sem 1</c:v>
                </c:pt>
              </c:strCache>
            </c:strRef>
          </c:tx>
          <c:dPt>
            <c:idx val="0"/>
            <c:bubble3D val="0"/>
            <c:spPr>
              <a:gradFill rotWithShape="1">
                <a:gsLst>
                  <a:gs pos="0">
                    <a:schemeClr val="accent4">
                      <a:tint val="50000"/>
                      <a:satMod val="103000"/>
                      <a:lumMod val="102000"/>
                      <a:tint val="94000"/>
                    </a:schemeClr>
                  </a:gs>
                  <a:gs pos="50000">
                    <a:schemeClr val="accent4">
                      <a:tint val="50000"/>
                      <a:satMod val="110000"/>
                      <a:lumMod val="100000"/>
                      <a:shade val="100000"/>
                    </a:schemeClr>
                  </a:gs>
                  <a:gs pos="100000">
                    <a:schemeClr val="accent4">
                      <a:tint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01BA-46BA-954A-31A54D064922}"/>
              </c:ext>
            </c:extLst>
          </c:dPt>
          <c:dPt>
            <c:idx val="1"/>
            <c:bubble3D val="0"/>
            <c:spPr>
              <a:gradFill rotWithShape="1">
                <a:gsLst>
                  <a:gs pos="0">
                    <a:schemeClr val="accent4">
                      <a:tint val="70000"/>
                      <a:satMod val="103000"/>
                      <a:lumMod val="102000"/>
                      <a:tint val="94000"/>
                    </a:schemeClr>
                  </a:gs>
                  <a:gs pos="50000">
                    <a:schemeClr val="accent4">
                      <a:tint val="70000"/>
                      <a:satMod val="110000"/>
                      <a:lumMod val="100000"/>
                      <a:shade val="100000"/>
                    </a:schemeClr>
                  </a:gs>
                  <a:gs pos="100000">
                    <a:schemeClr val="accent4">
                      <a:tint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01BA-46BA-954A-31A54D064922}"/>
              </c:ext>
            </c:extLst>
          </c:dPt>
          <c:dPt>
            <c:idx val="2"/>
            <c:bubble3D val="0"/>
            <c:spPr>
              <a:gradFill rotWithShape="1">
                <a:gsLst>
                  <a:gs pos="0">
                    <a:schemeClr val="accent4">
                      <a:tint val="90000"/>
                      <a:satMod val="103000"/>
                      <a:lumMod val="102000"/>
                      <a:tint val="94000"/>
                    </a:schemeClr>
                  </a:gs>
                  <a:gs pos="50000">
                    <a:schemeClr val="accent4">
                      <a:tint val="90000"/>
                      <a:satMod val="110000"/>
                      <a:lumMod val="100000"/>
                      <a:shade val="100000"/>
                    </a:schemeClr>
                  </a:gs>
                  <a:gs pos="100000">
                    <a:schemeClr val="accent4">
                      <a:tint val="9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01BA-46BA-954A-31A54D064922}"/>
              </c:ext>
            </c:extLst>
          </c:dPt>
          <c:dPt>
            <c:idx val="3"/>
            <c:bubble3D val="0"/>
            <c:spPr>
              <a:gradFill rotWithShape="1">
                <a:gsLst>
                  <a:gs pos="0">
                    <a:schemeClr val="accent4">
                      <a:shade val="90000"/>
                      <a:satMod val="103000"/>
                      <a:lumMod val="102000"/>
                      <a:tint val="94000"/>
                    </a:schemeClr>
                  </a:gs>
                  <a:gs pos="50000">
                    <a:schemeClr val="accent4">
                      <a:shade val="90000"/>
                      <a:satMod val="110000"/>
                      <a:lumMod val="100000"/>
                      <a:shade val="100000"/>
                    </a:schemeClr>
                  </a:gs>
                  <a:gs pos="100000">
                    <a:schemeClr val="accent4">
                      <a:shade val="9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01BA-46BA-954A-31A54D064922}"/>
              </c:ext>
            </c:extLst>
          </c:dPt>
          <c:dPt>
            <c:idx val="4"/>
            <c:bubble3D val="0"/>
            <c:spPr>
              <a:gradFill rotWithShape="1">
                <a:gsLst>
                  <a:gs pos="0">
                    <a:schemeClr val="accent4">
                      <a:shade val="70000"/>
                      <a:satMod val="103000"/>
                      <a:lumMod val="102000"/>
                      <a:tint val="94000"/>
                    </a:schemeClr>
                  </a:gs>
                  <a:gs pos="50000">
                    <a:schemeClr val="accent4">
                      <a:shade val="70000"/>
                      <a:satMod val="110000"/>
                      <a:lumMod val="100000"/>
                      <a:shade val="100000"/>
                    </a:schemeClr>
                  </a:gs>
                  <a:gs pos="100000">
                    <a:schemeClr val="accent4">
                      <a:shade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01BA-46BA-954A-31A54D064922}"/>
              </c:ext>
            </c:extLst>
          </c:dPt>
          <c:dPt>
            <c:idx val="5"/>
            <c:bubble3D val="0"/>
            <c:spPr>
              <a:gradFill rotWithShape="1">
                <a:gsLst>
                  <a:gs pos="0">
                    <a:schemeClr val="accent4">
                      <a:shade val="50000"/>
                      <a:satMod val="103000"/>
                      <a:lumMod val="102000"/>
                      <a:tint val="94000"/>
                    </a:schemeClr>
                  </a:gs>
                  <a:gs pos="50000">
                    <a:schemeClr val="accent4">
                      <a:shade val="50000"/>
                      <a:satMod val="110000"/>
                      <a:lumMod val="100000"/>
                      <a:shade val="100000"/>
                    </a:schemeClr>
                  </a:gs>
                  <a:gs pos="100000">
                    <a:schemeClr val="accent4">
                      <a:shade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01BA-46BA-954A-31A54D0649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pivotGG!$A$5:$A$10</c:f>
              <c:strCache>
                <c:ptCount val="6"/>
                <c:pt idx="0">
                  <c:v>O </c:v>
                </c:pt>
                <c:pt idx="1">
                  <c:v>A+ </c:v>
                </c:pt>
                <c:pt idx="2">
                  <c:v> A</c:v>
                </c:pt>
                <c:pt idx="3">
                  <c:v> B+</c:v>
                </c:pt>
                <c:pt idx="4">
                  <c:v> B</c:v>
                </c:pt>
                <c:pt idx="5">
                  <c:v> C</c:v>
                </c:pt>
              </c:strCache>
            </c:strRef>
          </c:cat>
          <c:val>
            <c:numRef>
              <c:f>pivotGG!$B$5:$B$10</c:f>
              <c:numCache>
                <c:formatCode>General</c:formatCode>
                <c:ptCount val="6"/>
                <c:pt idx="0">
                  <c:v>2</c:v>
                </c:pt>
                <c:pt idx="1">
                  <c:v>3</c:v>
                </c:pt>
                <c:pt idx="2">
                  <c:v>1</c:v>
                </c:pt>
                <c:pt idx="3">
                  <c:v>1</c:v>
                </c:pt>
                <c:pt idx="4">
                  <c:v>1</c:v>
                </c:pt>
                <c:pt idx="5">
                  <c:v>0</c:v>
                </c:pt>
              </c:numCache>
            </c:numRef>
          </c:val>
          <c:extLst>
            <c:ext xmlns:c16="http://schemas.microsoft.com/office/drawing/2014/chart" uri="{C3380CC4-5D6E-409C-BE32-E72D297353CC}">
              <c16:uniqueId val="{0000000C-01BA-46BA-954A-31A54D064922}"/>
            </c:ext>
          </c:extLst>
        </c:ser>
        <c:dLbls>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lrMapOvr bg1="lt1" tx1="dk1" bg2="lt2" tx2="dk2" accent1="accent1" accent2="accent2" accent3="accent3" accent4="accent4" accent5="accent5" accent6="accent6" hlink="hlink" folHlink="folHlink"/>
  <c:chart>
    <c:autoTitleDeleted val="1"/>
    <c:pivotFmts>
      <c:pivotFmt>
        <c:idx val="0"/>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circle"/>
          <c:size val="6"/>
          <c:spPr>
            <a:gradFill flip="none" rotWithShape="1">
              <a:gsLst>
                <a:gs pos="0">
                  <a:schemeClr val="accent1">
                    <a:tint val="48000"/>
                  </a:schemeClr>
                </a:gs>
                <a:gs pos="75000">
                  <a:schemeClr val="accent1">
                    <a:tint val="48000"/>
                    <a:lumMod val="60000"/>
                    <a:lumOff val="40000"/>
                  </a:schemeClr>
                </a:gs>
                <a:gs pos="51000">
                  <a:schemeClr val="accent1">
                    <a:tint val="48000"/>
                    <a:alpha val="75000"/>
                  </a:schemeClr>
                </a:gs>
                <a:gs pos="100000">
                  <a:schemeClr val="accent1">
                    <a:tint val="48000"/>
                    <a:lumMod val="20000"/>
                    <a:lumOff val="80000"/>
                    <a:alpha val="15000"/>
                  </a:schemeClr>
                </a:gs>
              </a:gsLst>
              <a:lin ang="5400000" scaled="0"/>
            </a:gradFill>
            <a:ln w="9525" cap="flat" cmpd="sng" algn="ctr">
              <a:solidFill>
                <a:schemeClr val="accent1">
                  <a:tint val="48000"/>
                  <a:shade val="95000"/>
                </a:schemeClr>
              </a:solidFill>
              <a:round/>
            </a:ln>
            <a:effectLst/>
          </c:spPr>
        </c:marker>
      </c:pivotFmt>
      <c:pivotFmt>
        <c:idx val="1"/>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circle"/>
          <c:size val="6"/>
          <c:spPr>
            <a:gradFill flip="none" rotWithShape="1">
              <a:gsLst>
                <a:gs pos="0">
                  <a:schemeClr val="accent1">
                    <a:tint val="65000"/>
                  </a:schemeClr>
                </a:gs>
                <a:gs pos="75000">
                  <a:schemeClr val="accent1">
                    <a:tint val="65000"/>
                    <a:lumMod val="60000"/>
                    <a:lumOff val="40000"/>
                  </a:schemeClr>
                </a:gs>
                <a:gs pos="51000">
                  <a:schemeClr val="accent1">
                    <a:tint val="65000"/>
                    <a:alpha val="75000"/>
                  </a:schemeClr>
                </a:gs>
                <a:gs pos="100000">
                  <a:schemeClr val="accent1">
                    <a:tint val="65000"/>
                    <a:lumMod val="20000"/>
                    <a:lumOff val="80000"/>
                    <a:alpha val="15000"/>
                  </a:schemeClr>
                </a:gs>
              </a:gsLst>
              <a:lin ang="5400000" scaled="0"/>
            </a:gradFill>
            <a:ln w="9525" cap="flat" cmpd="sng" algn="ctr">
              <a:solidFill>
                <a:schemeClr val="accent1">
                  <a:tint val="65000"/>
                  <a:shade val="95000"/>
                </a:schemeClr>
              </a:solidFill>
              <a:round/>
            </a:ln>
            <a:effectLst/>
          </c:spPr>
        </c:marker>
      </c:pivotFmt>
      <c:pivotFmt>
        <c:idx val="2"/>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circle"/>
          <c:size val="6"/>
          <c:spPr>
            <a:gradFill flip="none" rotWithShape="1">
              <a:gsLst>
                <a:gs pos="0">
                  <a:schemeClr val="accent1">
                    <a:tint val="83000"/>
                  </a:schemeClr>
                </a:gs>
                <a:gs pos="75000">
                  <a:schemeClr val="accent1">
                    <a:tint val="83000"/>
                    <a:lumMod val="60000"/>
                    <a:lumOff val="40000"/>
                  </a:schemeClr>
                </a:gs>
                <a:gs pos="51000">
                  <a:schemeClr val="accent1">
                    <a:tint val="83000"/>
                    <a:alpha val="75000"/>
                  </a:schemeClr>
                </a:gs>
                <a:gs pos="100000">
                  <a:schemeClr val="accent1">
                    <a:tint val="83000"/>
                    <a:lumMod val="20000"/>
                    <a:lumOff val="80000"/>
                    <a:alpha val="15000"/>
                  </a:schemeClr>
                </a:gs>
              </a:gsLst>
              <a:lin ang="5400000" scaled="0"/>
            </a:gradFill>
            <a:ln w="9525" cap="flat" cmpd="sng" algn="ctr">
              <a:solidFill>
                <a:schemeClr val="accent1">
                  <a:tint val="83000"/>
                  <a:shade val="95000"/>
                </a:schemeClr>
              </a:solidFill>
              <a:round/>
            </a:ln>
            <a:effectLst/>
          </c:spPr>
        </c:marker>
      </c:pivotFmt>
      <c:pivotFmt>
        <c:idx val="3"/>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circle"/>
          <c:size val="6"/>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w="9525" cap="flat" cmpd="sng" algn="ctr">
              <a:solidFill>
                <a:schemeClr val="accent1">
                  <a:shade val="95000"/>
                </a:schemeClr>
              </a:solidFill>
              <a:round/>
            </a:ln>
            <a:effectLst/>
          </c:spPr>
        </c:marker>
      </c:pivotFmt>
      <c:pivotFmt>
        <c:idx val="4"/>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circle"/>
          <c:size val="6"/>
          <c:spPr>
            <a:gradFill flip="none" rotWithShape="1">
              <a:gsLst>
                <a:gs pos="0">
                  <a:schemeClr val="accent1">
                    <a:shade val="82000"/>
                  </a:schemeClr>
                </a:gs>
                <a:gs pos="75000">
                  <a:schemeClr val="accent1">
                    <a:shade val="82000"/>
                    <a:lumMod val="60000"/>
                    <a:lumOff val="40000"/>
                  </a:schemeClr>
                </a:gs>
                <a:gs pos="51000">
                  <a:schemeClr val="accent1">
                    <a:shade val="82000"/>
                    <a:alpha val="75000"/>
                  </a:schemeClr>
                </a:gs>
                <a:gs pos="100000">
                  <a:schemeClr val="accent1">
                    <a:shade val="82000"/>
                    <a:lumMod val="20000"/>
                    <a:lumOff val="80000"/>
                    <a:alpha val="15000"/>
                  </a:schemeClr>
                </a:gs>
              </a:gsLst>
              <a:lin ang="5400000" scaled="0"/>
            </a:gradFill>
            <a:ln w="9525" cap="flat" cmpd="sng" algn="ctr">
              <a:solidFill>
                <a:schemeClr val="accent1">
                  <a:shade val="82000"/>
                  <a:shade val="95000"/>
                </a:schemeClr>
              </a:solidFill>
              <a:round/>
            </a:ln>
            <a:effectLst/>
          </c:spPr>
        </c:marker>
      </c:pivotFmt>
      <c:pivotFmt>
        <c:idx val="5"/>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circle"/>
          <c:size val="6"/>
          <c:spPr>
            <a:gradFill flip="none" rotWithShape="1">
              <a:gsLst>
                <a:gs pos="0">
                  <a:schemeClr val="accent1">
                    <a:shade val="65000"/>
                  </a:schemeClr>
                </a:gs>
                <a:gs pos="75000">
                  <a:schemeClr val="accent1">
                    <a:shade val="65000"/>
                    <a:lumMod val="60000"/>
                    <a:lumOff val="40000"/>
                  </a:schemeClr>
                </a:gs>
                <a:gs pos="51000">
                  <a:schemeClr val="accent1">
                    <a:shade val="65000"/>
                    <a:alpha val="75000"/>
                  </a:schemeClr>
                </a:gs>
                <a:gs pos="100000">
                  <a:schemeClr val="accent1">
                    <a:shade val="65000"/>
                    <a:lumMod val="20000"/>
                    <a:lumOff val="80000"/>
                    <a:alpha val="15000"/>
                  </a:schemeClr>
                </a:gs>
              </a:gsLst>
              <a:lin ang="5400000" scaled="0"/>
            </a:gradFill>
            <a:ln w="9525" cap="flat" cmpd="sng" algn="ctr">
              <a:solidFill>
                <a:schemeClr val="accent1">
                  <a:shade val="65000"/>
                  <a:shade val="95000"/>
                </a:schemeClr>
              </a:solidFill>
              <a:round/>
            </a:ln>
            <a:effectLst/>
          </c:spPr>
        </c:marker>
      </c:pivotFmt>
      <c:pivotFmt>
        <c:idx val="6"/>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circle"/>
          <c:size val="6"/>
          <c:spPr>
            <a:gradFill flip="none" rotWithShape="1">
              <a:gsLst>
                <a:gs pos="0">
                  <a:schemeClr val="accent1">
                    <a:shade val="47000"/>
                  </a:schemeClr>
                </a:gs>
                <a:gs pos="75000">
                  <a:schemeClr val="accent1">
                    <a:shade val="47000"/>
                    <a:lumMod val="60000"/>
                    <a:lumOff val="40000"/>
                  </a:schemeClr>
                </a:gs>
                <a:gs pos="51000">
                  <a:schemeClr val="accent1">
                    <a:shade val="47000"/>
                    <a:alpha val="75000"/>
                  </a:schemeClr>
                </a:gs>
                <a:gs pos="100000">
                  <a:schemeClr val="accent1">
                    <a:shade val="47000"/>
                    <a:lumMod val="20000"/>
                    <a:lumOff val="80000"/>
                    <a:alpha val="15000"/>
                  </a:schemeClr>
                </a:gs>
              </a:gsLst>
              <a:lin ang="5400000" scaled="0"/>
            </a:gradFill>
            <a:ln w="9525" cap="flat" cmpd="sng" algn="ctr">
              <a:solidFill>
                <a:schemeClr val="accent1">
                  <a:shade val="47000"/>
                  <a:shade val="95000"/>
                </a:schemeClr>
              </a:solidFill>
              <a:round/>
            </a:ln>
            <a:effectLst/>
          </c:spPr>
        </c:marker>
      </c:pivotFmt>
      <c:pivotFmt>
        <c:idx val="7"/>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8"/>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9"/>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10"/>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11"/>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12"/>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13"/>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14"/>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15"/>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16"/>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17"/>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18"/>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19"/>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20"/>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21"/>
      </c:pivotFmt>
      <c:pivotFmt>
        <c:idx val="22"/>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4"/>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6"/>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7"/>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8"/>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9"/>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0"/>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1"/>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2"/>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3"/>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4"/>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5"/>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6"/>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7"/>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8"/>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9"/>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40"/>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41"/>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42"/>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43"/>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44"/>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45"/>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46"/>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47"/>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48"/>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49"/>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50"/>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51"/>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52"/>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53"/>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54"/>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55"/>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56"/>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57"/>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58"/>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59"/>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60"/>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s>
    <c:plotArea>
      <c:layout>
        <c:manualLayout>
          <c:layoutTarget val="inner"/>
          <c:xMode val="edge"/>
          <c:yMode val="edge"/>
          <c:x val="6.7070983210410592E-2"/>
          <c:y val="6.2482530567087385E-2"/>
          <c:w val="0.90706840640513819"/>
          <c:h val="0.86645035575375862"/>
        </c:manualLayout>
      </c:layout>
      <c:barChart>
        <c:barDir val="col"/>
        <c:grouping val="clustered"/>
        <c:varyColors val="0"/>
        <c:ser>
          <c:idx val="0"/>
          <c:order val="0"/>
          <c:tx>
            <c:v>Series1</c:v>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invertIfNegative val="0"/>
          <c:cat>
            <c:strLit>
              <c:ptCount val="11"/>
              <c:pt idx="0">
                <c:v> O</c:v>
              </c:pt>
              <c:pt idx="1">
                <c:v> A+</c:v>
              </c:pt>
              <c:pt idx="2">
                <c:v> A</c:v>
              </c:pt>
              <c:pt idx="3">
                <c:v> B+</c:v>
              </c:pt>
              <c:pt idx="4">
                <c:v> B</c:v>
              </c:pt>
              <c:pt idx="5">
                <c:v> C</c:v>
              </c:pt>
              <c:pt idx="6">
                <c:v>Sum of English</c:v>
              </c:pt>
              <c:pt idx="7">
                <c:v>Sum of Arabic</c:v>
              </c:pt>
              <c:pt idx="8">
                <c:v>Sum of Statistics</c:v>
              </c:pt>
              <c:pt idx="9">
                <c:v>Sum of Mathematics</c:v>
              </c:pt>
              <c:pt idx="10">
                <c:v>Sum of Computer Science</c:v>
              </c:pt>
            </c:strLit>
          </c:cat>
          <c:val>
            <c:numLit>
              <c:formatCode>General</c:formatCode>
              <c:ptCount val="11"/>
              <c:pt idx="0">
                <c:v>2</c:v>
              </c:pt>
              <c:pt idx="1">
                <c:v>3</c:v>
              </c:pt>
              <c:pt idx="2">
                <c:v>1</c:v>
              </c:pt>
              <c:pt idx="3">
                <c:v>1</c:v>
              </c:pt>
              <c:pt idx="4">
                <c:v>1</c:v>
              </c:pt>
              <c:pt idx="5">
                <c:v>0</c:v>
              </c:pt>
              <c:pt idx="6">
                <c:v>67.5</c:v>
              </c:pt>
              <c:pt idx="7">
                <c:v>82.5</c:v>
              </c:pt>
              <c:pt idx="8">
                <c:v>82.5</c:v>
              </c:pt>
              <c:pt idx="9">
                <c:v>57.5</c:v>
              </c:pt>
              <c:pt idx="10">
                <c:v>52.5</c:v>
              </c:pt>
            </c:numLit>
          </c:val>
          <c:extLst>
            <c:ext xmlns:c16="http://schemas.microsoft.com/office/drawing/2014/chart" uri="{C3380CC4-5D6E-409C-BE32-E72D297353CC}">
              <c16:uniqueId val="{0000000A-8F66-4A83-B4CC-E39952ED787D}"/>
            </c:ext>
          </c:extLst>
        </c:ser>
        <c:dLbls>
          <c:showLegendKey val="0"/>
          <c:showVal val="0"/>
          <c:showCatName val="0"/>
          <c:showSerName val="0"/>
          <c:showPercent val="0"/>
          <c:showBubbleSize val="0"/>
        </c:dLbls>
        <c:gapWidth val="355"/>
        <c:overlap val="-70"/>
        <c:axId val="1772066479"/>
        <c:axId val="1771249007"/>
      </c:barChart>
      <c:catAx>
        <c:axId val="177206647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1249007"/>
        <c:crosses val="autoZero"/>
        <c:auto val="1"/>
        <c:lblAlgn val="ctr"/>
        <c:lblOffset val="100"/>
        <c:noMultiLvlLbl val="0"/>
      </c:catAx>
      <c:valAx>
        <c:axId val="1771249007"/>
        <c:scaling>
          <c:orientation val="minMax"/>
          <c:max val="100"/>
          <c:min val="30"/>
        </c:scaling>
        <c:delete val="0"/>
        <c:axPos val="l"/>
        <c:majorGridlines>
          <c:spPr>
            <a:ln w="9525" cap="flat" cmpd="sng" algn="ctr">
              <a:solidFill>
                <a:schemeClr val="bg1">
                  <a:lumMod val="9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2066479"/>
        <c:crosses val="autoZero"/>
        <c:crossBetween val="midCat"/>
      </c:valAx>
      <c:spPr>
        <a:noFill/>
        <a:ln>
          <a:noFill/>
        </a:ln>
        <a:effectLst/>
      </c:spPr>
    </c:plotArea>
    <c:plotVisOnly val="1"/>
    <c:dispBlanksAs val="zero"/>
    <c:showDLblsOverMax val="0"/>
    <c:extLst/>
  </c:chart>
  <c:spPr>
    <a:solidFill>
      <a:schemeClr val="bg1"/>
    </a:solidFill>
    <a:ln w="9525" cap="flat" cmpd="sng" algn="ctr">
      <a:noFill/>
      <a:round/>
    </a:ln>
    <a:effectLst>
      <a:outerShdw blurRad="482600" dir="5400000" sx="90000" sy="-19000" rotWithShape="0">
        <a:schemeClr val="bg1">
          <a:lumMod val="50000"/>
          <a:alpha val="11000"/>
        </a:schemeClr>
      </a:outerShdw>
      <a:softEdge rad="63500"/>
    </a:effectLst>
  </c:spPr>
  <c:txPr>
    <a:bodyPr/>
    <a:lstStyle/>
    <a:p>
      <a:pPr>
        <a:defRPr/>
      </a:pPr>
      <a:endParaRPr lang="en-US"/>
    </a:p>
  </c:txPr>
  <c:printSettings>
    <c:headerFooter/>
    <c:pageMargins b="0.75" l="0.7" r="0.7" t="0.75" header="0.3" footer="0.3"/>
    <c:pageSetup/>
  </c:printSettings>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tx>
            <c:strRef>
              <c:f>Calculations!$B$31</c:f>
              <c:strCache>
                <c:ptCount val="1"/>
                <c:pt idx="0">
                  <c:v>TOTAL</c:v>
                </c:pt>
              </c:strCache>
            </c:strRef>
          </c:tx>
          <c:spPr>
            <a:effectLst>
              <a:outerShdw blurRad="596900" dist="165100" dir="5400000" sx="90000" sy="-19000" rotWithShape="0">
                <a:prstClr val="black">
                  <a:alpha val="66000"/>
                </a:prstClr>
              </a:outerShdw>
            </a:effectLst>
          </c:spPr>
          <c:dPt>
            <c:idx val="0"/>
            <c:bubble3D val="0"/>
            <c:spPr>
              <a:solidFill>
                <a:srgbClr val="0077B6"/>
              </a:solidFill>
              <a:ln w="19050">
                <a:solidFill>
                  <a:schemeClr val="lt1"/>
                </a:solidFill>
              </a:ln>
              <a:effectLst>
                <a:outerShdw blurRad="596900" dist="165100" dir="5400000" sx="90000" sy="-19000" rotWithShape="0">
                  <a:prstClr val="black">
                    <a:alpha val="66000"/>
                  </a:prstClr>
                </a:outerShdw>
              </a:effectLst>
            </c:spPr>
            <c:extLst>
              <c:ext xmlns:c16="http://schemas.microsoft.com/office/drawing/2014/chart" uri="{C3380CC4-5D6E-409C-BE32-E72D297353CC}">
                <c16:uniqueId val="{00000001-9108-43E2-B58D-2B9A6FC0584C}"/>
              </c:ext>
            </c:extLst>
          </c:dPt>
          <c:dPt>
            <c:idx val="1"/>
            <c:bubble3D val="0"/>
            <c:spPr>
              <a:solidFill>
                <a:srgbClr val="03045E"/>
              </a:solidFill>
              <a:ln w="19050">
                <a:solidFill>
                  <a:schemeClr val="lt1"/>
                </a:solidFill>
              </a:ln>
              <a:effectLst>
                <a:outerShdw blurRad="596900" dist="165100" dir="5400000" sx="90000" sy="-19000" rotWithShape="0">
                  <a:prstClr val="black">
                    <a:alpha val="66000"/>
                  </a:prstClr>
                </a:outerShdw>
              </a:effectLst>
            </c:spPr>
            <c:extLst>
              <c:ext xmlns:c16="http://schemas.microsoft.com/office/drawing/2014/chart" uri="{C3380CC4-5D6E-409C-BE32-E72D297353CC}">
                <c16:uniqueId val="{00000003-9108-43E2-B58D-2B9A6FC0584C}"/>
              </c:ext>
            </c:extLst>
          </c:dPt>
          <c:dPt>
            <c:idx val="2"/>
            <c:bubble3D val="0"/>
            <c:spPr>
              <a:solidFill>
                <a:srgbClr val="023E8A"/>
              </a:solidFill>
              <a:ln w="19050">
                <a:solidFill>
                  <a:schemeClr val="lt1"/>
                </a:solidFill>
              </a:ln>
              <a:effectLst>
                <a:outerShdw blurRad="596900" dist="165100" dir="5400000" sx="90000" sy="-19000" rotWithShape="0">
                  <a:prstClr val="black">
                    <a:alpha val="66000"/>
                  </a:prstClr>
                </a:outerShdw>
              </a:effectLst>
            </c:spPr>
            <c:extLst>
              <c:ext xmlns:c16="http://schemas.microsoft.com/office/drawing/2014/chart" uri="{C3380CC4-5D6E-409C-BE32-E72D297353CC}">
                <c16:uniqueId val="{00000005-9108-43E2-B58D-2B9A6FC0584C}"/>
              </c:ext>
            </c:extLst>
          </c:dPt>
          <c:dPt>
            <c:idx val="3"/>
            <c:bubble3D val="0"/>
            <c:spPr>
              <a:solidFill>
                <a:srgbClr val="00B4D8"/>
              </a:solidFill>
              <a:ln w="19050">
                <a:solidFill>
                  <a:schemeClr val="lt1"/>
                </a:solidFill>
              </a:ln>
              <a:effectLst>
                <a:outerShdw blurRad="596900" dist="165100" dir="5400000" sx="90000" sy="-19000" rotWithShape="0">
                  <a:prstClr val="black">
                    <a:alpha val="66000"/>
                  </a:prstClr>
                </a:outerShdw>
              </a:effectLst>
            </c:spPr>
            <c:extLst>
              <c:ext xmlns:c16="http://schemas.microsoft.com/office/drawing/2014/chart" uri="{C3380CC4-5D6E-409C-BE32-E72D297353CC}">
                <c16:uniqueId val="{00000007-9108-43E2-B58D-2B9A6FC0584C}"/>
              </c:ext>
            </c:extLst>
          </c:dPt>
          <c:dPt>
            <c:idx val="4"/>
            <c:bubble3D val="0"/>
            <c:spPr>
              <a:solidFill>
                <a:srgbClr val="0096C7"/>
              </a:solidFill>
              <a:ln w="19050">
                <a:solidFill>
                  <a:schemeClr val="lt1"/>
                </a:solidFill>
              </a:ln>
              <a:effectLst>
                <a:outerShdw blurRad="596900" dist="165100" dir="5400000" sx="90000" sy="-19000" rotWithShape="0">
                  <a:prstClr val="black">
                    <a:alpha val="66000"/>
                  </a:prstClr>
                </a:outerShdw>
              </a:effectLst>
            </c:spPr>
            <c:extLst>
              <c:ext xmlns:c16="http://schemas.microsoft.com/office/drawing/2014/chart" uri="{C3380CC4-5D6E-409C-BE32-E72D297353CC}">
                <c16:uniqueId val="{00000009-9108-43E2-B58D-2B9A6FC0584C}"/>
              </c:ext>
            </c:extLst>
          </c:dPt>
          <c:dPt>
            <c:idx val="5"/>
            <c:bubble3D val="0"/>
            <c:spPr>
              <a:solidFill>
                <a:srgbClr val="48CAE4"/>
              </a:solidFill>
              <a:ln w="19050">
                <a:solidFill>
                  <a:schemeClr val="lt1"/>
                </a:solidFill>
              </a:ln>
              <a:effectLst>
                <a:outerShdw blurRad="596900" dist="165100" dir="5400000" sx="90000" sy="-19000" rotWithShape="0">
                  <a:prstClr val="black">
                    <a:alpha val="66000"/>
                  </a:prstClr>
                </a:outerShdw>
              </a:effectLst>
            </c:spPr>
            <c:extLst>
              <c:ext xmlns:c16="http://schemas.microsoft.com/office/drawing/2014/chart" uri="{C3380CC4-5D6E-409C-BE32-E72D297353CC}">
                <c16:uniqueId val="{0000000B-9108-43E2-B58D-2B9A6FC0584C}"/>
              </c:ext>
            </c:extLst>
          </c:dPt>
          <c:dLbls>
            <c:dLbl>
              <c:idx val="5"/>
              <c:layout>
                <c:manualLayout>
                  <c:x val="2.3547609035058461E-3"/>
                  <c:y val="1.437596162548647E-3"/>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B-9108-43E2-B58D-2B9A6FC0584C}"/>
                </c:ext>
              </c:extLst>
            </c:dLbl>
            <c:spPr>
              <a:noFill/>
              <a:ln w="3175">
                <a:noFill/>
                <a:prstDash val="solid"/>
              </a:ln>
              <a:effectLst/>
            </c:spPr>
            <c:txPr>
              <a:bodyPr rot="0" spcFirstLastPara="1" vertOverflow="overflow" horzOverflow="overflow" vert="horz" wrap="none" lIns="38100" tIns="19050" rIns="38100" bIns="19050" anchor="ctr" anchorCtr="1">
                <a:spAutoFit/>
              </a:bodyPr>
              <a:lstStyle/>
              <a:p>
                <a:pPr>
                  <a:defRPr sz="1000" b="0" i="0" u="none" strike="noStrike" kern="1200" baseline="0">
                    <a:solidFill>
                      <a:srgbClr val="000000"/>
                    </a:solidFill>
                    <a:latin typeface="Verdana"/>
                    <a:ea typeface="Verdana"/>
                    <a:cs typeface="Verdana"/>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rect">
                    <a:avLst/>
                  </a:prstGeom>
                  <a:noFill/>
                  <a:ln>
                    <a:noFill/>
                  </a:ln>
                </c15:spPr>
              </c:ext>
            </c:extLst>
          </c:dLbls>
          <c:cat>
            <c:strRef>
              <c:extLst>
                <c:ext xmlns:c15="http://schemas.microsoft.com/office/drawing/2012/chart" uri="{02D57815-91ED-43cb-92C2-25804820EDAC}">
                  <c15:fullRef>
                    <c15:sqref>Calculations!$A$32:$A$39</c15:sqref>
                  </c15:fullRef>
                </c:ext>
              </c:extLst>
              <c:f>Calculations!$A$32:$A$37</c:f>
              <c:strCache>
                <c:ptCount val="6"/>
                <c:pt idx="0">
                  <c:v>O</c:v>
                </c:pt>
                <c:pt idx="1">
                  <c:v>A+</c:v>
                </c:pt>
                <c:pt idx="2">
                  <c:v>A</c:v>
                </c:pt>
                <c:pt idx="3">
                  <c:v>B+</c:v>
                </c:pt>
                <c:pt idx="4">
                  <c:v>B</c:v>
                </c:pt>
                <c:pt idx="5">
                  <c:v>C</c:v>
                </c:pt>
              </c:strCache>
            </c:strRef>
          </c:cat>
          <c:val>
            <c:numRef>
              <c:extLst>
                <c:ext xmlns:c15="http://schemas.microsoft.com/office/drawing/2012/chart" uri="{02D57815-91ED-43cb-92C2-25804820EDAC}">
                  <c15:fullRef>
                    <c15:sqref>Calculations!$B$32:$B$39</c15:sqref>
                  </c15:fullRef>
                </c:ext>
              </c:extLst>
              <c:f>Calculations!$B$32:$B$37</c:f>
              <c:numCache>
                <c:formatCode>General</c:formatCode>
                <c:ptCount val="6"/>
                <c:pt idx="0">
                  <c:v>8</c:v>
                </c:pt>
                <c:pt idx="1">
                  <c:v>22</c:v>
                </c:pt>
                <c:pt idx="2">
                  <c:v>12</c:v>
                </c:pt>
                <c:pt idx="3">
                  <c:v>3</c:v>
                </c:pt>
                <c:pt idx="4">
                  <c:v>4</c:v>
                </c:pt>
                <c:pt idx="5">
                  <c:v>1</c:v>
                </c:pt>
              </c:numCache>
            </c:numRef>
          </c:val>
          <c:extLst>
            <c:ext xmlns:c15="http://schemas.microsoft.com/office/drawing/2012/chart" uri="{02D57815-91ED-43cb-92C2-25804820EDAC}">
              <c15:categoryFilterExceptions>
                <c15:categoryFilterException>
                  <c15:sqref>Calculations!$B$38</c15:sqref>
                  <c15:spPr xmlns:c15="http://schemas.microsoft.com/office/drawing/2012/chart">
                    <a:solidFill>
                      <a:schemeClr val="accent1">
                        <a:lumMod val="60000"/>
                      </a:schemeClr>
                    </a:solidFill>
                    <a:ln w="19050">
                      <a:solidFill>
                        <a:schemeClr val="lt1"/>
                      </a:solidFill>
                    </a:ln>
                    <a:effectLst>
                      <a:outerShdw blurRad="596900" dist="165100" dir="5400000" sx="90000" sy="-19000" rotWithShape="0">
                        <a:prstClr val="black">
                          <a:alpha val="66000"/>
                        </a:prstClr>
                      </a:outerShdw>
                    </a:effectLst>
                  </c15:spPr>
                  <c15:bubble3D val="0"/>
                  <c15:dLbl>
                    <c:idx val="5"/>
                    <c:delete val="1"/>
                    <c:extLst>
                      <c:ext uri="{CE6537A1-D6FC-4f65-9D91-7224C49458BB}"/>
                      <c:ext xmlns:c16="http://schemas.microsoft.com/office/drawing/2014/chart" uri="{C3380CC4-5D6E-409C-BE32-E72D297353CC}">
                        <c16:uniqueId val="{0000000D-8A16-44DE-8AD1-2715454E53B8}"/>
                      </c:ext>
                    </c:extLst>
                  </c15:dLbl>
                </c15:categoryFilterException>
                <c15:categoryFilterException>
                  <c15:sqref>Calculations!$B$39</c15:sqref>
                  <c15:spPr xmlns:c15="http://schemas.microsoft.com/office/drawing/2012/chart">
                    <a:solidFill>
                      <a:schemeClr val="accent2">
                        <a:lumMod val="60000"/>
                      </a:schemeClr>
                    </a:solidFill>
                    <a:ln w="19050">
                      <a:solidFill>
                        <a:schemeClr val="lt1"/>
                      </a:solidFill>
                    </a:ln>
                    <a:effectLst>
                      <a:outerShdw blurRad="596900" dist="165100" dir="5400000" sx="90000" sy="-19000" rotWithShape="0">
                        <a:prstClr val="black">
                          <a:alpha val="66000"/>
                        </a:prstClr>
                      </a:outerShdw>
                    </a:effectLst>
                  </c15:spPr>
                  <c15:bubble3D val="0"/>
                  <c15:dLbl>
                    <c:idx val="5"/>
                    <c:delete val="1"/>
                    <c:extLst>
                      <c:ext uri="{CE6537A1-D6FC-4f65-9D91-7224C49458BB}"/>
                      <c:ext xmlns:c16="http://schemas.microsoft.com/office/drawing/2014/chart" uri="{C3380CC4-5D6E-409C-BE32-E72D297353CC}">
                        <c16:uniqueId val="{0000000F-8A16-44DE-8AD1-2715454E53B8}"/>
                      </c:ext>
                    </c:extLst>
                  </c15:dLbl>
                </c15:categoryFilterException>
              </c15:categoryFilterExceptions>
            </c:ext>
            <c:ext xmlns:c16="http://schemas.microsoft.com/office/drawing/2014/chart" uri="{C3380CC4-5D6E-409C-BE32-E72D297353CC}">
              <c16:uniqueId val="{00000010-9108-43E2-B58D-2B9A6FC0584C}"/>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noFill/>
    <a:ln w="9525" cap="flat" cmpd="sng" algn="ctr">
      <a:noFill/>
      <a:round/>
    </a:ln>
    <a:effectLst>
      <a:outerShdw blurRad="50800" dist="38100" dir="5400000" algn="t" rotWithShape="0">
        <a:prstClr val="black">
          <a:alpha val="40000"/>
        </a:prstClr>
      </a:outerShdw>
      <a:softEdge rad="482600"/>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barChart>
        <c:barDir val="col"/>
        <c:grouping val="clustered"/>
        <c:varyColors val="0"/>
        <c:ser>
          <c:idx val="0"/>
          <c:order val="0"/>
          <c:tx>
            <c:strRef>
              <c:f>Calculations!$B$23</c:f>
              <c:strCache>
                <c:ptCount val="1"/>
                <c:pt idx="0">
                  <c:v>English</c:v>
                </c:pt>
              </c:strCache>
            </c:strRef>
          </c:tx>
          <c:spPr>
            <a:gradFill flip="none" rotWithShape="1">
              <a:gsLst>
                <a:gs pos="0">
                  <a:schemeClr val="accent1">
                    <a:tint val="39000"/>
                  </a:schemeClr>
                </a:gs>
                <a:gs pos="75000">
                  <a:schemeClr val="accent1">
                    <a:tint val="39000"/>
                    <a:lumMod val="60000"/>
                    <a:lumOff val="40000"/>
                  </a:schemeClr>
                </a:gs>
                <a:gs pos="51000">
                  <a:schemeClr val="accent1">
                    <a:tint val="39000"/>
                    <a:alpha val="75000"/>
                  </a:schemeClr>
                </a:gs>
                <a:gs pos="100000">
                  <a:schemeClr val="accent1">
                    <a:tint val="39000"/>
                    <a:lumMod val="20000"/>
                    <a:lumOff val="80000"/>
                    <a:alpha val="15000"/>
                  </a:schemeClr>
                </a:gs>
              </a:gsLst>
              <a:lin ang="5400000" scaled="0"/>
            </a:gradFill>
            <a:ln>
              <a:noFill/>
            </a:ln>
            <a:effectLst/>
          </c:spPr>
          <c:invertIfNegative val="0"/>
          <c:cat>
            <c:strRef>
              <c:extLst>
                <c:ext xmlns:c15="http://schemas.microsoft.com/office/drawing/2012/chart" uri="{02D57815-91ED-43cb-92C2-25804820EDAC}">
                  <c15:fullRef>
                    <c15:sqref>Calculations!$A$24:$A$29</c15:sqref>
                  </c15:fullRef>
                </c:ext>
              </c:extLst>
              <c:f>Calculations!$A$24:$A$28</c:f>
              <c:strCache>
                <c:ptCount val="5"/>
                <c:pt idx="0">
                  <c:v>SEM 1</c:v>
                </c:pt>
                <c:pt idx="1">
                  <c:v>SEM 2</c:v>
                </c:pt>
                <c:pt idx="2">
                  <c:v>SEM 3</c:v>
                </c:pt>
                <c:pt idx="3">
                  <c:v>SEM 4</c:v>
                </c:pt>
                <c:pt idx="4">
                  <c:v>SEM 5</c:v>
                </c:pt>
              </c:strCache>
            </c:strRef>
          </c:cat>
          <c:val>
            <c:numRef>
              <c:extLst>
                <c:ext xmlns:c15="http://schemas.microsoft.com/office/drawing/2012/chart" uri="{02D57815-91ED-43cb-92C2-25804820EDAC}">
                  <c15:fullRef>
                    <c15:sqref>Calculations!$B$24:$B$29</c15:sqref>
                  </c15:fullRef>
                </c:ext>
              </c:extLst>
              <c:f>Calculations!$B$24:$B$28</c:f>
              <c:numCache>
                <c:formatCode>General</c:formatCode>
                <c:ptCount val="5"/>
                <c:pt idx="0">
                  <c:v>67.5</c:v>
                </c:pt>
                <c:pt idx="1">
                  <c:v>67.5</c:v>
                </c:pt>
                <c:pt idx="2">
                  <c:v>82.5</c:v>
                </c:pt>
                <c:pt idx="3">
                  <c:v>82.5</c:v>
                </c:pt>
                <c:pt idx="4">
                  <c:v>67.5</c:v>
                </c:pt>
              </c:numCache>
            </c:numRef>
          </c:val>
          <c:extLst>
            <c:ext xmlns:c16="http://schemas.microsoft.com/office/drawing/2014/chart" uri="{C3380CC4-5D6E-409C-BE32-E72D297353CC}">
              <c16:uniqueId val="{00000000-8C80-4396-A02C-A06C4794014F}"/>
            </c:ext>
          </c:extLst>
        </c:ser>
        <c:ser>
          <c:idx val="1"/>
          <c:order val="1"/>
          <c:tx>
            <c:strRef>
              <c:f>Calculations!$C$23</c:f>
              <c:strCache>
                <c:ptCount val="1"/>
                <c:pt idx="0">
                  <c:v>Arabic</c:v>
                </c:pt>
              </c:strCache>
            </c:strRef>
          </c:tx>
          <c:spPr>
            <a:gradFill flip="none" rotWithShape="1">
              <a:gsLst>
                <a:gs pos="0">
                  <a:schemeClr val="accent1">
                    <a:tint val="48000"/>
                  </a:schemeClr>
                </a:gs>
                <a:gs pos="75000">
                  <a:schemeClr val="accent1">
                    <a:tint val="48000"/>
                    <a:lumMod val="60000"/>
                    <a:lumOff val="40000"/>
                  </a:schemeClr>
                </a:gs>
                <a:gs pos="51000">
                  <a:schemeClr val="accent1">
                    <a:tint val="48000"/>
                    <a:alpha val="75000"/>
                  </a:schemeClr>
                </a:gs>
                <a:gs pos="100000">
                  <a:schemeClr val="accent1">
                    <a:tint val="48000"/>
                    <a:lumMod val="20000"/>
                    <a:lumOff val="80000"/>
                    <a:alpha val="15000"/>
                  </a:schemeClr>
                </a:gs>
              </a:gsLst>
              <a:lin ang="5400000" scaled="0"/>
            </a:gradFill>
            <a:ln>
              <a:noFill/>
            </a:ln>
            <a:effectLst/>
          </c:spPr>
          <c:invertIfNegative val="0"/>
          <c:cat>
            <c:strRef>
              <c:extLst>
                <c:ext xmlns:c15="http://schemas.microsoft.com/office/drawing/2012/chart" uri="{02D57815-91ED-43cb-92C2-25804820EDAC}">
                  <c15:fullRef>
                    <c15:sqref>Calculations!$A$24:$A$29</c15:sqref>
                  </c15:fullRef>
                </c:ext>
              </c:extLst>
              <c:f>Calculations!$A$24:$A$28</c:f>
              <c:strCache>
                <c:ptCount val="5"/>
                <c:pt idx="0">
                  <c:v>SEM 1</c:v>
                </c:pt>
                <c:pt idx="1">
                  <c:v>SEM 2</c:v>
                </c:pt>
                <c:pt idx="2">
                  <c:v>SEM 3</c:v>
                </c:pt>
                <c:pt idx="3">
                  <c:v>SEM 4</c:v>
                </c:pt>
                <c:pt idx="4">
                  <c:v>SEM 5</c:v>
                </c:pt>
              </c:strCache>
            </c:strRef>
          </c:cat>
          <c:val>
            <c:numRef>
              <c:extLst>
                <c:ext xmlns:c15="http://schemas.microsoft.com/office/drawing/2012/chart" uri="{02D57815-91ED-43cb-92C2-25804820EDAC}">
                  <c15:fullRef>
                    <c15:sqref>Calculations!$C$24:$C$29</c15:sqref>
                  </c15:fullRef>
                </c:ext>
              </c:extLst>
              <c:f>Calculations!$C$24:$C$28</c:f>
              <c:numCache>
                <c:formatCode>General</c:formatCode>
                <c:ptCount val="5"/>
                <c:pt idx="0">
                  <c:v>82.5</c:v>
                </c:pt>
                <c:pt idx="1">
                  <c:v>82.5</c:v>
                </c:pt>
                <c:pt idx="2">
                  <c:v>67.5</c:v>
                </c:pt>
                <c:pt idx="3">
                  <c:v>82.5</c:v>
                </c:pt>
                <c:pt idx="4">
                  <c:v>95</c:v>
                </c:pt>
              </c:numCache>
            </c:numRef>
          </c:val>
          <c:extLst>
            <c:ext xmlns:c16="http://schemas.microsoft.com/office/drawing/2014/chart" uri="{C3380CC4-5D6E-409C-BE32-E72D297353CC}">
              <c16:uniqueId val="{00000001-8C80-4396-A02C-A06C4794014F}"/>
            </c:ext>
          </c:extLst>
        </c:ser>
        <c:ser>
          <c:idx val="2"/>
          <c:order val="2"/>
          <c:tx>
            <c:strRef>
              <c:f>Calculations!$D$23</c:f>
              <c:strCache>
                <c:ptCount val="1"/>
                <c:pt idx="0">
                  <c:v>Statistics</c:v>
                </c:pt>
              </c:strCache>
            </c:strRef>
          </c:tx>
          <c:spPr>
            <a:gradFill flip="none" rotWithShape="1">
              <a:gsLst>
                <a:gs pos="0">
                  <a:schemeClr val="accent1">
                    <a:tint val="57000"/>
                  </a:schemeClr>
                </a:gs>
                <a:gs pos="75000">
                  <a:schemeClr val="accent1">
                    <a:tint val="57000"/>
                    <a:lumMod val="60000"/>
                    <a:lumOff val="40000"/>
                  </a:schemeClr>
                </a:gs>
                <a:gs pos="51000">
                  <a:schemeClr val="accent1">
                    <a:tint val="57000"/>
                    <a:alpha val="75000"/>
                  </a:schemeClr>
                </a:gs>
                <a:gs pos="100000">
                  <a:schemeClr val="accent1">
                    <a:tint val="57000"/>
                    <a:lumMod val="20000"/>
                    <a:lumOff val="80000"/>
                    <a:alpha val="15000"/>
                  </a:schemeClr>
                </a:gs>
              </a:gsLst>
              <a:lin ang="5400000" scaled="0"/>
            </a:gradFill>
            <a:ln>
              <a:noFill/>
            </a:ln>
            <a:effectLst/>
          </c:spPr>
          <c:invertIfNegative val="0"/>
          <c:cat>
            <c:strRef>
              <c:extLst>
                <c:ext xmlns:c15="http://schemas.microsoft.com/office/drawing/2012/chart" uri="{02D57815-91ED-43cb-92C2-25804820EDAC}">
                  <c15:fullRef>
                    <c15:sqref>Calculations!$A$24:$A$29</c15:sqref>
                  </c15:fullRef>
                </c:ext>
              </c:extLst>
              <c:f>Calculations!$A$24:$A$28</c:f>
              <c:strCache>
                <c:ptCount val="5"/>
                <c:pt idx="0">
                  <c:v>SEM 1</c:v>
                </c:pt>
                <c:pt idx="1">
                  <c:v>SEM 2</c:v>
                </c:pt>
                <c:pt idx="2">
                  <c:v>SEM 3</c:v>
                </c:pt>
                <c:pt idx="3">
                  <c:v>SEM 4</c:v>
                </c:pt>
                <c:pt idx="4">
                  <c:v>SEM 5</c:v>
                </c:pt>
              </c:strCache>
            </c:strRef>
          </c:cat>
          <c:val>
            <c:numRef>
              <c:extLst>
                <c:ext xmlns:c15="http://schemas.microsoft.com/office/drawing/2012/chart" uri="{02D57815-91ED-43cb-92C2-25804820EDAC}">
                  <c15:fullRef>
                    <c15:sqref>Calculations!$D$24:$D$29</c15:sqref>
                  </c15:fullRef>
                </c:ext>
              </c:extLst>
              <c:f>Calculations!$D$24:$D$28</c:f>
              <c:numCache>
                <c:formatCode>General</c:formatCode>
                <c:ptCount val="5"/>
                <c:pt idx="0">
                  <c:v>82.5</c:v>
                </c:pt>
                <c:pt idx="1">
                  <c:v>82.5</c:v>
                </c:pt>
                <c:pt idx="2">
                  <c:v>67.5</c:v>
                </c:pt>
                <c:pt idx="3">
                  <c:v>67.5</c:v>
                </c:pt>
                <c:pt idx="4">
                  <c:v>47.5</c:v>
                </c:pt>
              </c:numCache>
            </c:numRef>
          </c:val>
          <c:extLst>
            <c:ext xmlns:c16="http://schemas.microsoft.com/office/drawing/2014/chart" uri="{C3380CC4-5D6E-409C-BE32-E72D297353CC}">
              <c16:uniqueId val="{00000002-8C80-4396-A02C-A06C4794014F}"/>
            </c:ext>
          </c:extLst>
        </c:ser>
        <c:ser>
          <c:idx val="3"/>
          <c:order val="3"/>
          <c:tx>
            <c:strRef>
              <c:f>Calculations!$E$23</c:f>
              <c:strCache>
                <c:ptCount val="1"/>
                <c:pt idx="0">
                  <c:v>Mathematics </c:v>
                </c:pt>
              </c:strCache>
            </c:strRef>
          </c:tx>
          <c:spPr>
            <a:gradFill flip="none" rotWithShape="1">
              <a:gsLst>
                <a:gs pos="0">
                  <a:schemeClr val="accent1">
                    <a:tint val="65000"/>
                  </a:schemeClr>
                </a:gs>
                <a:gs pos="75000">
                  <a:schemeClr val="accent1">
                    <a:tint val="65000"/>
                    <a:lumMod val="60000"/>
                    <a:lumOff val="40000"/>
                  </a:schemeClr>
                </a:gs>
                <a:gs pos="51000">
                  <a:schemeClr val="accent1">
                    <a:tint val="65000"/>
                    <a:alpha val="75000"/>
                  </a:schemeClr>
                </a:gs>
                <a:gs pos="100000">
                  <a:schemeClr val="accent1">
                    <a:tint val="65000"/>
                    <a:lumMod val="20000"/>
                    <a:lumOff val="80000"/>
                    <a:alpha val="15000"/>
                  </a:schemeClr>
                </a:gs>
              </a:gsLst>
              <a:lin ang="5400000" scaled="0"/>
            </a:gradFill>
            <a:ln>
              <a:noFill/>
            </a:ln>
            <a:effectLst/>
          </c:spPr>
          <c:invertIfNegative val="0"/>
          <c:cat>
            <c:strRef>
              <c:extLst>
                <c:ext xmlns:c15="http://schemas.microsoft.com/office/drawing/2012/chart" uri="{02D57815-91ED-43cb-92C2-25804820EDAC}">
                  <c15:fullRef>
                    <c15:sqref>Calculations!$A$24:$A$29</c15:sqref>
                  </c15:fullRef>
                </c:ext>
              </c:extLst>
              <c:f>Calculations!$A$24:$A$28</c:f>
              <c:strCache>
                <c:ptCount val="5"/>
                <c:pt idx="0">
                  <c:v>SEM 1</c:v>
                </c:pt>
                <c:pt idx="1">
                  <c:v>SEM 2</c:v>
                </c:pt>
                <c:pt idx="2">
                  <c:v>SEM 3</c:v>
                </c:pt>
                <c:pt idx="3">
                  <c:v>SEM 4</c:v>
                </c:pt>
                <c:pt idx="4">
                  <c:v>SEM 5</c:v>
                </c:pt>
              </c:strCache>
            </c:strRef>
          </c:cat>
          <c:val>
            <c:numRef>
              <c:extLst>
                <c:ext xmlns:c15="http://schemas.microsoft.com/office/drawing/2012/chart" uri="{02D57815-91ED-43cb-92C2-25804820EDAC}">
                  <c15:fullRef>
                    <c15:sqref>Calculations!$E$24:$E$29</c15:sqref>
                  </c15:fullRef>
                </c:ext>
              </c:extLst>
              <c:f>Calculations!$E$24:$E$28</c:f>
              <c:numCache>
                <c:formatCode>General</c:formatCode>
                <c:ptCount val="5"/>
                <c:pt idx="0">
                  <c:v>57.5</c:v>
                </c:pt>
                <c:pt idx="1">
                  <c:v>57.5</c:v>
                </c:pt>
                <c:pt idx="2">
                  <c:v>57.5</c:v>
                </c:pt>
                <c:pt idx="3">
                  <c:v>67.5</c:v>
                </c:pt>
                <c:pt idx="4">
                  <c:v>82.5</c:v>
                </c:pt>
              </c:numCache>
            </c:numRef>
          </c:val>
          <c:extLst>
            <c:ext xmlns:c16="http://schemas.microsoft.com/office/drawing/2014/chart" uri="{C3380CC4-5D6E-409C-BE32-E72D297353CC}">
              <c16:uniqueId val="{00000003-8C80-4396-A02C-A06C4794014F}"/>
            </c:ext>
          </c:extLst>
        </c:ser>
        <c:ser>
          <c:idx val="4"/>
          <c:order val="4"/>
          <c:tx>
            <c:strRef>
              <c:f>Calculations!$F$23</c:f>
              <c:strCache>
                <c:ptCount val="1"/>
                <c:pt idx="0">
                  <c:v>Computer Science</c:v>
                </c:pt>
              </c:strCache>
            </c:strRef>
          </c:tx>
          <c:spPr>
            <a:gradFill flip="none" rotWithShape="1">
              <a:gsLst>
                <a:gs pos="0">
                  <a:schemeClr val="accent1">
                    <a:tint val="74000"/>
                  </a:schemeClr>
                </a:gs>
                <a:gs pos="75000">
                  <a:schemeClr val="accent1">
                    <a:tint val="74000"/>
                    <a:lumMod val="60000"/>
                    <a:lumOff val="40000"/>
                  </a:schemeClr>
                </a:gs>
                <a:gs pos="51000">
                  <a:schemeClr val="accent1">
                    <a:tint val="74000"/>
                    <a:alpha val="75000"/>
                  </a:schemeClr>
                </a:gs>
                <a:gs pos="100000">
                  <a:schemeClr val="accent1">
                    <a:tint val="74000"/>
                    <a:lumMod val="20000"/>
                    <a:lumOff val="80000"/>
                    <a:alpha val="15000"/>
                  </a:schemeClr>
                </a:gs>
              </a:gsLst>
              <a:lin ang="5400000" scaled="0"/>
            </a:gradFill>
            <a:ln>
              <a:noFill/>
            </a:ln>
            <a:effectLst/>
          </c:spPr>
          <c:invertIfNegative val="0"/>
          <c:cat>
            <c:strRef>
              <c:extLst>
                <c:ext xmlns:c15="http://schemas.microsoft.com/office/drawing/2012/chart" uri="{02D57815-91ED-43cb-92C2-25804820EDAC}">
                  <c15:fullRef>
                    <c15:sqref>Calculations!$A$24:$A$29</c15:sqref>
                  </c15:fullRef>
                </c:ext>
              </c:extLst>
              <c:f>Calculations!$A$24:$A$28</c:f>
              <c:strCache>
                <c:ptCount val="5"/>
                <c:pt idx="0">
                  <c:v>SEM 1</c:v>
                </c:pt>
                <c:pt idx="1">
                  <c:v>SEM 2</c:v>
                </c:pt>
                <c:pt idx="2">
                  <c:v>SEM 3</c:v>
                </c:pt>
                <c:pt idx="3">
                  <c:v>SEM 4</c:v>
                </c:pt>
                <c:pt idx="4">
                  <c:v>SEM 5</c:v>
                </c:pt>
              </c:strCache>
            </c:strRef>
          </c:cat>
          <c:val>
            <c:numRef>
              <c:extLst>
                <c:ext xmlns:c15="http://schemas.microsoft.com/office/drawing/2012/chart" uri="{02D57815-91ED-43cb-92C2-25804820EDAC}">
                  <c15:fullRef>
                    <c15:sqref>Calculations!$F$24:$F$29</c15:sqref>
                  </c15:fullRef>
                </c:ext>
              </c:extLst>
              <c:f>Calculations!$F$24:$F$28</c:f>
              <c:numCache>
                <c:formatCode>General</c:formatCode>
                <c:ptCount val="5"/>
                <c:pt idx="0">
                  <c:v>52.5</c:v>
                </c:pt>
                <c:pt idx="1">
                  <c:v>67.5</c:v>
                </c:pt>
                <c:pt idx="2">
                  <c:v>82.5</c:v>
                </c:pt>
                <c:pt idx="3">
                  <c:v>82.5</c:v>
                </c:pt>
                <c:pt idx="4">
                  <c:v>82.5</c:v>
                </c:pt>
              </c:numCache>
            </c:numRef>
          </c:val>
          <c:extLst>
            <c:ext xmlns:c16="http://schemas.microsoft.com/office/drawing/2014/chart" uri="{C3380CC4-5D6E-409C-BE32-E72D297353CC}">
              <c16:uniqueId val="{00000004-8C80-4396-A02C-A06C4794014F}"/>
            </c:ext>
          </c:extLst>
        </c:ser>
        <c:ser>
          <c:idx val="5"/>
          <c:order val="5"/>
          <c:tx>
            <c:strRef>
              <c:f>Calculations!$G$23</c:f>
              <c:strCache>
                <c:ptCount val="1"/>
                <c:pt idx="0">
                  <c:v>Statistics PR</c:v>
                </c:pt>
              </c:strCache>
            </c:strRef>
          </c:tx>
          <c:spPr>
            <a:gradFill flip="none" rotWithShape="1">
              <a:gsLst>
                <a:gs pos="0">
                  <a:schemeClr val="accent1">
                    <a:tint val="83000"/>
                  </a:schemeClr>
                </a:gs>
                <a:gs pos="75000">
                  <a:schemeClr val="accent1">
                    <a:tint val="83000"/>
                    <a:lumMod val="60000"/>
                    <a:lumOff val="40000"/>
                  </a:schemeClr>
                </a:gs>
                <a:gs pos="51000">
                  <a:schemeClr val="accent1">
                    <a:tint val="83000"/>
                    <a:alpha val="75000"/>
                  </a:schemeClr>
                </a:gs>
                <a:gs pos="100000">
                  <a:schemeClr val="accent1">
                    <a:tint val="83000"/>
                    <a:lumMod val="20000"/>
                    <a:lumOff val="80000"/>
                    <a:alpha val="15000"/>
                  </a:schemeClr>
                </a:gs>
              </a:gsLst>
              <a:lin ang="5400000" scaled="0"/>
            </a:gradFill>
            <a:ln>
              <a:noFill/>
            </a:ln>
            <a:effectLst/>
          </c:spPr>
          <c:invertIfNegative val="0"/>
          <c:cat>
            <c:strRef>
              <c:extLst>
                <c:ext xmlns:c15="http://schemas.microsoft.com/office/drawing/2012/chart" uri="{02D57815-91ED-43cb-92C2-25804820EDAC}">
                  <c15:fullRef>
                    <c15:sqref>Calculations!$A$24:$A$29</c15:sqref>
                  </c15:fullRef>
                </c:ext>
              </c:extLst>
              <c:f>Calculations!$A$24:$A$28</c:f>
              <c:strCache>
                <c:ptCount val="5"/>
                <c:pt idx="0">
                  <c:v>SEM 1</c:v>
                </c:pt>
                <c:pt idx="1">
                  <c:v>SEM 2</c:v>
                </c:pt>
                <c:pt idx="2">
                  <c:v>SEM 3</c:v>
                </c:pt>
                <c:pt idx="3">
                  <c:v>SEM 4</c:v>
                </c:pt>
                <c:pt idx="4">
                  <c:v>SEM 5</c:v>
                </c:pt>
              </c:strCache>
            </c:strRef>
          </c:cat>
          <c:val>
            <c:numRef>
              <c:extLst>
                <c:ext xmlns:c15="http://schemas.microsoft.com/office/drawing/2012/chart" uri="{02D57815-91ED-43cb-92C2-25804820EDAC}">
                  <c15:fullRef>
                    <c15:sqref>Calculations!$G$24:$G$29</c15:sqref>
                  </c15:fullRef>
                </c:ext>
              </c:extLst>
              <c:f>Calculations!$G$24:$G$28</c:f>
              <c:numCache>
                <c:formatCode>General</c:formatCode>
                <c:ptCount val="5"/>
                <c:pt idx="0">
                  <c:v>82.5</c:v>
                </c:pt>
                <c:pt idx="1">
                  <c:v>52.5</c:v>
                </c:pt>
                <c:pt idx="2">
                  <c:v>52.5</c:v>
                </c:pt>
                <c:pt idx="3">
                  <c:v>95</c:v>
                </c:pt>
                <c:pt idx="4">
                  <c:v>82.5</c:v>
                </c:pt>
              </c:numCache>
            </c:numRef>
          </c:val>
          <c:extLst>
            <c:ext xmlns:c16="http://schemas.microsoft.com/office/drawing/2014/chart" uri="{C3380CC4-5D6E-409C-BE32-E72D297353CC}">
              <c16:uniqueId val="{00000005-8C80-4396-A02C-A06C4794014F}"/>
            </c:ext>
          </c:extLst>
        </c:ser>
        <c:ser>
          <c:idx val="6"/>
          <c:order val="6"/>
          <c:tx>
            <c:strRef>
              <c:f>Calculations!$H$23</c:f>
              <c:strCache>
                <c:ptCount val="1"/>
                <c:pt idx="0">
                  <c:v>Computer Science PR</c:v>
                </c:pt>
              </c:strCache>
            </c:strRef>
          </c:tx>
          <c:spPr>
            <a:gradFill flip="none" rotWithShape="1">
              <a:gsLst>
                <a:gs pos="0">
                  <a:schemeClr val="accent1">
                    <a:tint val="92000"/>
                  </a:schemeClr>
                </a:gs>
                <a:gs pos="75000">
                  <a:schemeClr val="accent1">
                    <a:tint val="92000"/>
                    <a:lumMod val="60000"/>
                    <a:lumOff val="40000"/>
                  </a:schemeClr>
                </a:gs>
                <a:gs pos="51000">
                  <a:schemeClr val="accent1">
                    <a:tint val="92000"/>
                    <a:alpha val="75000"/>
                  </a:schemeClr>
                </a:gs>
                <a:gs pos="100000">
                  <a:schemeClr val="accent1">
                    <a:tint val="92000"/>
                    <a:lumMod val="20000"/>
                    <a:lumOff val="80000"/>
                    <a:alpha val="15000"/>
                  </a:schemeClr>
                </a:gs>
              </a:gsLst>
              <a:lin ang="5400000" scaled="0"/>
            </a:gradFill>
            <a:ln>
              <a:noFill/>
            </a:ln>
            <a:effectLst/>
          </c:spPr>
          <c:invertIfNegative val="0"/>
          <c:cat>
            <c:strRef>
              <c:extLst>
                <c:ext xmlns:c15="http://schemas.microsoft.com/office/drawing/2012/chart" uri="{02D57815-91ED-43cb-92C2-25804820EDAC}">
                  <c15:fullRef>
                    <c15:sqref>Calculations!$A$24:$A$29</c15:sqref>
                  </c15:fullRef>
                </c:ext>
              </c:extLst>
              <c:f>Calculations!$A$24:$A$28</c:f>
              <c:strCache>
                <c:ptCount val="5"/>
                <c:pt idx="0">
                  <c:v>SEM 1</c:v>
                </c:pt>
                <c:pt idx="1">
                  <c:v>SEM 2</c:v>
                </c:pt>
                <c:pt idx="2">
                  <c:v>SEM 3</c:v>
                </c:pt>
                <c:pt idx="3">
                  <c:v>SEM 4</c:v>
                </c:pt>
                <c:pt idx="4">
                  <c:v>SEM 5</c:v>
                </c:pt>
              </c:strCache>
            </c:strRef>
          </c:cat>
          <c:val>
            <c:numRef>
              <c:extLst>
                <c:ext xmlns:c15="http://schemas.microsoft.com/office/drawing/2012/chart" uri="{02D57815-91ED-43cb-92C2-25804820EDAC}">
                  <c15:fullRef>
                    <c15:sqref>Calculations!$H$24:$H$29</c15:sqref>
                  </c15:fullRef>
                </c:ext>
              </c:extLst>
              <c:f>Calculations!$H$24:$H$28</c:f>
              <c:numCache>
                <c:formatCode>General</c:formatCode>
                <c:ptCount val="5"/>
                <c:pt idx="0">
                  <c:v>95</c:v>
                </c:pt>
                <c:pt idx="1">
                  <c:v>95</c:v>
                </c:pt>
                <c:pt idx="2">
                  <c:v>67.5</c:v>
                </c:pt>
                <c:pt idx="3">
                  <c:v>82.5</c:v>
                </c:pt>
                <c:pt idx="4">
                  <c:v>95</c:v>
                </c:pt>
              </c:numCache>
            </c:numRef>
          </c:val>
          <c:extLst>
            <c:ext xmlns:c16="http://schemas.microsoft.com/office/drawing/2014/chart" uri="{C3380CC4-5D6E-409C-BE32-E72D297353CC}">
              <c16:uniqueId val="{00000006-8C80-4396-A02C-A06C4794014F}"/>
            </c:ext>
          </c:extLst>
        </c:ser>
        <c:ser>
          <c:idx val="7"/>
          <c:order val="7"/>
          <c:tx>
            <c:strRef>
              <c:f>Calculations!$I$23</c:f>
              <c:strCache>
                <c:ptCount val="1"/>
                <c:pt idx="0">
                  <c:v>O</c:v>
                </c:pt>
              </c:strCache>
            </c:strRef>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invertIfNegative val="0"/>
          <c:cat>
            <c:strRef>
              <c:extLst>
                <c:ext xmlns:c15="http://schemas.microsoft.com/office/drawing/2012/chart" uri="{02D57815-91ED-43cb-92C2-25804820EDAC}">
                  <c15:fullRef>
                    <c15:sqref>Calculations!$A$24:$A$29</c15:sqref>
                  </c15:fullRef>
                </c:ext>
              </c:extLst>
              <c:f>Calculations!$A$24:$A$28</c:f>
              <c:strCache>
                <c:ptCount val="5"/>
                <c:pt idx="0">
                  <c:v>SEM 1</c:v>
                </c:pt>
                <c:pt idx="1">
                  <c:v>SEM 2</c:v>
                </c:pt>
                <c:pt idx="2">
                  <c:v>SEM 3</c:v>
                </c:pt>
                <c:pt idx="3">
                  <c:v>SEM 4</c:v>
                </c:pt>
                <c:pt idx="4">
                  <c:v>SEM 5</c:v>
                </c:pt>
              </c:strCache>
            </c:strRef>
          </c:cat>
          <c:val>
            <c:numRef>
              <c:extLst>
                <c:ext xmlns:c15="http://schemas.microsoft.com/office/drawing/2012/chart" uri="{02D57815-91ED-43cb-92C2-25804820EDAC}">
                  <c15:fullRef>
                    <c15:sqref>Calculations!$I$24:$I$29</c15:sqref>
                  </c15:fullRef>
                </c:ext>
              </c:extLst>
              <c:f>Calculations!$I$24:$I$28</c:f>
              <c:numCache>
                <c:formatCode>General</c:formatCode>
                <c:ptCount val="5"/>
                <c:pt idx="0">
                  <c:v>2</c:v>
                </c:pt>
                <c:pt idx="1">
                  <c:v>1</c:v>
                </c:pt>
                <c:pt idx="2">
                  <c:v>0</c:v>
                </c:pt>
                <c:pt idx="3">
                  <c:v>1</c:v>
                </c:pt>
                <c:pt idx="4">
                  <c:v>2</c:v>
                </c:pt>
              </c:numCache>
            </c:numRef>
          </c:val>
          <c:extLst>
            <c:ext xmlns:c16="http://schemas.microsoft.com/office/drawing/2014/chart" uri="{C3380CC4-5D6E-409C-BE32-E72D297353CC}">
              <c16:uniqueId val="{00000008-8C80-4396-A02C-A06C4794014F}"/>
            </c:ext>
          </c:extLst>
        </c:ser>
        <c:ser>
          <c:idx val="8"/>
          <c:order val="8"/>
          <c:tx>
            <c:strRef>
              <c:f>Calculations!$J$23</c:f>
              <c:strCache>
                <c:ptCount val="1"/>
                <c:pt idx="0">
                  <c:v>A+</c:v>
                </c:pt>
              </c:strCache>
            </c:strRef>
          </c:tx>
          <c:spPr>
            <a:gradFill flip="none" rotWithShape="1">
              <a:gsLst>
                <a:gs pos="0">
                  <a:schemeClr val="accent1">
                    <a:shade val="91000"/>
                  </a:schemeClr>
                </a:gs>
                <a:gs pos="75000">
                  <a:schemeClr val="accent1">
                    <a:shade val="91000"/>
                    <a:lumMod val="60000"/>
                    <a:lumOff val="40000"/>
                  </a:schemeClr>
                </a:gs>
                <a:gs pos="51000">
                  <a:schemeClr val="accent1">
                    <a:shade val="91000"/>
                    <a:alpha val="75000"/>
                  </a:schemeClr>
                </a:gs>
                <a:gs pos="100000">
                  <a:schemeClr val="accent1">
                    <a:shade val="91000"/>
                    <a:lumMod val="20000"/>
                    <a:lumOff val="80000"/>
                    <a:alpha val="15000"/>
                  </a:schemeClr>
                </a:gs>
              </a:gsLst>
              <a:lin ang="5400000" scaled="0"/>
            </a:gradFill>
            <a:ln>
              <a:noFill/>
            </a:ln>
            <a:effectLst/>
          </c:spPr>
          <c:invertIfNegative val="0"/>
          <c:cat>
            <c:strRef>
              <c:extLst>
                <c:ext xmlns:c15="http://schemas.microsoft.com/office/drawing/2012/chart" uri="{02D57815-91ED-43cb-92C2-25804820EDAC}">
                  <c15:fullRef>
                    <c15:sqref>Calculations!$A$24:$A$29</c15:sqref>
                  </c15:fullRef>
                </c:ext>
              </c:extLst>
              <c:f>Calculations!$A$24:$A$28</c:f>
              <c:strCache>
                <c:ptCount val="5"/>
                <c:pt idx="0">
                  <c:v>SEM 1</c:v>
                </c:pt>
                <c:pt idx="1">
                  <c:v>SEM 2</c:v>
                </c:pt>
                <c:pt idx="2">
                  <c:v>SEM 3</c:v>
                </c:pt>
                <c:pt idx="3">
                  <c:v>SEM 4</c:v>
                </c:pt>
                <c:pt idx="4">
                  <c:v>SEM 5</c:v>
                </c:pt>
              </c:strCache>
            </c:strRef>
          </c:cat>
          <c:val>
            <c:numRef>
              <c:extLst>
                <c:ext xmlns:c15="http://schemas.microsoft.com/office/drawing/2012/chart" uri="{02D57815-91ED-43cb-92C2-25804820EDAC}">
                  <c15:fullRef>
                    <c15:sqref>Calculations!$J$24:$J$29</c15:sqref>
                  </c15:fullRef>
                </c:ext>
              </c:extLst>
              <c:f>Calculations!$J$24:$J$28</c:f>
              <c:numCache>
                <c:formatCode>General</c:formatCode>
                <c:ptCount val="5"/>
                <c:pt idx="0">
                  <c:v>3</c:v>
                </c:pt>
                <c:pt idx="1">
                  <c:v>3</c:v>
                </c:pt>
                <c:pt idx="2">
                  <c:v>3</c:v>
                </c:pt>
                <c:pt idx="3">
                  <c:v>6</c:v>
                </c:pt>
                <c:pt idx="4">
                  <c:v>3</c:v>
                </c:pt>
              </c:numCache>
            </c:numRef>
          </c:val>
          <c:extLst>
            <c:ext xmlns:c16="http://schemas.microsoft.com/office/drawing/2014/chart" uri="{C3380CC4-5D6E-409C-BE32-E72D297353CC}">
              <c16:uniqueId val="{00000009-8C80-4396-A02C-A06C4794014F}"/>
            </c:ext>
          </c:extLst>
        </c:ser>
        <c:ser>
          <c:idx val="9"/>
          <c:order val="9"/>
          <c:tx>
            <c:strRef>
              <c:f>Calculations!$K$23</c:f>
              <c:strCache>
                <c:ptCount val="1"/>
                <c:pt idx="0">
                  <c:v>A</c:v>
                </c:pt>
              </c:strCache>
            </c:strRef>
          </c:tx>
          <c:spPr>
            <a:gradFill flip="none" rotWithShape="1">
              <a:gsLst>
                <a:gs pos="0">
                  <a:schemeClr val="accent1">
                    <a:shade val="82000"/>
                  </a:schemeClr>
                </a:gs>
                <a:gs pos="75000">
                  <a:schemeClr val="accent1">
                    <a:shade val="82000"/>
                    <a:lumMod val="60000"/>
                    <a:lumOff val="40000"/>
                  </a:schemeClr>
                </a:gs>
                <a:gs pos="51000">
                  <a:schemeClr val="accent1">
                    <a:shade val="82000"/>
                    <a:alpha val="75000"/>
                  </a:schemeClr>
                </a:gs>
                <a:gs pos="100000">
                  <a:schemeClr val="accent1">
                    <a:shade val="82000"/>
                    <a:lumMod val="20000"/>
                    <a:lumOff val="80000"/>
                    <a:alpha val="15000"/>
                  </a:schemeClr>
                </a:gs>
              </a:gsLst>
              <a:lin ang="5400000" scaled="0"/>
            </a:gradFill>
            <a:ln>
              <a:noFill/>
            </a:ln>
            <a:effectLst/>
          </c:spPr>
          <c:invertIfNegative val="0"/>
          <c:cat>
            <c:strRef>
              <c:extLst>
                <c:ext xmlns:c15="http://schemas.microsoft.com/office/drawing/2012/chart" uri="{02D57815-91ED-43cb-92C2-25804820EDAC}">
                  <c15:fullRef>
                    <c15:sqref>Calculations!$A$24:$A$29</c15:sqref>
                  </c15:fullRef>
                </c:ext>
              </c:extLst>
              <c:f>Calculations!$A$24:$A$28</c:f>
              <c:strCache>
                <c:ptCount val="5"/>
                <c:pt idx="0">
                  <c:v>SEM 1</c:v>
                </c:pt>
                <c:pt idx="1">
                  <c:v>SEM 2</c:v>
                </c:pt>
                <c:pt idx="2">
                  <c:v>SEM 3</c:v>
                </c:pt>
                <c:pt idx="3">
                  <c:v>SEM 4</c:v>
                </c:pt>
                <c:pt idx="4">
                  <c:v>SEM 5</c:v>
                </c:pt>
              </c:strCache>
            </c:strRef>
          </c:cat>
          <c:val>
            <c:numRef>
              <c:extLst>
                <c:ext xmlns:c15="http://schemas.microsoft.com/office/drawing/2012/chart" uri="{02D57815-91ED-43cb-92C2-25804820EDAC}">
                  <c15:fullRef>
                    <c15:sqref>Calculations!$K$24:$K$29</c15:sqref>
                  </c15:fullRef>
                </c:ext>
              </c:extLst>
              <c:f>Calculations!$K$24:$K$28</c:f>
              <c:numCache>
                <c:formatCode>General</c:formatCode>
                <c:ptCount val="5"/>
                <c:pt idx="0">
                  <c:v>1</c:v>
                </c:pt>
                <c:pt idx="1">
                  <c:v>2</c:v>
                </c:pt>
                <c:pt idx="2">
                  <c:v>3</c:v>
                </c:pt>
                <c:pt idx="3">
                  <c:v>2</c:v>
                </c:pt>
                <c:pt idx="4">
                  <c:v>2</c:v>
                </c:pt>
              </c:numCache>
            </c:numRef>
          </c:val>
          <c:extLst>
            <c:ext xmlns:c16="http://schemas.microsoft.com/office/drawing/2014/chart" uri="{C3380CC4-5D6E-409C-BE32-E72D297353CC}">
              <c16:uniqueId val="{0000000A-8C80-4396-A02C-A06C4794014F}"/>
            </c:ext>
          </c:extLst>
        </c:ser>
        <c:ser>
          <c:idx val="10"/>
          <c:order val="10"/>
          <c:tx>
            <c:strRef>
              <c:f>Calculations!$L$23</c:f>
              <c:strCache>
                <c:ptCount val="1"/>
                <c:pt idx="0">
                  <c:v>B+</c:v>
                </c:pt>
              </c:strCache>
            </c:strRef>
          </c:tx>
          <c:spPr>
            <a:gradFill flip="none" rotWithShape="1">
              <a:gsLst>
                <a:gs pos="0">
                  <a:schemeClr val="accent1">
                    <a:shade val="73000"/>
                  </a:schemeClr>
                </a:gs>
                <a:gs pos="75000">
                  <a:schemeClr val="accent1">
                    <a:shade val="73000"/>
                    <a:lumMod val="60000"/>
                    <a:lumOff val="40000"/>
                  </a:schemeClr>
                </a:gs>
                <a:gs pos="51000">
                  <a:schemeClr val="accent1">
                    <a:shade val="73000"/>
                    <a:alpha val="75000"/>
                  </a:schemeClr>
                </a:gs>
                <a:gs pos="100000">
                  <a:schemeClr val="accent1">
                    <a:shade val="73000"/>
                    <a:lumMod val="20000"/>
                    <a:lumOff val="80000"/>
                    <a:alpha val="15000"/>
                  </a:schemeClr>
                </a:gs>
              </a:gsLst>
              <a:lin ang="5400000" scaled="0"/>
            </a:gradFill>
            <a:ln>
              <a:noFill/>
            </a:ln>
            <a:effectLst/>
          </c:spPr>
          <c:invertIfNegative val="0"/>
          <c:cat>
            <c:strRef>
              <c:extLst>
                <c:ext xmlns:c15="http://schemas.microsoft.com/office/drawing/2012/chart" uri="{02D57815-91ED-43cb-92C2-25804820EDAC}">
                  <c15:fullRef>
                    <c15:sqref>Calculations!$A$24:$A$29</c15:sqref>
                  </c15:fullRef>
                </c:ext>
              </c:extLst>
              <c:f>Calculations!$A$24:$A$28</c:f>
              <c:strCache>
                <c:ptCount val="5"/>
                <c:pt idx="0">
                  <c:v>SEM 1</c:v>
                </c:pt>
                <c:pt idx="1">
                  <c:v>SEM 2</c:v>
                </c:pt>
                <c:pt idx="2">
                  <c:v>SEM 3</c:v>
                </c:pt>
                <c:pt idx="3">
                  <c:v>SEM 4</c:v>
                </c:pt>
                <c:pt idx="4">
                  <c:v>SEM 5</c:v>
                </c:pt>
              </c:strCache>
            </c:strRef>
          </c:cat>
          <c:val>
            <c:numRef>
              <c:extLst>
                <c:ext xmlns:c15="http://schemas.microsoft.com/office/drawing/2012/chart" uri="{02D57815-91ED-43cb-92C2-25804820EDAC}">
                  <c15:fullRef>
                    <c15:sqref>Calculations!$L$24:$L$29</c15:sqref>
                  </c15:fullRef>
                </c:ext>
              </c:extLst>
              <c:f>Calculations!$L$24:$L$28</c:f>
              <c:numCache>
                <c:formatCode>General</c:formatCode>
                <c:ptCount val="5"/>
                <c:pt idx="0">
                  <c:v>1</c:v>
                </c:pt>
                <c:pt idx="1">
                  <c:v>1</c:v>
                </c:pt>
                <c:pt idx="2">
                  <c:v>1</c:v>
                </c:pt>
                <c:pt idx="3">
                  <c:v>0</c:v>
                </c:pt>
                <c:pt idx="4">
                  <c:v>0</c:v>
                </c:pt>
              </c:numCache>
            </c:numRef>
          </c:val>
          <c:extLst>
            <c:ext xmlns:c16="http://schemas.microsoft.com/office/drawing/2014/chart" uri="{C3380CC4-5D6E-409C-BE32-E72D297353CC}">
              <c16:uniqueId val="{0000000B-8C80-4396-A02C-A06C4794014F}"/>
            </c:ext>
          </c:extLst>
        </c:ser>
        <c:ser>
          <c:idx val="11"/>
          <c:order val="11"/>
          <c:tx>
            <c:strRef>
              <c:f>Calculations!$M$23</c:f>
              <c:strCache>
                <c:ptCount val="1"/>
                <c:pt idx="0">
                  <c:v>B</c:v>
                </c:pt>
              </c:strCache>
            </c:strRef>
          </c:tx>
          <c:spPr>
            <a:gradFill flip="none" rotWithShape="1">
              <a:gsLst>
                <a:gs pos="0">
                  <a:schemeClr val="accent1">
                    <a:shade val="65000"/>
                  </a:schemeClr>
                </a:gs>
                <a:gs pos="75000">
                  <a:schemeClr val="accent1">
                    <a:shade val="65000"/>
                    <a:lumMod val="60000"/>
                    <a:lumOff val="40000"/>
                  </a:schemeClr>
                </a:gs>
                <a:gs pos="51000">
                  <a:schemeClr val="accent1">
                    <a:shade val="65000"/>
                    <a:alpha val="75000"/>
                  </a:schemeClr>
                </a:gs>
                <a:gs pos="100000">
                  <a:schemeClr val="accent1">
                    <a:shade val="65000"/>
                    <a:lumMod val="20000"/>
                    <a:lumOff val="80000"/>
                    <a:alpha val="15000"/>
                  </a:schemeClr>
                </a:gs>
              </a:gsLst>
              <a:lin ang="5400000" scaled="0"/>
            </a:gradFill>
            <a:ln>
              <a:noFill/>
            </a:ln>
            <a:effectLst/>
          </c:spPr>
          <c:invertIfNegative val="0"/>
          <c:cat>
            <c:strRef>
              <c:extLst>
                <c:ext xmlns:c15="http://schemas.microsoft.com/office/drawing/2012/chart" uri="{02D57815-91ED-43cb-92C2-25804820EDAC}">
                  <c15:fullRef>
                    <c15:sqref>Calculations!$A$24:$A$29</c15:sqref>
                  </c15:fullRef>
                </c:ext>
              </c:extLst>
              <c:f>Calculations!$A$24:$A$28</c:f>
              <c:strCache>
                <c:ptCount val="5"/>
                <c:pt idx="0">
                  <c:v>SEM 1</c:v>
                </c:pt>
                <c:pt idx="1">
                  <c:v>SEM 2</c:v>
                </c:pt>
                <c:pt idx="2">
                  <c:v>SEM 3</c:v>
                </c:pt>
                <c:pt idx="3">
                  <c:v>SEM 4</c:v>
                </c:pt>
                <c:pt idx="4">
                  <c:v>SEM 5</c:v>
                </c:pt>
              </c:strCache>
            </c:strRef>
          </c:cat>
          <c:val>
            <c:numRef>
              <c:extLst>
                <c:ext xmlns:c15="http://schemas.microsoft.com/office/drawing/2012/chart" uri="{02D57815-91ED-43cb-92C2-25804820EDAC}">
                  <c15:fullRef>
                    <c15:sqref>Calculations!$M$24:$M$29</c15:sqref>
                  </c15:fullRef>
                </c:ext>
              </c:extLst>
              <c:f>Calculations!$M$24:$M$28</c:f>
              <c:numCache>
                <c:formatCode>General</c:formatCode>
                <c:ptCount val="5"/>
                <c:pt idx="0">
                  <c:v>1</c:v>
                </c:pt>
                <c:pt idx="1">
                  <c:v>1</c:v>
                </c:pt>
                <c:pt idx="2">
                  <c:v>2</c:v>
                </c:pt>
                <c:pt idx="3">
                  <c:v>0</c:v>
                </c:pt>
                <c:pt idx="4">
                  <c:v>0</c:v>
                </c:pt>
              </c:numCache>
            </c:numRef>
          </c:val>
          <c:extLst>
            <c:ext xmlns:c16="http://schemas.microsoft.com/office/drawing/2014/chart" uri="{C3380CC4-5D6E-409C-BE32-E72D297353CC}">
              <c16:uniqueId val="{0000000C-8C80-4396-A02C-A06C4794014F}"/>
            </c:ext>
          </c:extLst>
        </c:ser>
        <c:ser>
          <c:idx val="12"/>
          <c:order val="12"/>
          <c:tx>
            <c:strRef>
              <c:f>Calculations!$N$23</c:f>
              <c:strCache>
                <c:ptCount val="1"/>
                <c:pt idx="0">
                  <c:v>C</c:v>
                </c:pt>
              </c:strCache>
            </c:strRef>
          </c:tx>
          <c:spPr>
            <a:gradFill flip="none" rotWithShape="1">
              <a:gsLst>
                <a:gs pos="0">
                  <a:schemeClr val="accent1">
                    <a:shade val="56000"/>
                  </a:schemeClr>
                </a:gs>
                <a:gs pos="75000">
                  <a:schemeClr val="accent1">
                    <a:shade val="56000"/>
                    <a:lumMod val="60000"/>
                    <a:lumOff val="40000"/>
                  </a:schemeClr>
                </a:gs>
                <a:gs pos="51000">
                  <a:schemeClr val="accent1">
                    <a:shade val="56000"/>
                    <a:alpha val="75000"/>
                  </a:schemeClr>
                </a:gs>
                <a:gs pos="100000">
                  <a:schemeClr val="accent1">
                    <a:shade val="56000"/>
                    <a:lumMod val="20000"/>
                    <a:lumOff val="80000"/>
                    <a:alpha val="15000"/>
                  </a:schemeClr>
                </a:gs>
              </a:gsLst>
              <a:lin ang="5400000" scaled="0"/>
            </a:gradFill>
            <a:ln>
              <a:noFill/>
            </a:ln>
            <a:effectLst/>
          </c:spPr>
          <c:invertIfNegative val="0"/>
          <c:cat>
            <c:strRef>
              <c:extLst>
                <c:ext xmlns:c15="http://schemas.microsoft.com/office/drawing/2012/chart" uri="{02D57815-91ED-43cb-92C2-25804820EDAC}">
                  <c15:fullRef>
                    <c15:sqref>Calculations!$A$24:$A$29</c15:sqref>
                  </c15:fullRef>
                </c:ext>
              </c:extLst>
              <c:f>Calculations!$A$24:$A$28</c:f>
              <c:strCache>
                <c:ptCount val="5"/>
                <c:pt idx="0">
                  <c:v>SEM 1</c:v>
                </c:pt>
                <c:pt idx="1">
                  <c:v>SEM 2</c:v>
                </c:pt>
                <c:pt idx="2">
                  <c:v>SEM 3</c:v>
                </c:pt>
                <c:pt idx="3">
                  <c:v>SEM 4</c:v>
                </c:pt>
                <c:pt idx="4">
                  <c:v>SEM 5</c:v>
                </c:pt>
              </c:strCache>
            </c:strRef>
          </c:cat>
          <c:val>
            <c:numRef>
              <c:extLst>
                <c:ext xmlns:c15="http://schemas.microsoft.com/office/drawing/2012/chart" uri="{02D57815-91ED-43cb-92C2-25804820EDAC}">
                  <c15:fullRef>
                    <c15:sqref>Calculations!$N$24:$N$29</c15:sqref>
                  </c15:fullRef>
                </c:ext>
              </c:extLst>
              <c:f>Calculations!$N$24:$N$28</c:f>
              <c:numCache>
                <c:formatCode>General</c:formatCode>
                <c:ptCount val="5"/>
                <c:pt idx="0">
                  <c:v>0</c:v>
                </c:pt>
                <c:pt idx="1">
                  <c:v>0</c:v>
                </c:pt>
                <c:pt idx="2">
                  <c:v>0</c:v>
                </c:pt>
                <c:pt idx="3">
                  <c:v>0</c:v>
                </c:pt>
                <c:pt idx="4">
                  <c:v>1</c:v>
                </c:pt>
              </c:numCache>
            </c:numRef>
          </c:val>
          <c:extLst>
            <c:ext xmlns:c16="http://schemas.microsoft.com/office/drawing/2014/chart" uri="{C3380CC4-5D6E-409C-BE32-E72D297353CC}">
              <c16:uniqueId val="{0000000D-8C80-4396-A02C-A06C4794014F}"/>
            </c:ext>
          </c:extLst>
        </c:ser>
        <c:ser>
          <c:idx val="13"/>
          <c:order val="13"/>
          <c:tx>
            <c:strRef>
              <c:f>Calculations!$O$23</c:f>
              <c:strCache>
                <c:ptCount val="1"/>
                <c:pt idx="0">
                  <c:v>D</c:v>
                </c:pt>
              </c:strCache>
            </c:strRef>
          </c:tx>
          <c:spPr>
            <a:gradFill flip="none" rotWithShape="1">
              <a:gsLst>
                <a:gs pos="0">
                  <a:schemeClr val="accent1">
                    <a:shade val="47000"/>
                  </a:schemeClr>
                </a:gs>
                <a:gs pos="75000">
                  <a:schemeClr val="accent1">
                    <a:shade val="47000"/>
                    <a:lumMod val="60000"/>
                    <a:lumOff val="40000"/>
                  </a:schemeClr>
                </a:gs>
                <a:gs pos="51000">
                  <a:schemeClr val="accent1">
                    <a:shade val="47000"/>
                    <a:alpha val="75000"/>
                  </a:schemeClr>
                </a:gs>
                <a:gs pos="100000">
                  <a:schemeClr val="accent1">
                    <a:shade val="47000"/>
                    <a:lumMod val="20000"/>
                    <a:lumOff val="80000"/>
                    <a:alpha val="15000"/>
                  </a:schemeClr>
                </a:gs>
              </a:gsLst>
              <a:lin ang="5400000" scaled="0"/>
            </a:gradFill>
            <a:ln>
              <a:noFill/>
            </a:ln>
            <a:effectLst/>
          </c:spPr>
          <c:invertIfNegative val="0"/>
          <c:cat>
            <c:strRef>
              <c:extLst>
                <c:ext xmlns:c15="http://schemas.microsoft.com/office/drawing/2012/chart" uri="{02D57815-91ED-43cb-92C2-25804820EDAC}">
                  <c15:fullRef>
                    <c15:sqref>Calculations!$A$24:$A$29</c15:sqref>
                  </c15:fullRef>
                </c:ext>
              </c:extLst>
              <c:f>Calculations!$A$24:$A$28</c:f>
              <c:strCache>
                <c:ptCount val="5"/>
                <c:pt idx="0">
                  <c:v>SEM 1</c:v>
                </c:pt>
                <c:pt idx="1">
                  <c:v>SEM 2</c:v>
                </c:pt>
                <c:pt idx="2">
                  <c:v>SEM 3</c:v>
                </c:pt>
                <c:pt idx="3">
                  <c:v>SEM 4</c:v>
                </c:pt>
                <c:pt idx="4">
                  <c:v>SEM 5</c:v>
                </c:pt>
              </c:strCache>
            </c:strRef>
          </c:cat>
          <c:val>
            <c:numRef>
              <c:extLst>
                <c:ext xmlns:c15="http://schemas.microsoft.com/office/drawing/2012/chart" uri="{02D57815-91ED-43cb-92C2-25804820EDAC}">
                  <c15:fullRef>
                    <c15:sqref>Calculations!$O$24:$O$29</c15:sqref>
                  </c15:fullRef>
                </c:ext>
              </c:extLst>
              <c:f>Calculations!$O$24:$O$28</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0E-8C80-4396-A02C-A06C4794014F}"/>
            </c:ext>
          </c:extLst>
        </c:ser>
        <c:ser>
          <c:idx val="14"/>
          <c:order val="14"/>
          <c:tx>
            <c:strRef>
              <c:f>Calculations!$P$23</c:f>
              <c:strCache>
                <c:ptCount val="1"/>
                <c:pt idx="0">
                  <c:v>F</c:v>
                </c:pt>
              </c:strCache>
            </c:strRef>
          </c:tx>
          <c:spPr>
            <a:gradFill flip="none" rotWithShape="1">
              <a:gsLst>
                <a:gs pos="0">
                  <a:schemeClr val="accent1">
                    <a:shade val="38000"/>
                  </a:schemeClr>
                </a:gs>
                <a:gs pos="75000">
                  <a:schemeClr val="accent1">
                    <a:shade val="38000"/>
                    <a:lumMod val="60000"/>
                    <a:lumOff val="40000"/>
                  </a:schemeClr>
                </a:gs>
                <a:gs pos="51000">
                  <a:schemeClr val="accent1">
                    <a:shade val="38000"/>
                    <a:alpha val="75000"/>
                  </a:schemeClr>
                </a:gs>
                <a:gs pos="100000">
                  <a:schemeClr val="accent1">
                    <a:shade val="38000"/>
                    <a:lumMod val="20000"/>
                    <a:lumOff val="80000"/>
                    <a:alpha val="15000"/>
                  </a:schemeClr>
                </a:gs>
              </a:gsLst>
              <a:lin ang="5400000" scaled="0"/>
            </a:gradFill>
            <a:ln>
              <a:noFill/>
            </a:ln>
            <a:effectLst/>
          </c:spPr>
          <c:invertIfNegative val="0"/>
          <c:cat>
            <c:strRef>
              <c:extLst>
                <c:ext xmlns:c15="http://schemas.microsoft.com/office/drawing/2012/chart" uri="{02D57815-91ED-43cb-92C2-25804820EDAC}">
                  <c15:fullRef>
                    <c15:sqref>Calculations!$A$24:$A$29</c15:sqref>
                  </c15:fullRef>
                </c:ext>
              </c:extLst>
              <c:f>Calculations!$A$24:$A$28</c:f>
              <c:strCache>
                <c:ptCount val="5"/>
                <c:pt idx="0">
                  <c:v>SEM 1</c:v>
                </c:pt>
                <c:pt idx="1">
                  <c:v>SEM 2</c:v>
                </c:pt>
                <c:pt idx="2">
                  <c:v>SEM 3</c:v>
                </c:pt>
                <c:pt idx="3">
                  <c:v>SEM 4</c:v>
                </c:pt>
                <c:pt idx="4">
                  <c:v>SEM 5</c:v>
                </c:pt>
              </c:strCache>
            </c:strRef>
          </c:cat>
          <c:val>
            <c:numRef>
              <c:extLst>
                <c:ext xmlns:c15="http://schemas.microsoft.com/office/drawing/2012/chart" uri="{02D57815-91ED-43cb-92C2-25804820EDAC}">
                  <c15:fullRef>
                    <c15:sqref>Calculations!$P$24:$P$29</c15:sqref>
                  </c15:fullRef>
                </c:ext>
              </c:extLst>
              <c:f>Calculations!$P$24:$P$28</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0F-8C80-4396-A02C-A06C4794014F}"/>
            </c:ext>
          </c:extLst>
        </c:ser>
        <c:dLbls>
          <c:showLegendKey val="0"/>
          <c:showVal val="0"/>
          <c:showCatName val="0"/>
          <c:showSerName val="0"/>
          <c:showPercent val="0"/>
          <c:showBubbleSize val="0"/>
        </c:dLbls>
        <c:gapWidth val="355"/>
        <c:overlap val="-70"/>
        <c:axId val="1728462047"/>
        <c:axId val="1771458671"/>
      </c:barChart>
      <c:catAx>
        <c:axId val="17284620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1458671"/>
        <c:crosses val="autoZero"/>
        <c:auto val="1"/>
        <c:lblAlgn val="ctr"/>
        <c:lblOffset val="100"/>
        <c:noMultiLvlLbl val="0"/>
      </c:catAx>
      <c:valAx>
        <c:axId val="1771458671"/>
        <c:scaling>
          <c:orientation val="minMax"/>
        </c:scaling>
        <c:delete val="0"/>
        <c:axPos val="l"/>
        <c:majorGridlines>
          <c:spPr>
            <a:ln w="0" cap="flat" cmpd="sng" algn="ctr">
              <a:solidFill>
                <a:schemeClr val="tx1">
                  <a:lumMod val="95000"/>
                  <a:lumOff val="5000"/>
                  <a:alpha val="14000"/>
                </a:schemeClr>
              </a:solidFill>
              <a:prstDash val="sysDot"/>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84620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a:outerShdw blurRad="571500" dir="5400000" sx="90000" sy="-19000" rotWithShape="0">
        <a:prstClr val="black">
          <a:alpha val="24000"/>
        </a:prstClr>
      </a:outerShdw>
      <a:softEdge rad="76200"/>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[Marks Analysis.xlsx]pivott!PivotTable5</c:name>
    <c:fmtId val="25"/>
  </c:pivotSource>
  <c:chart>
    <c:autoTitleDeleted val="1"/>
    <c:pivotFmts>
      <c:pivotFmt>
        <c:idx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4"/>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5"/>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34925" cap="rnd">
            <a:solidFill>
              <a:schemeClr val="accent4"/>
            </a:solidFill>
            <a:round/>
          </a:ln>
          <a:effectLst>
            <a:outerShdw blurRad="57150" dist="19050" dir="5400000" algn="ctr" rotWithShape="0">
              <a:srgbClr val="000000">
                <a:alpha val="63000"/>
              </a:srgbClr>
            </a:outerShdw>
          </a:effectLst>
        </c:spPr>
        <c:marker>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pivotFmt>
      <c:pivotFmt>
        <c:idx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34925" cap="rnd">
            <a:solidFill>
              <a:schemeClr val="accent4"/>
            </a:solidFill>
            <a:round/>
          </a:ln>
          <a:effectLst>
            <a:outerShdw blurRad="57150" dist="19050" dir="5400000" algn="ctr" rotWithShape="0">
              <a:srgbClr val="000000">
                <a:alpha val="63000"/>
              </a:srgbClr>
            </a:outerShdw>
          </a:effectLst>
        </c:spPr>
        <c:marker>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pivotFmt>
      <c:pivotFmt>
        <c:idx val="7"/>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pivotFmt>
      <c:pivotFmt>
        <c:idx val="25"/>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pivotFmt>
      <c:pivotFmt>
        <c:idx val="2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pivotFmt>
      <c:pivotFmt>
        <c:idx val="27"/>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pivotFmt>
      <c:pivotFmt>
        <c:idx val="28"/>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pivotFmt>
      <c:pivotFmt>
        <c:idx val="29"/>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pivotFmt>
    </c:pivotFmts>
    <c:plotArea>
      <c:layout/>
      <c:radarChart>
        <c:radarStyle val="filled"/>
        <c:varyColors val="0"/>
        <c:ser>
          <c:idx val="0"/>
          <c:order val="0"/>
          <c:tx>
            <c:strRef>
              <c:f>pivott!$B$3:$B$4</c:f>
              <c:strCache>
                <c:ptCount val="1"/>
                <c:pt idx="0">
                  <c:v>SEM 2</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strRef>
              <c:f>pivott!$A$5:$A$9</c:f>
              <c:strCache>
                <c:ptCount val="5"/>
                <c:pt idx="0">
                  <c:v>English </c:v>
                </c:pt>
                <c:pt idx="1">
                  <c:v>Arabic </c:v>
                </c:pt>
                <c:pt idx="2">
                  <c:v>Statistics </c:v>
                </c:pt>
                <c:pt idx="3">
                  <c:v>Mathematics  </c:v>
                </c:pt>
                <c:pt idx="4">
                  <c:v>Computer Science </c:v>
                </c:pt>
              </c:strCache>
            </c:strRef>
          </c:cat>
          <c:val>
            <c:numRef>
              <c:f>pivott!$B$5:$B$9</c:f>
              <c:numCache>
                <c:formatCode>General</c:formatCode>
                <c:ptCount val="5"/>
                <c:pt idx="0">
                  <c:v>67.5</c:v>
                </c:pt>
                <c:pt idx="1">
                  <c:v>82.5</c:v>
                </c:pt>
                <c:pt idx="2">
                  <c:v>82.5</c:v>
                </c:pt>
                <c:pt idx="3">
                  <c:v>57.5</c:v>
                </c:pt>
                <c:pt idx="4">
                  <c:v>67.5</c:v>
                </c:pt>
              </c:numCache>
            </c:numRef>
          </c:val>
          <c:extLst>
            <c:ext xmlns:c16="http://schemas.microsoft.com/office/drawing/2014/chart" uri="{C3380CC4-5D6E-409C-BE32-E72D297353CC}">
              <c16:uniqueId val="{00000000-F334-46A5-851A-D6DDDE22A812}"/>
            </c:ext>
          </c:extLst>
        </c:ser>
        <c:dLbls>
          <c:showLegendKey val="0"/>
          <c:showVal val="0"/>
          <c:showCatName val="0"/>
          <c:showSerName val="0"/>
          <c:showPercent val="0"/>
          <c:showBubbleSize val="0"/>
        </c:dLbls>
        <c:axId val="2029833071"/>
        <c:axId val="2081463759"/>
      </c:radarChart>
      <c:catAx>
        <c:axId val="202983307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1463759"/>
        <c:crosses val="autoZero"/>
        <c:auto val="1"/>
        <c:lblAlgn val="ctr"/>
        <c:lblOffset val="100"/>
        <c:noMultiLvlLbl val="0"/>
      </c:catAx>
      <c:valAx>
        <c:axId val="2081463759"/>
        <c:scaling>
          <c:orientation val="minMax"/>
          <c:min val="30"/>
        </c:scaling>
        <c:delete val="1"/>
        <c:axPos val="l"/>
        <c:majorGridlines>
          <c:spPr>
            <a:ln w="9525" cap="flat" cmpd="sng" algn="ctr">
              <a:solidFill>
                <a:schemeClr val="tx1">
                  <a:lumMod val="15000"/>
                  <a:lumOff val="85000"/>
                </a:schemeClr>
              </a:solidFill>
              <a:round/>
            </a:ln>
            <a:effectLst>
              <a:outerShdw blurRad="152400" dist="317500" dir="5400000" sx="90000" sy="-19000" rotWithShape="0">
                <a:prstClr val="black">
                  <a:alpha val="15000"/>
                </a:prstClr>
              </a:outerShdw>
            </a:effectLst>
          </c:spPr>
        </c:majorGridlines>
        <c:numFmt formatCode="General" sourceLinked="1"/>
        <c:majorTickMark val="none"/>
        <c:minorTickMark val="none"/>
        <c:tickLblPos val="nextTo"/>
        <c:crossAx val="2029833071"/>
        <c:crosses val="autoZero"/>
        <c:crossBetween val="between"/>
      </c:valAx>
      <c:spPr>
        <a:solidFill>
          <a:schemeClr val="bg1"/>
        </a:solidFill>
        <a:ln>
          <a:noFill/>
        </a:ln>
        <a:effectLst>
          <a:softEdge rad="0"/>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a:outerShdw blurRad="495300" dir="5400000" sx="90000" sy="-19000" rotWithShape="0">
        <a:prstClr val="black">
          <a:alpha val="15000"/>
        </a:prstClr>
      </a:outerShdw>
      <a:softEdge rad="292100"/>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[Marks Analysis.xlsx]pivott!PivotTable5</c:name>
    <c:fmtId val="47"/>
  </c:pivotSource>
  <c:chart>
    <c:title>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circle"/>
          <c:size val="6"/>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w="9525" cap="flat" cmpd="sng" algn="ctr">
              <a:solidFill>
                <a:schemeClr val="accent1">
                  <a:shade val="95000"/>
                </a:schemeClr>
              </a:solidFill>
              <a:round/>
            </a:ln>
            <a:effectLst/>
          </c:spPr>
        </c:marker>
      </c:pivotFmt>
      <c:pivotFmt>
        <c:idx val="1"/>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w="9525" cap="flat" cmpd="sng" algn="ctr">
              <a:solidFill>
                <a:schemeClr val="accent1">
                  <a:shade val="95000"/>
                </a:schemeClr>
              </a:solidFill>
              <a:round/>
            </a:ln>
            <a:effectLst/>
          </c:spPr>
        </c:marker>
      </c:pivotFmt>
      <c:pivotFmt>
        <c:idx val="2"/>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w="9525" cap="flat" cmpd="sng" algn="ctr">
              <a:solidFill>
                <a:schemeClr val="accent1">
                  <a:shade val="95000"/>
                </a:schemeClr>
              </a:solidFill>
              <a:round/>
            </a:ln>
            <a:effectLst/>
          </c:spPr>
        </c:marker>
      </c:pivotFmt>
      <c:pivotFmt>
        <c:idx val="3"/>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w="9525" cap="flat" cmpd="sng" algn="ctr">
              <a:solidFill>
                <a:schemeClr val="accent1">
                  <a:shade val="95000"/>
                </a:schemeClr>
              </a:solidFill>
              <a:round/>
            </a:ln>
            <a:effectLst/>
          </c:spPr>
        </c:marker>
      </c:pivotFmt>
      <c:pivotFmt>
        <c:idx val="4"/>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w="9525" cap="flat" cmpd="sng" algn="ctr">
              <a:solidFill>
                <a:schemeClr val="accent1">
                  <a:shade val="95000"/>
                </a:schemeClr>
              </a:solidFill>
              <a:round/>
            </a:ln>
            <a:effectLst/>
          </c:spPr>
        </c:marker>
      </c:pivotFmt>
      <c:pivotFmt>
        <c:idx val="5"/>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w="9525" cap="flat" cmpd="sng" algn="ctr">
              <a:solidFill>
                <a:schemeClr val="accent1">
                  <a:shade val="95000"/>
                </a:schemeClr>
              </a:solidFill>
              <a:round/>
            </a:ln>
            <a:effectLst/>
          </c:spPr>
        </c:marker>
      </c:pivotFmt>
      <c:pivotFmt>
        <c:idx val="6"/>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w="9525" cap="flat" cmpd="sng" algn="ctr">
              <a:solidFill>
                <a:schemeClr val="accent1">
                  <a:shade val="95000"/>
                </a:schemeClr>
              </a:solidFill>
              <a:round/>
            </a:ln>
            <a:effectLst/>
          </c:spPr>
        </c:marker>
      </c:pivotFmt>
      <c:pivotFmt>
        <c:idx val="7"/>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8"/>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9"/>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s>
    <c:plotArea>
      <c:layout/>
      <c:barChart>
        <c:barDir val="col"/>
        <c:grouping val="clustered"/>
        <c:varyColors val="0"/>
        <c:ser>
          <c:idx val="0"/>
          <c:order val="0"/>
          <c:tx>
            <c:strRef>
              <c:f>pivott!$B$3:$B$4</c:f>
              <c:strCache>
                <c:ptCount val="1"/>
                <c:pt idx="0">
                  <c:v>SEM 2</c:v>
                </c:pt>
              </c:strCache>
            </c:strRef>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invertIfNegative val="0"/>
          <c:cat>
            <c:strRef>
              <c:f>pivott!$A$5:$A$9</c:f>
              <c:strCache>
                <c:ptCount val="5"/>
                <c:pt idx="0">
                  <c:v>English </c:v>
                </c:pt>
                <c:pt idx="1">
                  <c:v>Arabic </c:v>
                </c:pt>
                <c:pt idx="2">
                  <c:v>Statistics </c:v>
                </c:pt>
                <c:pt idx="3">
                  <c:v>Mathematics  </c:v>
                </c:pt>
                <c:pt idx="4">
                  <c:v>Computer Science </c:v>
                </c:pt>
              </c:strCache>
            </c:strRef>
          </c:cat>
          <c:val>
            <c:numRef>
              <c:f>pivott!$B$5:$B$9</c:f>
              <c:numCache>
                <c:formatCode>General</c:formatCode>
                <c:ptCount val="5"/>
                <c:pt idx="0">
                  <c:v>67.5</c:v>
                </c:pt>
                <c:pt idx="1">
                  <c:v>82.5</c:v>
                </c:pt>
                <c:pt idx="2">
                  <c:v>82.5</c:v>
                </c:pt>
                <c:pt idx="3">
                  <c:v>57.5</c:v>
                </c:pt>
                <c:pt idx="4">
                  <c:v>67.5</c:v>
                </c:pt>
              </c:numCache>
            </c:numRef>
          </c:val>
          <c:extLst>
            <c:ext xmlns:c16="http://schemas.microsoft.com/office/drawing/2014/chart" uri="{C3380CC4-5D6E-409C-BE32-E72D297353CC}">
              <c16:uniqueId val="{00000000-B70A-4518-9BCC-CC56F6D4857C}"/>
            </c:ext>
          </c:extLst>
        </c:ser>
        <c:dLbls>
          <c:showLegendKey val="0"/>
          <c:showVal val="0"/>
          <c:showCatName val="0"/>
          <c:showSerName val="0"/>
          <c:showPercent val="0"/>
          <c:showBubbleSize val="0"/>
        </c:dLbls>
        <c:gapWidth val="355"/>
        <c:overlap val="-70"/>
        <c:axId val="1772066479"/>
        <c:axId val="1771249007"/>
      </c:barChart>
      <c:catAx>
        <c:axId val="17720664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1249007"/>
        <c:crosses val="autoZero"/>
        <c:auto val="1"/>
        <c:lblAlgn val="ctr"/>
        <c:lblOffset val="100"/>
        <c:noMultiLvlLbl val="0"/>
      </c:catAx>
      <c:valAx>
        <c:axId val="1771249007"/>
        <c:scaling>
          <c:orientation val="minMax"/>
          <c:min val="30"/>
        </c:scaling>
        <c:delete val="0"/>
        <c:axPos val="l"/>
        <c:majorGridlines>
          <c:spPr>
            <a:ln w="9525" cap="flat" cmpd="sng" algn="ctr">
              <a:gradFill>
                <a:gsLst>
                  <a:gs pos="100000">
                    <a:schemeClr val="tx1">
                      <a:lumMod val="5000"/>
                      <a:lumOff val="95000"/>
                    </a:schemeClr>
                  </a:gs>
                  <a:gs pos="0">
                    <a:schemeClr val="tx1">
                      <a:lumMod val="25000"/>
                      <a:lumOff val="7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20664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[Marks Analysis.xlsx]pivotGG!PivotTable7</c:name>
    <c:fmtId val="1"/>
  </c:pivotSource>
  <c:chart>
    <c:autoTitleDeleted val="1"/>
    <c:pivotFmts>
      <c:pivotFmt>
        <c:idx val="0"/>
        <c:spPr>
          <a:solidFill>
            <a:schemeClr val="accent1"/>
          </a:solidFill>
          <a:ln w="0" cap="flat">
            <a:solidFill>
              <a:schemeClr val="lt1"/>
            </a:solidFill>
            <a:round/>
          </a:ln>
          <a:effectLst/>
        </c:spPr>
        <c:marker>
          <c:symbol val="none"/>
        </c:marker>
        <c:dLbl>
          <c:idx val="0"/>
          <c:spPr>
            <a:noFill/>
            <a:ln w="3175">
              <a:noFill/>
              <a:prstDash val="solid"/>
            </a:ln>
            <a:effectLst/>
          </c:spPr>
          <c:txPr>
            <a:bodyPr rot="0" spcFirstLastPara="1" vertOverflow="overflow" horzOverflow="overflow" vert="horz" wrap="none" lIns="38100" tIns="19050" rIns="38100" bIns="19050" anchor="ctr" anchorCtr="1">
              <a:spAutoFit/>
            </a:bodyPr>
            <a:lstStyle/>
            <a:p>
              <a:pPr>
                <a:defRPr sz="1000" b="0" i="0" u="none" strike="noStrike" kern="1200" baseline="0">
                  <a:solidFill>
                    <a:srgbClr val="000000"/>
                  </a:solidFill>
                  <a:latin typeface="Verdana"/>
                  <a:ea typeface="Verdana"/>
                  <a:cs typeface="Verdana"/>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
        <c:spPr>
          <a:solidFill>
            <a:srgbClr val="0077B6"/>
          </a:solidFill>
          <a:ln w="0" cap="flat">
            <a:solidFill>
              <a:schemeClr val="lt1"/>
            </a:solidFill>
            <a:round/>
          </a:ln>
          <a:effectLst/>
        </c:spPr>
      </c:pivotFmt>
      <c:pivotFmt>
        <c:idx val="2"/>
        <c:spPr>
          <a:solidFill>
            <a:srgbClr val="03045E"/>
          </a:solidFill>
          <a:ln w="0" cap="flat">
            <a:solidFill>
              <a:schemeClr val="lt1"/>
            </a:solidFill>
            <a:round/>
          </a:ln>
          <a:effectLst/>
        </c:spPr>
      </c:pivotFmt>
      <c:pivotFmt>
        <c:idx val="3"/>
        <c:spPr>
          <a:solidFill>
            <a:srgbClr val="023E8A"/>
          </a:solidFill>
          <a:ln w="0" cap="flat">
            <a:solidFill>
              <a:schemeClr val="lt1"/>
            </a:solidFill>
            <a:round/>
          </a:ln>
          <a:effectLst/>
        </c:spPr>
      </c:pivotFmt>
      <c:pivotFmt>
        <c:idx val="4"/>
        <c:spPr>
          <a:solidFill>
            <a:srgbClr val="00B4D8"/>
          </a:solidFill>
          <a:ln w="0" cap="flat">
            <a:solidFill>
              <a:schemeClr val="lt1"/>
            </a:solidFill>
            <a:round/>
          </a:ln>
          <a:effectLst/>
        </c:spPr>
      </c:pivotFmt>
      <c:pivotFmt>
        <c:idx val="5"/>
        <c:spPr>
          <a:solidFill>
            <a:srgbClr val="0096C7"/>
          </a:solidFill>
          <a:ln w="0" cap="flat">
            <a:solidFill>
              <a:schemeClr val="lt1"/>
            </a:solidFill>
            <a:round/>
          </a:ln>
          <a:effectLst/>
        </c:spPr>
      </c:pivotFmt>
      <c:pivotFmt>
        <c:idx val="6"/>
        <c:spPr>
          <a:solidFill>
            <a:srgbClr val="48CAE4"/>
          </a:solidFill>
          <a:ln w="0" cap="flat">
            <a:solidFill>
              <a:schemeClr val="lt1"/>
            </a:solidFill>
            <a:round/>
          </a:ln>
          <a:effectLst/>
        </c:spPr>
        <c:dLbl>
          <c:idx val="0"/>
          <c:layout>
            <c:manualLayout>
              <c:x val="2.3547609035058461E-3"/>
              <c:y val="1.437596162548647E-3"/>
            </c:manualLayout>
          </c:layout>
          <c:spPr>
            <a:noFill/>
            <a:ln w="3175">
              <a:noFill/>
              <a:prstDash val="solid"/>
            </a:ln>
            <a:effectLst/>
          </c:spPr>
          <c:txPr>
            <a:bodyPr rot="0" spcFirstLastPara="1" vertOverflow="overflow" horzOverflow="overflow" vert="horz" wrap="none" lIns="38100" tIns="19050" rIns="38100" bIns="19050" anchor="ctr" anchorCtr="1">
              <a:spAutoFit/>
            </a:bodyPr>
            <a:lstStyle/>
            <a:p>
              <a:pPr>
                <a:defRPr sz="1000" b="0" i="0" u="none" strike="noStrike" kern="1200" baseline="0">
                  <a:solidFill>
                    <a:srgbClr val="000000"/>
                  </a:solidFill>
                  <a:latin typeface="Verdana"/>
                  <a:ea typeface="Verdana"/>
                  <a:cs typeface="Verdana"/>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7"/>
        <c:spPr>
          <a:solidFill>
            <a:schemeClr val="accent1"/>
          </a:solidFill>
          <a:ln w="19050">
            <a:solidFill>
              <a:schemeClr val="lt1"/>
            </a:solidFill>
          </a:ln>
          <a:effectLst/>
        </c:spPr>
        <c:marker>
          <c:symbol val="none"/>
        </c:marker>
      </c:pivotFmt>
      <c:pivotFmt>
        <c:idx val="8"/>
        <c:spPr>
          <a:solidFill>
            <a:schemeClr val="accent1"/>
          </a:solidFill>
          <a:ln w="19050">
            <a:solidFill>
              <a:schemeClr val="lt1"/>
            </a:solidFill>
          </a:ln>
          <a:effectLst/>
        </c:spPr>
        <c:marker>
          <c:symbol val="none"/>
        </c:marker>
      </c:pivotFmt>
      <c:pivotFmt>
        <c:idx val="9"/>
        <c:spPr>
          <a:solidFill>
            <a:schemeClr val="accent1"/>
          </a:solidFill>
          <a:ln w="19050">
            <a:solidFill>
              <a:schemeClr val="lt1"/>
            </a:solidFill>
          </a:ln>
          <a:effectLst/>
        </c:spPr>
        <c:marker>
          <c:symbol val="none"/>
        </c:marker>
      </c:pivotFmt>
      <c:pivotFmt>
        <c:idx val="10"/>
        <c:spPr>
          <a:solidFill>
            <a:schemeClr val="accent1"/>
          </a:solidFill>
          <a:ln w="19050">
            <a:solidFill>
              <a:schemeClr val="lt1"/>
            </a:solidFill>
          </a:ln>
          <a:effectLst/>
        </c:spPr>
        <c:marker>
          <c:symbol val="none"/>
        </c:marker>
      </c:pivotFmt>
      <c:pivotFmt>
        <c:idx val="11"/>
        <c:spPr>
          <a:solidFill>
            <a:schemeClr val="accent1"/>
          </a:solidFill>
          <a:ln w="19050">
            <a:solidFill>
              <a:schemeClr val="lt1"/>
            </a:solidFill>
          </a:ln>
          <a:effectLst/>
        </c:spPr>
        <c:marker>
          <c:symbol val="none"/>
        </c:marker>
      </c:pivotFmt>
    </c:pivotFmts>
    <c:plotArea>
      <c:layout/>
      <c:pieChart>
        <c:varyColors val="1"/>
        <c:ser>
          <c:idx val="0"/>
          <c:order val="0"/>
          <c:tx>
            <c:strRef>
              <c:f>pivotGG!$B$3:$B$4</c:f>
              <c:strCache>
                <c:ptCount val="1"/>
                <c:pt idx="0">
                  <c:v>Sem 1</c:v>
                </c:pt>
              </c:strCache>
            </c:strRef>
          </c:tx>
          <c:spPr>
            <a:ln w="0" cap="flat">
              <a:solidFill>
                <a:schemeClr val="lt1"/>
              </a:solidFill>
              <a:round/>
            </a:ln>
            <a:effectLst/>
          </c:spPr>
          <c:dPt>
            <c:idx val="0"/>
            <c:bubble3D val="0"/>
            <c:spPr>
              <a:solidFill>
                <a:srgbClr val="0077B6"/>
              </a:solidFill>
              <a:ln w="0" cap="flat">
                <a:solidFill>
                  <a:schemeClr val="lt1"/>
                </a:solidFill>
                <a:round/>
              </a:ln>
              <a:effectLst/>
            </c:spPr>
            <c:extLst>
              <c:ext xmlns:c16="http://schemas.microsoft.com/office/drawing/2014/chart" uri="{C3380CC4-5D6E-409C-BE32-E72D297353CC}">
                <c16:uniqueId val="{00000001-412B-4128-9C9D-51F3A653AAE3}"/>
              </c:ext>
            </c:extLst>
          </c:dPt>
          <c:dPt>
            <c:idx val="1"/>
            <c:bubble3D val="0"/>
            <c:spPr>
              <a:solidFill>
                <a:srgbClr val="03045E"/>
              </a:solidFill>
              <a:ln w="0" cap="flat">
                <a:solidFill>
                  <a:schemeClr val="lt1"/>
                </a:solidFill>
                <a:round/>
              </a:ln>
              <a:effectLst/>
            </c:spPr>
            <c:extLst>
              <c:ext xmlns:c16="http://schemas.microsoft.com/office/drawing/2014/chart" uri="{C3380CC4-5D6E-409C-BE32-E72D297353CC}">
                <c16:uniqueId val="{00000003-412B-4128-9C9D-51F3A653AAE3}"/>
              </c:ext>
            </c:extLst>
          </c:dPt>
          <c:dPt>
            <c:idx val="2"/>
            <c:bubble3D val="0"/>
            <c:spPr>
              <a:solidFill>
                <a:srgbClr val="023E8A"/>
              </a:solidFill>
              <a:ln w="0" cap="flat">
                <a:solidFill>
                  <a:schemeClr val="lt1"/>
                </a:solidFill>
                <a:round/>
              </a:ln>
              <a:effectLst/>
            </c:spPr>
            <c:extLst>
              <c:ext xmlns:c16="http://schemas.microsoft.com/office/drawing/2014/chart" uri="{C3380CC4-5D6E-409C-BE32-E72D297353CC}">
                <c16:uniqueId val="{00000005-412B-4128-9C9D-51F3A653AAE3}"/>
              </c:ext>
            </c:extLst>
          </c:dPt>
          <c:dPt>
            <c:idx val="3"/>
            <c:bubble3D val="0"/>
            <c:spPr>
              <a:solidFill>
                <a:srgbClr val="00B4D8"/>
              </a:solidFill>
              <a:ln w="0" cap="flat">
                <a:solidFill>
                  <a:schemeClr val="lt1"/>
                </a:solidFill>
                <a:round/>
              </a:ln>
              <a:effectLst/>
            </c:spPr>
            <c:extLst>
              <c:ext xmlns:c16="http://schemas.microsoft.com/office/drawing/2014/chart" uri="{C3380CC4-5D6E-409C-BE32-E72D297353CC}">
                <c16:uniqueId val="{00000007-412B-4128-9C9D-51F3A653AAE3}"/>
              </c:ext>
            </c:extLst>
          </c:dPt>
          <c:dPt>
            <c:idx val="4"/>
            <c:bubble3D val="0"/>
            <c:spPr>
              <a:solidFill>
                <a:srgbClr val="0096C7"/>
              </a:solidFill>
              <a:ln w="0" cap="flat">
                <a:solidFill>
                  <a:schemeClr val="lt1"/>
                </a:solidFill>
                <a:round/>
              </a:ln>
              <a:effectLst/>
            </c:spPr>
            <c:extLst>
              <c:ext xmlns:c16="http://schemas.microsoft.com/office/drawing/2014/chart" uri="{C3380CC4-5D6E-409C-BE32-E72D297353CC}">
                <c16:uniqueId val="{00000009-412B-4128-9C9D-51F3A653AAE3}"/>
              </c:ext>
            </c:extLst>
          </c:dPt>
          <c:dPt>
            <c:idx val="5"/>
            <c:bubble3D val="0"/>
            <c:spPr>
              <a:solidFill>
                <a:srgbClr val="48CAE4"/>
              </a:solidFill>
              <a:ln w="0" cap="flat">
                <a:solidFill>
                  <a:schemeClr val="lt1"/>
                </a:solidFill>
                <a:round/>
              </a:ln>
              <a:effectLst/>
            </c:spPr>
            <c:extLst>
              <c:ext xmlns:c16="http://schemas.microsoft.com/office/drawing/2014/chart" uri="{C3380CC4-5D6E-409C-BE32-E72D297353CC}">
                <c16:uniqueId val="{0000000B-412B-4128-9C9D-51F3A653AAE3}"/>
              </c:ext>
            </c:extLst>
          </c:dPt>
          <c:dLbls>
            <c:dLbl>
              <c:idx val="5"/>
              <c:layout>
                <c:manualLayout>
                  <c:x val="2.3547609035058461E-3"/>
                  <c:y val="1.437596162548647E-3"/>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B-412B-4128-9C9D-51F3A653AAE3}"/>
                </c:ext>
              </c:extLst>
            </c:dLbl>
            <c:spPr>
              <a:noFill/>
              <a:ln w="3175">
                <a:noFill/>
                <a:prstDash val="solid"/>
              </a:ln>
              <a:effectLst/>
            </c:spPr>
            <c:txPr>
              <a:bodyPr rot="0" spcFirstLastPara="1" vertOverflow="overflow" horzOverflow="overflow" vert="horz" wrap="none" lIns="38100" tIns="19050" rIns="38100" bIns="19050" anchor="ctr" anchorCtr="1">
                <a:spAutoFit/>
              </a:bodyPr>
              <a:lstStyle/>
              <a:p>
                <a:pPr>
                  <a:defRPr sz="1000" b="0" i="0" u="none" strike="noStrike" kern="1200" baseline="0">
                    <a:solidFill>
                      <a:srgbClr val="000000"/>
                    </a:solidFill>
                    <a:latin typeface="Verdana"/>
                    <a:ea typeface="Verdana"/>
                    <a:cs typeface="Verdana"/>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rect">
                    <a:avLst/>
                  </a:prstGeom>
                  <a:noFill/>
                  <a:ln>
                    <a:noFill/>
                  </a:ln>
                </c15:spPr>
              </c:ext>
            </c:extLst>
          </c:dLbls>
          <c:cat>
            <c:strRef>
              <c:f>pivotGG!$A$5:$A$10</c:f>
              <c:strCache>
                <c:ptCount val="6"/>
                <c:pt idx="0">
                  <c:v>O </c:v>
                </c:pt>
                <c:pt idx="1">
                  <c:v>A+ </c:v>
                </c:pt>
                <c:pt idx="2">
                  <c:v> A</c:v>
                </c:pt>
                <c:pt idx="3">
                  <c:v> B+</c:v>
                </c:pt>
                <c:pt idx="4">
                  <c:v> B</c:v>
                </c:pt>
                <c:pt idx="5">
                  <c:v> C</c:v>
                </c:pt>
              </c:strCache>
            </c:strRef>
          </c:cat>
          <c:val>
            <c:numRef>
              <c:f>pivotGG!$B$5:$B$10</c:f>
              <c:numCache>
                <c:formatCode>General</c:formatCode>
                <c:ptCount val="6"/>
                <c:pt idx="0">
                  <c:v>2</c:v>
                </c:pt>
                <c:pt idx="1">
                  <c:v>3</c:v>
                </c:pt>
                <c:pt idx="2">
                  <c:v>1</c:v>
                </c:pt>
                <c:pt idx="3">
                  <c:v>1</c:v>
                </c:pt>
                <c:pt idx="4">
                  <c:v>1</c:v>
                </c:pt>
                <c:pt idx="5">
                  <c:v>0</c:v>
                </c:pt>
              </c:numCache>
            </c:numRef>
          </c:val>
          <c:extLst>
            <c:ext xmlns:c16="http://schemas.microsoft.com/office/drawing/2014/chart" uri="{C3380CC4-5D6E-409C-BE32-E72D297353CC}">
              <c16:uniqueId val="{0000000C-412B-4128-9C9D-51F3A653AAE3}"/>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noFill/>
      <a:round/>
    </a:ln>
    <a:effectLst>
      <a:outerShdw blurRad="520700" dir="720000" sx="90000" sy="-19000" rotWithShape="0">
        <a:prstClr val="black">
          <a:alpha val="15000"/>
        </a:prstClr>
      </a:outerShdw>
      <a:softEdge rad="165100"/>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Semester Trend</a:t>
            </a:r>
          </a:p>
        </c:rich>
      </c:tx>
      <c:layout>
        <c:manualLayout>
          <c:xMode val="edge"/>
          <c:yMode val="edge"/>
          <c:x val="0.39710411198600176"/>
          <c:y val="3.472222222222222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SGPA</c:v>
          </c:tx>
          <c:spPr>
            <a:ln w="28575" cap="rnd">
              <a:solidFill>
                <a:srgbClr val="43AEE2"/>
              </a:solidFill>
              <a:prstDash val="solid"/>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1" u="none" strike="noStrike" kern="1200" baseline="0">
                    <a:solidFill>
                      <a:schemeClr val="tx1">
                        <a:lumMod val="75000"/>
                        <a:lumOff val="25000"/>
                      </a:schemeClr>
                    </a:solidFill>
                    <a:latin typeface="Candara"/>
                    <a:ea typeface="Candara"/>
                    <a:cs typeface="Candara"/>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solidFill>
                <a:prstDash val="sysDot"/>
              </a:ln>
              <a:effectLst/>
            </c:spPr>
            <c:trendlineType val="linear"/>
            <c:dispRSqr val="0"/>
            <c:dispEq val="0"/>
          </c:trendline>
          <c:val>
            <c:numRef>
              <c:f>'Line chart'!$B$2:$B$7</c:f>
              <c:numCache>
                <c:formatCode>0.00</c:formatCode>
                <c:ptCount val="6"/>
                <c:pt idx="0" formatCode="General">
                  <c:v>8.08</c:v>
                </c:pt>
                <c:pt idx="1">
                  <c:v>8.1999999999999993</c:v>
                </c:pt>
                <c:pt idx="2">
                  <c:v>7.92</c:v>
                </c:pt>
                <c:pt idx="3">
                  <c:v>8.68</c:v>
                </c:pt>
                <c:pt idx="4">
                  <c:v>8.24</c:v>
                </c:pt>
              </c:numCache>
            </c:numRef>
          </c:val>
          <c:smooth val="0"/>
          <c:extLst>
            <c:ext xmlns:c16="http://schemas.microsoft.com/office/drawing/2014/chart" uri="{C3380CC4-5D6E-409C-BE32-E72D297353CC}">
              <c16:uniqueId val="{00000001-FC1D-4830-B7AF-9FB6E85F2652}"/>
            </c:ext>
          </c:extLst>
        </c:ser>
        <c:dLbls>
          <c:showLegendKey val="0"/>
          <c:showVal val="0"/>
          <c:showCatName val="0"/>
          <c:showSerName val="0"/>
          <c:showPercent val="0"/>
          <c:showBubbleSize val="0"/>
        </c:dLbls>
        <c:smooth val="0"/>
        <c:axId val="300516359"/>
        <c:axId val="300518407"/>
      </c:lineChart>
      <c:catAx>
        <c:axId val="300516359"/>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0518407"/>
        <c:crosses val="autoZero"/>
        <c:auto val="1"/>
        <c:lblAlgn val="ctr"/>
        <c:lblOffset val="100"/>
        <c:noMultiLvlLbl val="0"/>
      </c:catAx>
      <c:valAx>
        <c:axId val="3005184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0516359"/>
        <c:crosses val="autoZero"/>
        <c:crossBetween val="between"/>
      </c:valAx>
      <c:dTable>
        <c:showHorzBorder val="1"/>
        <c:showVertBorder val="1"/>
        <c:showOutline val="1"/>
        <c:showKeys val="0"/>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tx>
            <c:strRef>
              <c:f>Calculations!$B$31</c:f>
              <c:strCache>
                <c:ptCount val="1"/>
                <c:pt idx="0">
                  <c:v>TOTAL</c:v>
                </c:pt>
              </c:strCache>
            </c:strRef>
          </c:tx>
          <c:spPr>
            <a:ln w="0" cap="flat">
              <a:solidFill>
                <a:schemeClr val="lt1"/>
              </a:solidFill>
              <a:round/>
            </a:ln>
            <a:effectLst/>
          </c:spPr>
          <c:dPt>
            <c:idx val="0"/>
            <c:bubble3D val="0"/>
            <c:spPr>
              <a:solidFill>
                <a:srgbClr val="0077B6"/>
              </a:solidFill>
              <a:ln w="0" cap="flat">
                <a:solidFill>
                  <a:schemeClr val="lt1"/>
                </a:solidFill>
                <a:round/>
              </a:ln>
              <a:effectLst/>
            </c:spPr>
            <c:extLst>
              <c:ext xmlns:c16="http://schemas.microsoft.com/office/drawing/2014/chart" uri="{C3380CC4-5D6E-409C-BE32-E72D297353CC}">
                <c16:uniqueId val="{00000001-4B88-4F36-A37F-5D8293429F93}"/>
              </c:ext>
            </c:extLst>
          </c:dPt>
          <c:dPt>
            <c:idx val="1"/>
            <c:bubble3D val="0"/>
            <c:spPr>
              <a:solidFill>
                <a:srgbClr val="03045E"/>
              </a:solidFill>
              <a:ln w="0" cap="flat">
                <a:solidFill>
                  <a:schemeClr val="lt1"/>
                </a:solidFill>
                <a:round/>
              </a:ln>
              <a:effectLst/>
            </c:spPr>
            <c:extLst>
              <c:ext xmlns:c16="http://schemas.microsoft.com/office/drawing/2014/chart" uri="{C3380CC4-5D6E-409C-BE32-E72D297353CC}">
                <c16:uniqueId val="{00000003-4B88-4F36-A37F-5D8293429F93}"/>
              </c:ext>
            </c:extLst>
          </c:dPt>
          <c:dPt>
            <c:idx val="2"/>
            <c:bubble3D val="0"/>
            <c:spPr>
              <a:solidFill>
                <a:srgbClr val="023E8A"/>
              </a:solidFill>
              <a:ln w="0" cap="flat">
                <a:solidFill>
                  <a:schemeClr val="lt1"/>
                </a:solidFill>
                <a:round/>
              </a:ln>
              <a:effectLst/>
            </c:spPr>
            <c:extLst>
              <c:ext xmlns:c16="http://schemas.microsoft.com/office/drawing/2014/chart" uri="{C3380CC4-5D6E-409C-BE32-E72D297353CC}">
                <c16:uniqueId val="{00000005-4B88-4F36-A37F-5D8293429F93}"/>
              </c:ext>
            </c:extLst>
          </c:dPt>
          <c:dPt>
            <c:idx val="3"/>
            <c:bubble3D val="0"/>
            <c:spPr>
              <a:solidFill>
                <a:srgbClr val="00B4D8"/>
              </a:solidFill>
              <a:ln w="0" cap="flat">
                <a:solidFill>
                  <a:schemeClr val="lt1"/>
                </a:solidFill>
                <a:round/>
              </a:ln>
              <a:effectLst/>
            </c:spPr>
            <c:extLst>
              <c:ext xmlns:c16="http://schemas.microsoft.com/office/drawing/2014/chart" uri="{C3380CC4-5D6E-409C-BE32-E72D297353CC}">
                <c16:uniqueId val="{00000007-4B88-4F36-A37F-5D8293429F93}"/>
              </c:ext>
            </c:extLst>
          </c:dPt>
          <c:dPt>
            <c:idx val="4"/>
            <c:bubble3D val="0"/>
            <c:spPr>
              <a:solidFill>
                <a:srgbClr val="0096C7"/>
              </a:solidFill>
              <a:ln w="0" cap="flat">
                <a:solidFill>
                  <a:schemeClr val="lt1"/>
                </a:solidFill>
                <a:round/>
              </a:ln>
              <a:effectLst/>
            </c:spPr>
            <c:extLst>
              <c:ext xmlns:c16="http://schemas.microsoft.com/office/drawing/2014/chart" uri="{C3380CC4-5D6E-409C-BE32-E72D297353CC}">
                <c16:uniqueId val="{00000009-4B88-4F36-A37F-5D8293429F93}"/>
              </c:ext>
            </c:extLst>
          </c:dPt>
          <c:dPt>
            <c:idx val="5"/>
            <c:bubble3D val="0"/>
            <c:spPr>
              <a:solidFill>
                <a:srgbClr val="48CAE4"/>
              </a:solidFill>
              <a:ln w="0" cap="flat">
                <a:solidFill>
                  <a:schemeClr val="lt1"/>
                </a:solidFill>
                <a:round/>
              </a:ln>
              <a:effectLst/>
            </c:spPr>
            <c:extLst>
              <c:ext xmlns:c16="http://schemas.microsoft.com/office/drawing/2014/chart" uri="{C3380CC4-5D6E-409C-BE32-E72D297353CC}">
                <c16:uniqueId val="{0000000B-4B88-4F36-A37F-5D8293429F93}"/>
              </c:ext>
            </c:extLst>
          </c:dPt>
          <c:dLbls>
            <c:dLbl>
              <c:idx val="5"/>
              <c:layout>
                <c:manualLayout>
                  <c:x val="2.3547609035058461E-3"/>
                  <c:y val="1.437596162548647E-3"/>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B-4B88-4F36-A37F-5D8293429F93}"/>
                </c:ext>
              </c:extLst>
            </c:dLbl>
            <c:spPr>
              <a:noFill/>
              <a:ln w="3175">
                <a:noFill/>
                <a:prstDash val="solid"/>
              </a:ln>
              <a:effectLst/>
            </c:spPr>
            <c:txPr>
              <a:bodyPr rot="0" spcFirstLastPara="1" vertOverflow="overflow" horzOverflow="overflow" vert="horz" wrap="none" lIns="38100" tIns="19050" rIns="38100" bIns="19050" anchor="ctr" anchorCtr="1">
                <a:spAutoFit/>
              </a:bodyPr>
              <a:lstStyle/>
              <a:p>
                <a:pPr>
                  <a:defRPr sz="1000" b="0" i="0" u="none" strike="noStrike" kern="1200" baseline="0">
                    <a:solidFill>
                      <a:srgbClr val="000000"/>
                    </a:solidFill>
                    <a:latin typeface="Verdana"/>
                    <a:ea typeface="Verdana"/>
                    <a:cs typeface="Verdana"/>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rect">
                    <a:avLst/>
                  </a:prstGeom>
                  <a:noFill/>
                  <a:ln>
                    <a:noFill/>
                  </a:ln>
                </c15:spPr>
              </c:ext>
            </c:extLst>
          </c:dLbls>
          <c:cat>
            <c:strRef>
              <c:extLst>
                <c:ext xmlns:c15="http://schemas.microsoft.com/office/drawing/2012/chart" uri="{02D57815-91ED-43cb-92C2-25804820EDAC}">
                  <c15:fullRef>
                    <c15:sqref>Calculations!$A$32:$A$39</c15:sqref>
                  </c15:fullRef>
                </c:ext>
              </c:extLst>
              <c:f>Calculations!$A$32:$A$37</c:f>
              <c:strCache>
                <c:ptCount val="6"/>
                <c:pt idx="0">
                  <c:v>O</c:v>
                </c:pt>
                <c:pt idx="1">
                  <c:v>A+</c:v>
                </c:pt>
                <c:pt idx="2">
                  <c:v>A</c:v>
                </c:pt>
                <c:pt idx="3">
                  <c:v>B+</c:v>
                </c:pt>
                <c:pt idx="4">
                  <c:v>B</c:v>
                </c:pt>
                <c:pt idx="5">
                  <c:v>C</c:v>
                </c:pt>
              </c:strCache>
            </c:strRef>
          </c:cat>
          <c:val>
            <c:numRef>
              <c:extLst>
                <c:ext xmlns:c15="http://schemas.microsoft.com/office/drawing/2012/chart" uri="{02D57815-91ED-43cb-92C2-25804820EDAC}">
                  <c15:fullRef>
                    <c15:sqref>Calculations!$B$32:$B$39</c15:sqref>
                  </c15:fullRef>
                </c:ext>
              </c:extLst>
              <c:f>Calculations!$B$32:$B$37</c:f>
              <c:numCache>
                <c:formatCode>General</c:formatCode>
                <c:ptCount val="6"/>
                <c:pt idx="0">
                  <c:v>8</c:v>
                </c:pt>
                <c:pt idx="1">
                  <c:v>22</c:v>
                </c:pt>
                <c:pt idx="2">
                  <c:v>12</c:v>
                </c:pt>
                <c:pt idx="3">
                  <c:v>3</c:v>
                </c:pt>
                <c:pt idx="4">
                  <c:v>4</c:v>
                </c:pt>
                <c:pt idx="5">
                  <c:v>1</c:v>
                </c:pt>
              </c:numCache>
            </c:numRef>
          </c:val>
          <c:extLst>
            <c:ext xmlns:c15="http://schemas.microsoft.com/office/drawing/2012/chart" uri="{02D57815-91ED-43cb-92C2-25804820EDAC}">
              <c15:categoryFilterExceptions>
                <c15:categoryFilterException>
                  <c15:sqref>Calculations!$B$38</c15:sqref>
                  <c15:spPr xmlns:c15="http://schemas.microsoft.com/office/drawing/2012/chart">
                    <a:solidFill>
                      <a:schemeClr val="accent1">
                        <a:lumMod val="60000"/>
                      </a:schemeClr>
                    </a:solidFill>
                    <a:ln w="0" cap="flat">
                      <a:solidFill>
                        <a:schemeClr val="lt1"/>
                      </a:solidFill>
                      <a:round/>
                    </a:ln>
                    <a:effectLst/>
                  </c15:spPr>
                  <c15:bubble3D val="0"/>
                  <c15:dLbl>
                    <c:idx val="5"/>
                    <c:delete val="1"/>
                    <c:extLst>
                      <c:ext uri="{CE6537A1-D6FC-4f65-9D91-7224C49458BB}"/>
                      <c:ext xmlns:c16="http://schemas.microsoft.com/office/drawing/2014/chart" uri="{C3380CC4-5D6E-409C-BE32-E72D297353CC}">
                        <c16:uniqueId val="{0000000D-4F36-45D2-A894-C646B4D3755E}"/>
                      </c:ext>
                    </c:extLst>
                  </c15:dLbl>
                </c15:categoryFilterException>
                <c15:categoryFilterException>
                  <c15:sqref>Calculations!$B$39</c15:sqref>
                  <c15:spPr xmlns:c15="http://schemas.microsoft.com/office/drawing/2012/chart">
                    <a:solidFill>
                      <a:schemeClr val="accent2">
                        <a:lumMod val="60000"/>
                      </a:schemeClr>
                    </a:solidFill>
                    <a:ln w="0" cap="flat">
                      <a:solidFill>
                        <a:schemeClr val="lt1"/>
                      </a:solidFill>
                      <a:round/>
                    </a:ln>
                    <a:effectLst/>
                  </c15:spPr>
                  <c15:bubble3D val="0"/>
                  <c15:dLbl>
                    <c:idx val="5"/>
                    <c:delete val="1"/>
                    <c:extLst>
                      <c:ext uri="{CE6537A1-D6FC-4f65-9D91-7224C49458BB}"/>
                      <c:ext xmlns:c16="http://schemas.microsoft.com/office/drawing/2014/chart" uri="{C3380CC4-5D6E-409C-BE32-E72D297353CC}">
                        <c16:uniqueId val="{0000000F-4F36-45D2-A894-C646B4D3755E}"/>
                      </c:ext>
                    </c:extLst>
                  </c15:dLbl>
                </c15:categoryFilterException>
              </c15:categoryFilterExceptions>
            </c:ext>
            <c:ext xmlns:c16="http://schemas.microsoft.com/office/drawing/2014/chart" uri="{C3380CC4-5D6E-409C-BE32-E72D297353CC}">
              <c16:uniqueId val="{0000000C-4B88-4F36-A37F-5D8293429F93}"/>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noFill/>
      <a:round/>
    </a:ln>
    <a:effectLst>
      <a:outerShdw blurRad="520700" dir="720000" sx="90000" sy="-19000" rotWithShape="0">
        <a:prstClr val="black">
          <a:alpha val="15000"/>
        </a:prstClr>
      </a:outerShdw>
      <a:softEdge rad="165100"/>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[Marks Analysis.xlsx]pivott!PivotTable5</c:name>
    <c:fmtId val="50"/>
  </c:pivotSource>
  <c:chart>
    <c:autoTitleDeleted val="1"/>
    <c:pivotFmts>
      <c:pivotFmt>
        <c:idx val="0"/>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circle"/>
          <c:size val="6"/>
          <c:spPr>
            <a:gradFill flip="none" rotWithShape="1">
              <a:gsLst>
                <a:gs pos="0">
                  <a:schemeClr val="accent1">
                    <a:tint val="48000"/>
                  </a:schemeClr>
                </a:gs>
                <a:gs pos="75000">
                  <a:schemeClr val="accent1">
                    <a:tint val="48000"/>
                    <a:lumMod val="60000"/>
                    <a:lumOff val="40000"/>
                  </a:schemeClr>
                </a:gs>
                <a:gs pos="51000">
                  <a:schemeClr val="accent1">
                    <a:tint val="48000"/>
                    <a:alpha val="75000"/>
                  </a:schemeClr>
                </a:gs>
                <a:gs pos="100000">
                  <a:schemeClr val="accent1">
                    <a:tint val="48000"/>
                    <a:lumMod val="20000"/>
                    <a:lumOff val="80000"/>
                    <a:alpha val="15000"/>
                  </a:schemeClr>
                </a:gs>
              </a:gsLst>
              <a:lin ang="5400000" scaled="0"/>
            </a:gradFill>
            <a:ln w="9525" cap="flat" cmpd="sng" algn="ctr">
              <a:solidFill>
                <a:schemeClr val="accent1">
                  <a:tint val="48000"/>
                  <a:shade val="95000"/>
                </a:schemeClr>
              </a:solidFill>
              <a:round/>
            </a:ln>
            <a:effectLst/>
          </c:spPr>
        </c:marker>
      </c:pivotFmt>
      <c:pivotFmt>
        <c:idx val="1"/>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circle"/>
          <c:size val="6"/>
          <c:spPr>
            <a:gradFill flip="none" rotWithShape="1">
              <a:gsLst>
                <a:gs pos="0">
                  <a:schemeClr val="accent1">
                    <a:tint val="65000"/>
                  </a:schemeClr>
                </a:gs>
                <a:gs pos="75000">
                  <a:schemeClr val="accent1">
                    <a:tint val="65000"/>
                    <a:lumMod val="60000"/>
                    <a:lumOff val="40000"/>
                  </a:schemeClr>
                </a:gs>
                <a:gs pos="51000">
                  <a:schemeClr val="accent1">
                    <a:tint val="65000"/>
                    <a:alpha val="75000"/>
                  </a:schemeClr>
                </a:gs>
                <a:gs pos="100000">
                  <a:schemeClr val="accent1">
                    <a:tint val="65000"/>
                    <a:lumMod val="20000"/>
                    <a:lumOff val="80000"/>
                    <a:alpha val="15000"/>
                  </a:schemeClr>
                </a:gs>
              </a:gsLst>
              <a:lin ang="5400000" scaled="0"/>
            </a:gradFill>
            <a:ln w="9525" cap="flat" cmpd="sng" algn="ctr">
              <a:solidFill>
                <a:schemeClr val="accent1">
                  <a:tint val="65000"/>
                  <a:shade val="95000"/>
                </a:schemeClr>
              </a:solidFill>
              <a:round/>
            </a:ln>
            <a:effectLst/>
          </c:spPr>
        </c:marker>
      </c:pivotFmt>
      <c:pivotFmt>
        <c:idx val="2"/>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circle"/>
          <c:size val="6"/>
          <c:spPr>
            <a:gradFill flip="none" rotWithShape="1">
              <a:gsLst>
                <a:gs pos="0">
                  <a:schemeClr val="accent1">
                    <a:tint val="83000"/>
                  </a:schemeClr>
                </a:gs>
                <a:gs pos="75000">
                  <a:schemeClr val="accent1">
                    <a:tint val="83000"/>
                    <a:lumMod val="60000"/>
                    <a:lumOff val="40000"/>
                  </a:schemeClr>
                </a:gs>
                <a:gs pos="51000">
                  <a:schemeClr val="accent1">
                    <a:tint val="83000"/>
                    <a:alpha val="75000"/>
                  </a:schemeClr>
                </a:gs>
                <a:gs pos="100000">
                  <a:schemeClr val="accent1">
                    <a:tint val="83000"/>
                    <a:lumMod val="20000"/>
                    <a:lumOff val="80000"/>
                    <a:alpha val="15000"/>
                  </a:schemeClr>
                </a:gs>
              </a:gsLst>
              <a:lin ang="5400000" scaled="0"/>
            </a:gradFill>
            <a:ln w="9525" cap="flat" cmpd="sng" algn="ctr">
              <a:solidFill>
                <a:schemeClr val="accent1">
                  <a:tint val="83000"/>
                  <a:shade val="95000"/>
                </a:schemeClr>
              </a:solidFill>
              <a:round/>
            </a:ln>
            <a:effectLst/>
          </c:spPr>
        </c:marker>
      </c:pivotFmt>
      <c:pivotFmt>
        <c:idx val="3"/>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circle"/>
          <c:size val="6"/>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w="9525" cap="flat" cmpd="sng" algn="ctr">
              <a:solidFill>
                <a:schemeClr val="accent1">
                  <a:shade val="95000"/>
                </a:schemeClr>
              </a:solidFill>
              <a:round/>
            </a:ln>
            <a:effectLst/>
          </c:spPr>
        </c:marker>
      </c:pivotFmt>
      <c:pivotFmt>
        <c:idx val="4"/>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circle"/>
          <c:size val="6"/>
          <c:spPr>
            <a:gradFill flip="none" rotWithShape="1">
              <a:gsLst>
                <a:gs pos="0">
                  <a:schemeClr val="accent1">
                    <a:shade val="82000"/>
                  </a:schemeClr>
                </a:gs>
                <a:gs pos="75000">
                  <a:schemeClr val="accent1">
                    <a:shade val="82000"/>
                    <a:lumMod val="60000"/>
                    <a:lumOff val="40000"/>
                  </a:schemeClr>
                </a:gs>
                <a:gs pos="51000">
                  <a:schemeClr val="accent1">
                    <a:shade val="82000"/>
                    <a:alpha val="75000"/>
                  </a:schemeClr>
                </a:gs>
                <a:gs pos="100000">
                  <a:schemeClr val="accent1">
                    <a:shade val="82000"/>
                    <a:lumMod val="20000"/>
                    <a:lumOff val="80000"/>
                    <a:alpha val="15000"/>
                  </a:schemeClr>
                </a:gs>
              </a:gsLst>
              <a:lin ang="5400000" scaled="0"/>
            </a:gradFill>
            <a:ln w="9525" cap="flat" cmpd="sng" algn="ctr">
              <a:solidFill>
                <a:schemeClr val="accent1">
                  <a:shade val="82000"/>
                  <a:shade val="95000"/>
                </a:schemeClr>
              </a:solidFill>
              <a:round/>
            </a:ln>
            <a:effectLst/>
          </c:spPr>
        </c:marker>
      </c:pivotFmt>
      <c:pivotFmt>
        <c:idx val="5"/>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circle"/>
          <c:size val="6"/>
          <c:spPr>
            <a:gradFill flip="none" rotWithShape="1">
              <a:gsLst>
                <a:gs pos="0">
                  <a:schemeClr val="accent1">
                    <a:shade val="65000"/>
                  </a:schemeClr>
                </a:gs>
                <a:gs pos="75000">
                  <a:schemeClr val="accent1">
                    <a:shade val="65000"/>
                    <a:lumMod val="60000"/>
                    <a:lumOff val="40000"/>
                  </a:schemeClr>
                </a:gs>
                <a:gs pos="51000">
                  <a:schemeClr val="accent1">
                    <a:shade val="65000"/>
                    <a:alpha val="75000"/>
                  </a:schemeClr>
                </a:gs>
                <a:gs pos="100000">
                  <a:schemeClr val="accent1">
                    <a:shade val="65000"/>
                    <a:lumMod val="20000"/>
                    <a:lumOff val="80000"/>
                    <a:alpha val="15000"/>
                  </a:schemeClr>
                </a:gs>
              </a:gsLst>
              <a:lin ang="5400000" scaled="0"/>
            </a:gradFill>
            <a:ln w="9525" cap="flat" cmpd="sng" algn="ctr">
              <a:solidFill>
                <a:schemeClr val="accent1">
                  <a:shade val="65000"/>
                  <a:shade val="95000"/>
                </a:schemeClr>
              </a:solidFill>
              <a:round/>
            </a:ln>
            <a:effectLst/>
          </c:spPr>
        </c:marker>
      </c:pivotFmt>
      <c:pivotFmt>
        <c:idx val="6"/>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circle"/>
          <c:size val="6"/>
          <c:spPr>
            <a:gradFill flip="none" rotWithShape="1">
              <a:gsLst>
                <a:gs pos="0">
                  <a:schemeClr val="accent1">
                    <a:shade val="47000"/>
                  </a:schemeClr>
                </a:gs>
                <a:gs pos="75000">
                  <a:schemeClr val="accent1">
                    <a:shade val="47000"/>
                    <a:lumMod val="60000"/>
                    <a:lumOff val="40000"/>
                  </a:schemeClr>
                </a:gs>
                <a:gs pos="51000">
                  <a:schemeClr val="accent1">
                    <a:shade val="47000"/>
                    <a:alpha val="75000"/>
                  </a:schemeClr>
                </a:gs>
                <a:gs pos="100000">
                  <a:schemeClr val="accent1">
                    <a:shade val="47000"/>
                    <a:lumMod val="20000"/>
                    <a:lumOff val="80000"/>
                    <a:alpha val="15000"/>
                  </a:schemeClr>
                </a:gs>
              </a:gsLst>
              <a:lin ang="5400000" scaled="0"/>
            </a:gradFill>
            <a:ln w="9525" cap="flat" cmpd="sng" algn="ctr">
              <a:solidFill>
                <a:schemeClr val="accent1">
                  <a:shade val="47000"/>
                  <a:shade val="95000"/>
                </a:schemeClr>
              </a:solidFill>
              <a:round/>
            </a:ln>
            <a:effectLst/>
          </c:spPr>
        </c:marker>
      </c:pivotFmt>
      <c:pivotFmt>
        <c:idx val="7"/>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8"/>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9"/>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10"/>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11"/>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12"/>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13"/>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14"/>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15"/>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16"/>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17"/>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18"/>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19"/>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20"/>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21"/>
      </c:pivotFmt>
      <c:pivotFmt>
        <c:idx val="22"/>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4"/>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6"/>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7"/>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8"/>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9"/>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0"/>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1"/>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2"/>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3"/>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4"/>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5"/>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6"/>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7"/>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8"/>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9"/>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0"/>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1"/>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2"/>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3"/>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4"/>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5"/>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pivott!$B$3:$B$4</c:f>
              <c:strCache>
                <c:ptCount val="1"/>
                <c:pt idx="0">
                  <c:v>SEM 2</c:v>
                </c:pt>
              </c:strCache>
            </c:strRef>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invertIfNegative val="0"/>
          <c:dLbls>
            <c:delete val="1"/>
          </c:dLbls>
          <c:cat>
            <c:strRef>
              <c:f>pivott!$A$5:$A$9</c:f>
              <c:strCache>
                <c:ptCount val="5"/>
                <c:pt idx="0">
                  <c:v>English </c:v>
                </c:pt>
                <c:pt idx="1">
                  <c:v>Arabic </c:v>
                </c:pt>
                <c:pt idx="2">
                  <c:v>Statistics </c:v>
                </c:pt>
                <c:pt idx="3">
                  <c:v>Mathematics  </c:v>
                </c:pt>
                <c:pt idx="4">
                  <c:v>Computer Science </c:v>
                </c:pt>
              </c:strCache>
            </c:strRef>
          </c:cat>
          <c:val>
            <c:numRef>
              <c:f>pivott!$B$5:$B$9</c:f>
              <c:numCache>
                <c:formatCode>General</c:formatCode>
                <c:ptCount val="5"/>
                <c:pt idx="0">
                  <c:v>67.5</c:v>
                </c:pt>
                <c:pt idx="1">
                  <c:v>82.5</c:v>
                </c:pt>
                <c:pt idx="2">
                  <c:v>82.5</c:v>
                </c:pt>
                <c:pt idx="3">
                  <c:v>57.5</c:v>
                </c:pt>
                <c:pt idx="4">
                  <c:v>67.5</c:v>
                </c:pt>
              </c:numCache>
            </c:numRef>
          </c:val>
          <c:extLst>
            <c:ext xmlns:c16="http://schemas.microsoft.com/office/drawing/2014/chart" uri="{C3380CC4-5D6E-409C-BE32-E72D297353CC}">
              <c16:uniqueId val="{00000000-75EE-45B1-A1D3-84A2A34521AE}"/>
            </c:ext>
          </c:extLst>
        </c:ser>
        <c:dLbls>
          <c:dLblPos val="outEnd"/>
          <c:showLegendKey val="0"/>
          <c:showVal val="1"/>
          <c:showCatName val="0"/>
          <c:showSerName val="0"/>
          <c:showPercent val="0"/>
          <c:showBubbleSize val="0"/>
        </c:dLbls>
        <c:gapWidth val="355"/>
        <c:overlap val="-70"/>
        <c:axId val="1772066479"/>
        <c:axId val="1771249007"/>
      </c:barChart>
      <c:catAx>
        <c:axId val="17720664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1249007"/>
        <c:crosses val="autoZero"/>
        <c:auto val="1"/>
        <c:lblAlgn val="ctr"/>
        <c:lblOffset val="100"/>
        <c:noMultiLvlLbl val="0"/>
      </c:catAx>
      <c:valAx>
        <c:axId val="1771249007"/>
        <c:scaling>
          <c:orientation val="minMax"/>
          <c:max val="100"/>
          <c:min val="30"/>
        </c:scaling>
        <c:delete val="0"/>
        <c:axPos val="l"/>
        <c:majorGridlines>
          <c:spPr>
            <a:ln w="9525" cap="flat" cmpd="sng" algn="ctr">
              <a:solidFill>
                <a:schemeClr val="bg1">
                  <a:lumMod val="9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20664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a:outerShdw blurRad="482600" dir="5400000" sx="90000" sy="-19000" rotWithShape="0">
        <a:schemeClr val="bg1">
          <a:lumMod val="50000"/>
          <a:alpha val="11000"/>
        </a:schemeClr>
      </a:outerShdw>
      <a:softEdge rad="63500"/>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clrMapOvr bg1="lt1" tx1="dk1" bg2="lt2" tx2="dk2" accent1="accent1" accent2="accent2" accent3="accent3" accent4="accent4" accent5="accent5" accent6="accent6" hlink="hlink" folHlink="folHlink"/>
  <c:pivotSource>
    <c:name>[Marks Analysis.xlsx]pivott!PivotTable5</c:name>
    <c:fmtId val="55"/>
  </c:pivotSource>
  <c:chart>
    <c:autoTitleDeleted val="1"/>
    <c:pivotFmts>
      <c:pivotFmt>
        <c:idx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4"/>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5"/>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34925" cap="rnd">
            <a:solidFill>
              <a:schemeClr val="accent4"/>
            </a:solidFill>
            <a:round/>
          </a:ln>
          <a:effectLst>
            <a:outerShdw blurRad="57150" dist="19050" dir="5400000" algn="ctr" rotWithShape="0">
              <a:srgbClr val="000000">
                <a:alpha val="63000"/>
              </a:srgbClr>
            </a:outerShdw>
          </a:effectLst>
        </c:spPr>
        <c:marker>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pivotFmt>
      <c:pivotFmt>
        <c:idx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34925" cap="rnd">
            <a:solidFill>
              <a:schemeClr val="accent4"/>
            </a:solidFill>
            <a:round/>
          </a:ln>
          <a:effectLst>
            <a:outerShdw blurRad="57150" dist="19050" dir="5400000" algn="ctr" rotWithShape="0">
              <a:srgbClr val="000000">
                <a:alpha val="63000"/>
              </a:srgbClr>
            </a:outerShdw>
          </a:effectLst>
        </c:spPr>
        <c:marker>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pivotFmt>
      <c:pivotFmt>
        <c:idx val="7"/>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5"/>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7"/>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8"/>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9"/>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1"/>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pivotFmt>
      <c:pivotFmt>
        <c:idx val="32"/>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pivotFmt>
      <c:pivotFmt>
        <c:idx val="33"/>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pivotFmt>
      <c:pivotFmt>
        <c:idx val="34"/>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pivotFmt>
      <c:pivotFmt>
        <c:idx val="35"/>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pivotFmt>
      <c:pivotFmt>
        <c:idx val="3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pivotFmt>
    </c:pivotFmts>
    <c:plotArea>
      <c:layout>
        <c:manualLayout>
          <c:layoutTarget val="inner"/>
          <c:xMode val="edge"/>
          <c:yMode val="edge"/>
          <c:x val="0.1998726012498179"/>
          <c:y val="0.16196297167080159"/>
          <c:w val="0.62765688453181678"/>
          <c:h val="0.72618121574518879"/>
        </c:manualLayout>
      </c:layout>
      <c:radarChart>
        <c:radarStyle val="filled"/>
        <c:varyColors val="0"/>
        <c:ser>
          <c:idx val="0"/>
          <c:order val="0"/>
          <c:tx>
            <c:strRef>
              <c:f>pivott!$B$3:$B$4</c:f>
              <c:strCache>
                <c:ptCount val="1"/>
                <c:pt idx="0">
                  <c:v>SEM 2</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strRef>
              <c:f>pivott!$A$5:$A$9</c:f>
              <c:strCache>
                <c:ptCount val="5"/>
                <c:pt idx="0">
                  <c:v>English </c:v>
                </c:pt>
                <c:pt idx="1">
                  <c:v>Arabic </c:v>
                </c:pt>
                <c:pt idx="2">
                  <c:v>Statistics </c:v>
                </c:pt>
                <c:pt idx="3">
                  <c:v>Mathematics  </c:v>
                </c:pt>
                <c:pt idx="4">
                  <c:v>Computer Science </c:v>
                </c:pt>
              </c:strCache>
            </c:strRef>
          </c:cat>
          <c:val>
            <c:numRef>
              <c:f>pivott!$B$5:$B$9</c:f>
              <c:numCache>
                <c:formatCode>General</c:formatCode>
                <c:ptCount val="5"/>
                <c:pt idx="0">
                  <c:v>67.5</c:v>
                </c:pt>
                <c:pt idx="1">
                  <c:v>82.5</c:v>
                </c:pt>
                <c:pt idx="2">
                  <c:v>82.5</c:v>
                </c:pt>
                <c:pt idx="3">
                  <c:v>57.5</c:v>
                </c:pt>
                <c:pt idx="4">
                  <c:v>67.5</c:v>
                </c:pt>
              </c:numCache>
            </c:numRef>
          </c:val>
          <c:extLst>
            <c:ext xmlns:c16="http://schemas.microsoft.com/office/drawing/2014/chart" uri="{C3380CC4-5D6E-409C-BE32-E72D297353CC}">
              <c16:uniqueId val="{00000000-F899-4EC5-8ABC-0307A8400435}"/>
            </c:ext>
          </c:extLst>
        </c:ser>
        <c:dLbls>
          <c:showLegendKey val="0"/>
          <c:showVal val="0"/>
          <c:showCatName val="0"/>
          <c:showSerName val="0"/>
          <c:showPercent val="0"/>
          <c:showBubbleSize val="0"/>
        </c:dLbls>
        <c:axId val="2029833071"/>
        <c:axId val="2081463759"/>
      </c:radarChart>
      <c:catAx>
        <c:axId val="202983307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1463759"/>
        <c:crosses val="autoZero"/>
        <c:auto val="1"/>
        <c:lblAlgn val="ctr"/>
        <c:lblOffset val="100"/>
        <c:noMultiLvlLbl val="0"/>
      </c:catAx>
      <c:valAx>
        <c:axId val="2081463759"/>
        <c:scaling>
          <c:orientation val="minMax"/>
          <c:min val="30"/>
        </c:scaling>
        <c:delete val="1"/>
        <c:axPos val="l"/>
        <c:majorGridlines>
          <c:spPr>
            <a:ln w="9525" cap="flat" cmpd="sng" algn="ctr">
              <a:solidFill>
                <a:schemeClr val="tx1">
                  <a:lumMod val="15000"/>
                  <a:lumOff val="85000"/>
                </a:schemeClr>
              </a:solidFill>
              <a:round/>
            </a:ln>
            <a:effectLst>
              <a:outerShdw blurRad="152400" dist="317500" dir="5400000" sx="90000" sy="-19000" rotWithShape="0">
                <a:prstClr val="black">
                  <a:alpha val="15000"/>
                </a:prstClr>
              </a:outerShdw>
            </a:effectLst>
          </c:spPr>
        </c:majorGridlines>
        <c:numFmt formatCode="General" sourceLinked="1"/>
        <c:majorTickMark val="none"/>
        <c:minorTickMark val="none"/>
        <c:tickLblPos val="nextTo"/>
        <c:crossAx val="2029833071"/>
        <c:crosses val="autoZero"/>
        <c:crossBetween val="between"/>
      </c:valAx>
      <c:spPr>
        <a:solidFill>
          <a:schemeClr val="bg1"/>
        </a:solidFill>
        <a:ln>
          <a:noFill/>
        </a:ln>
        <a:effectLst>
          <a:softEdge rad="0"/>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a:softEdge rad="381000"/>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6.7330927384076991E-2"/>
          <c:y val="5.0925925925925923E-2"/>
          <c:w val="0.89655796150481193"/>
          <c:h val="0.8416746864975212"/>
        </c:manualLayout>
      </c:layout>
      <c:bar3DChart>
        <c:barDir val="col"/>
        <c:grouping val="clustered"/>
        <c:varyColors val="0"/>
        <c:ser>
          <c:idx val="1"/>
          <c:order val="1"/>
          <c:tx>
            <c:strRef>
              <c:f>Calculations!$E$31</c:f>
              <c:strCache>
                <c:ptCount val="1"/>
                <c:pt idx="0">
                  <c:v>SGPA</c:v>
                </c:pt>
              </c:strCache>
            </c:strRef>
          </c:tx>
          <c:spPr>
            <a:gradFill rotWithShape="1">
              <a:gsLst>
                <a:gs pos="0">
                  <a:schemeClr val="accent1">
                    <a:shade val="76000"/>
                    <a:satMod val="103000"/>
                    <a:lumMod val="102000"/>
                    <a:tint val="94000"/>
                  </a:schemeClr>
                </a:gs>
                <a:gs pos="50000">
                  <a:schemeClr val="accent1">
                    <a:shade val="76000"/>
                    <a:satMod val="110000"/>
                    <a:lumMod val="100000"/>
                    <a:shade val="100000"/>
                  </a:schemeClr>
                </a:gs>
                <a:gs pos="100000">
                  <a:schemeClr val="accent1">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prstMaterial="clear"/>
          </c:spPr>
          <c:invertIfNegative val="0"/>
          <c:dLbls>
            <c:spPr>
              <a:noFill/>
              <a:ln>
                <a:noFill/>
              </a:ln>
              <a:effectLst/>
            </c:spPr>
            <c:txPr>
              <a:bodyPr rot="0" spcFirstLastPara="1" vertOverflow="overflow" horzOverflow="overflow" vert="horz" wrap="square" lIns="38100" tIns="19050" rIns="38100" bIns="19050" anchor="ctr" anchorCtr="0">
                <a:spAutoFit/>
              </a:bodyPr>
              <a:lstStyle/>
              <a:p>
                <a:pPr>
                  <a:defRPr sz="900" b="0" i="0" u="none" strike="noStrike" kern="1200" baseline="0">
                    <a:ln>
                      <a:noFill/>
                    </a:ln>
                    <a:solidFill>
                      <a:schemeClr val="tx1">
                        <a:lumMod val="95000"/>
                        <a:lumOff val="5000"/>
                      </a:schemeClr>
                    </a:solidFill>
                    <a:effectLst>
                      <a:glow rad="63500">
                        <a:srgbClr val="BAE8E8"/>
                      </a:glow>
                    </a:effectLst>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Lit>
              <c:ptCount val="5"/>
              <c:pt idx="0">
                <c:v>1</c:v>
              </c:pt>
              <c:pt idx="1">
                <c:v>2</c:v>
              </c:pt>
              <c:pt idx="2">
                <c:v>3</c:v>
              </c:pt>
              <c:pt idx="3">
                <c:v>4</c:v>
              </c:pt>
              <c:pt idx="4">
                <c:v>5</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Calculations!$E$32:$E$37</c15:sqref>
                  </c15:fullRef>
                </c:ext>
              </c:extLst>
              <c:f>Calculations!$E$32:$E$36</c:f>
              <c:numCache>
                <c:formatCode>General</c:formatCode>
                <c:ptCount val="5"/>
                <c:pt idx="0">
                  <c:v>8.08</c:v>
                </c:pt>
                <c:pt idx="1">
                  <c:v>8.1999999999999993</c:v>
                </c:pt>
                <c:pt idx="2">
                  <c:v>7.92</c:v>
                </c:pt>
                <c:pt idx="3">
                  <c:v>8.68</c:v>
                </c:pt>
                <c:pt idx="4">
                  <c:v>8.24</c:v>
                </c:pt>
              </c:numCache>
            </c:numRef>
          </c:val>
          <c:shape val="cylinder"/>
          <c:extLst>
            <c:ext xmlns:c16="http://schemas.microsoft.com/office/drawing/2014/chart" uri="{C3380CC4-5D6E-409C-BE32-E72D297353CC}">
              <c16:uniqueId val="{00000000-C259-4415-B55F-CE1A562DA072}"/>
            </c:ext>
          </c:extLst>
        </c:ser>
        <c:dLbls>
          <c:showLegendKey val="0"/>
          <c:showVal val="1"/>
          <c:showCatName val="0"/>
          <c:showSerName val="0"/>
          <c:showPercent val="0"/>
          <c:showBubbleSize val="0"/>
        </c:dLbls>
        <c:gapWidth val="150"/>
        <c:shape val="box"/>
        <c:axId val="1964777183"/>
        <c:axId val="2081455023"/>
        <c:axId val="0"/>
        <c:extLst>
          <c:ext xmlns:c15="http://schemas.microsoft.com/office/drawing/2012/chart" uri="{02D57815-91ED-43cb-92C2-25804820EDAC}">
            <c15:filteredBarSeries>
              <c15:ser>
                <c:idx val="0"/>
                <c:order val="0"/>
                <c:tx>
                  <c:strRef>
                    <c:extLst>
                      <c:ext uri="{02D57815-91ED-43cb-92C2-25804820EDAC}">
                        <c15:formulaRef>
                          <c15:sqref>Calculations!$D$31</c15:sqref>
                        </c15:formulaRef>
                      </c:ext>
                    </c:extLst>
                    <c:strCache>
                      <c:ptCount val="1"/>
                      <c:pt idx="0">
                        <c:v>Semester</c:v>
                      </c:pt>
                    </c:strCache>
                  </c:strRef>
                </c:tx>
                <c:spPr>
                  <a:gradFill rotWithShape="1">
                    <a:gsLst>
                      <a:gs pos="0">
                        <a:schemeClr val="accent1">
                          <a:tint val="77000"/>
                          <a:satMod val="103000"/>
                          <a:lumMod val="102000"/>
                          <a:tint val="94000"/>
                        </a:schemeClr>
                      </a:gs>
                      <a:gs pos="50000">
                        <a:schemeClr val="accent1">
                          <a:tint val="77000"/>
                          <a:satMod val="110000"/>
                          <a:lumMod val="100000"/>
                          <a:shade val="100000"/>
                        </a:schemeClr>
                      </a:gs>
                      <a:gs pos="100000">
                        <a:schemeClr val="accent1">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val>
                  <c:numRef>
                    <c:extLst>
                      <c:ext uri="{02D57815-91ED-43cb-92C2-25804820EDAC}">
                        <c15:fullRef>
                          <c15:sqref>Calculations!$D$32:$D$37</c15:sqref>
                        </c15:fullRef>
                        <c15:formulaRef>
                          <c15:sqref>Calculations!$D$32:$D$36</c15:sqref>
                        </c15:formulaRef>
                      </c:ext>
                    </c:extLst>
                    <c:numCache>
                      <c:formatCode>General</c:formatCode>
                      <c:ptCount val="5"/>
                      <c:pt idx="0">
                        <c:v>1</c:v>
                      </c:pt>
                      <c:pt idx="1">
                        <c:v>2</c:v>
                      </c:pt>
                      <c:pt idx="2">
                        <c:v>3</c:v>
                      </c:pt>
                      <c:pt idx="3">
                        <c:v>4</c:v>
                      </c:pt>
                      <c:pt idx="4">
                        <c:v>5</c:v>
                      </c:pt>
                    </c:numCache>
                  </c:numRef>
                </c:val>
                <c:extLst>
                  <c:ext xmlns:c16="http://schemas.microsoft.com/office/drawing/2014/chart" uri="{C3380CC4-5D6E-409C-BE32-E72D297353CC}">
                    <c16:uniqueId val="{00000001-C259-4415-B55F-CE1A562DA072}"/>
                  </c:ext>
                </c:extLst>
              </c15:ser>
            </c15:filteredBarSeries>
          </c:ext>
        </c:extLst>
      </c:bar3DChart>
      <c:catAx>
        <c:axId val="1964777183"/>
        <c:scaling>
          <c:orientation val="minMax"/>
        </c:scaling>
        <c:delete val="0"/>
        <c:axPos val="b"/>
        <c:numFmt formatCode="General" sourceLinked="0"/>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1455023"/>
        <c:crosses val="autoZero"/>
        <c:auto val="1"/>
        <c:lblAlgn val="ctr"/>
        <c:lblOffset val="100"/>
        <c:noMultiLvlLbl val="0"/>
      </c:catAx>
      <c:valAx>
        <c:axId val="2081455023"/>
        <c:scaling>
          <c:orientation val="minMax"/>
          <c:max val="10"/>
          <c:min val="6"/>
        </c:scaling>
        <c:delete val="0"/>
        <c:axPos val="l"/>
        <c:majorGridlines>
          <c:spPr>
            <a:ln w="9525" cap="flat" cmpd="sng" algn="ctr">
              <a:solidFill>
                <a:schemeClr val="bg1">
                  <a:lumMod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47771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495300" dir="5400000" sx="90000" sy="-19000" rotWithShape="0">
        <a:prstClr val="black">
          <a:alpha val="15000"/>
        </a:prstClr>
      </a:outerShdw>
      <a:softEdge rad="88900"/>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clrMapOvr bg1="lt1" tx1="dk1" bg2="lt2" tx2="dk2" accent1="accent1" accent2="accent2" accent3="accent3" accent4="accent4" accent5="accent5" accent6="accent6" hlink="hlink" folHlink="folHlink"/>
  <c:pivotSource>
    <c:name>[Marks Analysis.xlsx]pivotGG!PivotTable7</c:name>
    <c:fmtId val="4"/>
  </c:pivotSource>
  <c:chart>
    <c:autoTitleDeleted val="1"/>
    <c:pivotFmts>
      <c:pivotFmt>
        <c:idx val="0"/>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1"/>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6"/>
      </c:pivotFmt>
      <c:pivotFmt>
        <c:idx val="7"/>
      </c:pivotFmt>
      <c:pivotFmt>
        <c:idx val="8"/>
      </c:pivotFmt>
      <c:pivotFmt>
        <c:idx val="9"/>
      </c:pivotFmt>
      <c:pivotFmt>
        <c:idx val="10"/>
      </c:pivotFmt>
      <c:pivotFmt>
        <c:idx val="11"/>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12"/>
      </c:pivotFmt>
      <c:pivotFmt>
        <c:idx val="13"/>
      </c:pivotFmt>
      <c:pivotFmt>
        <c:idx val="14"/>
      </c:pivotFmt>
      <c:pivotFmt>
        <c:idx val="15"/>
      </c:pivotFmt>
      <c:pivotFmt>
        <c:idx val="16"/>
      </c:pivotFmt>
      <c:pivotFmt>
        <c:idx val="17"/>
      </c:pivotFmt>
      <c:pivotFmt>
        <c:idx val="18"/>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9"/>
      </c:pivotFmt>
      <c:pivotFmt>
        <c:idx val="20"/>
      </c:pivotFmt>
      <c:pivotFmt>
        <c:idx val="21"/>
      </c:pivotFmt>
      <c:pivotFmt>
        <c:idx val="22"/>
      </c:pivotFmt>
      <c:pivotFmt>
        <c:idx val="23"/>
      </c:pivotFmt>
      <c:pivotFmt>
        <c:idx val="24"/>
      </c:pivotFmt>
      <c:pivotFmt>
        <c:idx val="25"/>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6"/>
      </c:pivotFmt>
      <c:pivotFmt>
        <c:idx val="27"/>
      </c:pivotFmt>
      <c:pivotFmt>
        <c:idx val="28"/>
      </c:pivotFmt>
      <c:pivotFmt>
        <c:idx val="29"/>
      </c:pivotFmt>
      <c:pivotFmt>
        <c:idx val="30"/>
      </c:pivotFmt>
      <c:pivotFmt>
        <c:idx val="31"/>
      </c:pivotFmt>
      <c:pivotFmt>
        <c:idx val="32"/>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33"/>
      </c:pivotFmt>
      <c:pivotFmt>
        <c:idx val="34"/>
      </c:pivotFmt>
      <c:pivotFmt>
        <c:idx val="35"/>
      </c:pivotFmt>
      <c:pivotFmt>
        <c:idx val="36"/>
      </c:pivotFmt>
      <c:pivotFmt>
        <c:idx val="37"/>
      </c:pivotFmt>
      <c:pivotFmt>
        <c:idx val="38"/>
      </c:pivotFmt>
      <c:pivotFmt>
        <c:idx val="39"/>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40"/>
      </c:pivotFmt>
      <c:pivotFmt>
        <c:idx val="41"/>
      </c:pivotFmt>
      <c:pivotFmt>
        <c:idx val="42"/>
      </c:pivotFmt>
      <c:pivotFmt>
        <c:idx val="43"/>
      </c:pivotFmt>
      <c:pivotFmt>
        <c:idx val="44"/>
      </c:pivotFmt>
      <c:pivotFmt>
        <c:idx val="45"/>
      </c:pivotFmt>
      <c:pivotFmt>
        <c:idx val="46"/>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47"/>
      </c:pivotFmt>
      <c:pivotFmt>
        <c:idx val="48"/>
      </c:pivotFmt>
      <c:pivotFmt>
        <c:idx val="49"/>
      </c:pivotFmt>
      <c:pivotFmt>
        <c:idx val="50"/>
      </c:pivotFmt>
      <c:pivotFmt>
        <c:idx val="51"/>
      </c:pivotFmt>
      <c:pivotFmt>
        <c:idx val="52"/>
      </c:pivotFmt>
      <c:pivotFmt>
        <c:idx val="53"/>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54"/>
        <c:spPr>
          <a:gradFill rotWithShape="1">
            <a:gsLst>
              <a:gs pos="0">
                <a:schemeClr val="accent4">
                  <a:tint val="50000"/>
                  <a:satMod val="103000"/>
                  <a:lumMod val="102000"/>
                  <a:tint val="94000"/>
                </a:schemeClr>
              </a:gs>
              <a:gs pos="50000">
                <a:schemeClr val="accent4">
                  <a:tint val="50000"/>
                  <a:satMod val="110000"/>
                  <a:lumMod val="100000"/>
                  <a:shade val="100000"/>
                </a:schemeClr>
              </a:gs>
              <a:gs pos="100000">
                <a:schemeClr val="accent4">
                  <a:tint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5"/>
        <c:spPr>
          <a:gradFill rotWithShape="1">
            <a:gsLst>
              <a:gs pos="0">
                <a:schemeClr val="accent4">
                  <a:tint val="70000"/>
                  <a:satMod val="103000"/>
                  <a:lumMod val="102000"/>
                  <a:tint val="94000"/>
                </a:schemeClr>
              </a:gs>
              <a:gs pos="50000">
                <a:schemeClr val="accent4">
                  <a:tint val="70000"/>
                  <a:satMod val="110000"/>
                  <a:lumMod val="100000"/>
                  <a:shade val="100000"/>
                </a:schemeClr>
              </a:gs>
              <a:gs pos="100000">
                <a:schemeClr val="accent4">
                  <a:tint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6"/>
        <c:spPr>
          <a:gradFill rotWithShape="1">
            <a:gsLst>
              <a:gs pos="0">
                <a:schemeClr val="accent4">
                  <a:tint val="90000"/>
                  <a:satMod val="103000"/>
                  <a:lumMod val="102000"/>
                  <a:tint val="94000"/>
                </a:schemeClr>
              </a:gs>
              <a:gs pos="50000">
                <a:schemeClr val="accent4">
                  <a:tint val="90000"/>
                  <a:satMod val="110000"/>
                  <a:lumMod val="100000"/>
                  <a:shade val="100000"/>
                </a:schemeClr>
              </a:gs>
              <a:gs pos="100000">
                <a:schemeClr val="accent4">
                  <a:tint val="9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7"/>
        <c:spPr>
          <a:gradFill rotWithShape="1">
            <a:gsLst>
              <a:gs pos="0">
                <a:schemeClr val="accent4">
                  <a:shade val="90000"/>
                  <a:satMod val="103000"/>
                  <a:lumMod val="102000"/>
                  <a:tint val="94000"/>
                </a:schemeClr>
              </a:gs>
              <a:gs pos="50000">
                <a:schemeClr val="accent4">
                  <a:shade val="90000"/>
                  <a:satMod val="110000"/>
                  <a:lumMod val="100000"/>
                  <a:shade val="100000"/>
                </a:schemeClr>
              </a:gs>
              <a:gs pos="100000">
                <a:schemeClr val="accent4">
                  <a:shade val="9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8"/>
        <c:spPr>
          <a:gradFill rotWithShape="1">
            <a:gsLst>
              <a:gs pos="0">
                <a:schemeClr val="accent4">
                  <a:shade val="70000"/>
                  <a:satMod val="103000"/>
                  <a:lumMod val="102000"/>
                  <a:tint val="94000"/>
                </a:schemeClr>
              </a:gs>
              <a:gs pos="50000">
                <a:schemeClr val="accent4">
                  <a:shade val="70000"/>
                  <a:satMod val="110000"/>
                  <a:lumMod val="100000"/>
                  <a:shade val="100000"/>
                </a:schemeClr>
              </a:gs>
              <a:gs pos="100000">
                <a:schemeClr val="accent4">
                  <a:shade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9"/>
        <c:spPr>
          <a:gradFill rotWithShape="1">
            <a:gsLst>
              <a:gs pos="0">
                <a:schemeClr val="accent4">
                  <a:shade val="50000"/>
                  <a:satMod val="103000"/>
                  <a:lumMod val="102000"/>
                  <a:tint val="94000"/>
                </a:schemeClr>
              </a:gs>
              <a:gs pos="50000">
                <a:schemeClr val="accent4">
                  <a:shade val="50000"/>
                  <a:satMod val="110000"/>
                  <a:lumMod val="100000"/>
                  <a:shade val="100000"/>
                </a:schemeClr>
              </a:gs>
              <a:gs pos="100000">
                <a:schemeClr val="accent4">
                  <a:shade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bestFit"/>
          <c:showLegendKey val="0"/>
          <c:showVal val="0"/>
          <c:showCatName val="1"/>
          <c:showSerName val="0"/>
          <c:showPercent val="1"/>
          <c:showBubbleSize val="0"/>
          <c:extLst>
            <c:ext xmlns:c15="http://schemas.microsoft.com/office/drawing/2012/chart" uri="{CE6537A1-D6FC-4f65-9D91-7224C49458BB}"/>
          </c:extLst>
        </c:dLbl>
      </c:pivotFmt>
      <c:pivotFmt>
        <c:idx val="61"/>
      </c:pivotFmt>
      <c:pivotFmt>
        <c:idx val="62"/>
      </c:pivotFmt>
      <c:pivotFmt>
        <c:idx val="63"/>
      </c:pivotFmt>
      <c:pivotFmt>
        <c:idx val="64"/>
      </c:pivotFmt>
      <c:pivotFmt>
        <c:idx val="65"/>
      </c:pivotFmt>
      <c:pivotFmt>
        <c:idx val="66"/>
      </c:pivotFmt>
      <c:pivotFmt>
        <c:idx val="67"/>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bestFit"/>
          <c:showLegendKey val="0"/>
          <c:showVal val="0"/>
          <c:showCatName val="1"/>
          <c:showSerName val="0"/>
          <c:showPercent val="1"/>
          <c:showBubbleSize val="0"/>
          <c:extLst>
            <c:ext xmlns:c15="http://schemas.microsoft.com/office/drawing/2012/chart" uri="{CE6537A1-D6FC-4f65-9D91-7224C49458BB}"/>
          </c:extLst>
        </c:dLbl>
      </c:pivotFmt>
      <c:pivotFmt>
        <c:idx val="68"/>
      </c:pivotFmt>
      <c:pivotFmt>
        <c:idx val="69"/>
      </c:pivotFmt>
      <c:pivotFmt>
        <c:idx val="70"/>
      </c:pivotFmt>
      <c:pivotFmt>
        <c:idx val="71"/>
      </c:pivotFmt>
      <c:pivotFmt>
        <c:idx val="72"/>
      </c:pivotFmt>
      <c:pivotFmt>
        <c:idx val="73"/>
      </c:pivotFmt>
      <c:pivotFmt>
        <c:idx val="74"/>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bestFit"/>
          <c:showLegendKey val="0"/>
          <c:showVal val="0"/>
          <c:showCatName val="1"/>
          <c:showSerName val="0"/>
          <c:showPercent val="1"/>
          <c:showBubbleSize val="0"/>
          <c:extLst>
            <c:ext xmlns:c15="http://schemas.microsoft.com/office/drawing/2012/chart" uri="{CE6537A1-D6FC-4f65-9D91-7224C49458BB}"/>
          </c:extLst>
        </c:dLbl>
      </c:pivotFmt>
      <c:pivotFmt>
        <c:idx val="75"/>
      </c:pivotFmt>
      <c:pivotFmt>
        <c:idx val="76"/>
      </c:pivotFmt>
      <c:pivotFmt>
        <c:idx val="77"/>
      </c:pivotFmt>
      <c:pivotFmt>
        <c:idx val="78"/>
      </c:pivotFmt>
      <c:pivotFmt>
        <c:idx val="79"/>
      </c:pivotFmt>
      <c:pivotFmt>
        <c:idx val="80"/>
      </c:pivotFmt>
      <c:pivotFmt>
        <c:idx val="81"/>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1"/>
          <c:showSerName val="0"/>
          <c:showPercent val="1"/>
          <c:showBubbleSize val="0"/>
          <c:extLst>
            <c:ext xmlns:c15="http://schemas.microsoft.com/office/drawing/2012/chart" uri="{CE6537A1-D6FC-4f65-9D91-7224C49458BB}"/>
          </c:extLst>
        </c:dLbl>
      </c:pivotFmt>
      <c:pivotFmt>
        <c:idx val="82"/>
      </c:pivotFmt>
      <c:pivotFmt>
        <c:idx val="83"/>
      </c:pivotFmt>
      <c:pivotFmt>
        <c:idx val="84"/>
      </c:pivotFmt>
      <c:pivotFmt>
        <c:idx val="85"/>
      </c:pivotFmt>
      <c:pivotFmt>
        <c:idx val="86"/>
      </c:pivotFmt>
      <c:pivotFmt>
        <c:idx val="87"/>
      </c:pivotFmt>
      <c:pivotFmt>
        <c:idx val="88"/>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9"/>
      </c:pivotFmt>
      <c:pivotFmt>
        <c:idx val="90"/>
      </c:pivotFmt>
      <c:pivotFmt>
        <c:idx val="91"/>
      </c:pivotFmt>
      <c:pivotFmt>
        <c:idx val="92"/>
      </c:pivotFmt>
      <c:pivotFmt>
        <c:idx val="93"/>
      </c:pivotFmt>
      <c:pivotFmt>
        <c:idx val="94"/>
      </c:pivotFmt>
      <c:pivotFmt>
        <c:idx val="95"/>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96"/>
        <c:spPr>
          <a:gradFill rotWithShape="1">
            <a:gsLst>
              <a:gs pos="0">
                <a:schemeClr val="accent4">
                  <a:tint val="50000"/>
                  <a:satMod val="103000"/>
                  <a:lumMod val="102000"/>
                  <a:tint val="94000"/>
                </a:schemeClr>
              </a:gs>
              <a:gs pos="50000">
                <a:schemeClr val="accent4">
                  <a:tint val="50000"/>
                  <a:satMod val="110000"/>
                  <a:lumMod val="100000"/>
                  <a:shade val="100000"/>
                </a:schemeClr>
              </a:gs>
              <a:gs pos="100000">
                <a:schemeClr val="accent4">
                  <a:tint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7"/>
        <c:spPr>
          <a:gradFill rotWithShape="1">
            <a:gsLst>
              <a:gs pos="0">
                <a:schemeClr val="accent4">
                  <a:tint val="70000"/>
                  <a:satMod val="103000"/>
                  <a:lumMod val="102000"/>
                  <a:tint val="94000"/>
                </a:schemeClr>
              </a:gs>
              <a:gs pos="50000">
                <a:schemeClr val="accent4">
                  <a:tint val="70000"/>
                  <a:satMod val="110000"/>
                  <a:lumMod val="100000"/>
                  <a:shade val="100000"/>
                </a:schemeClr>
              </a:gs>
              <a:gs pos="100000">
                <a:schemeClr val="accent4">
                  <a:tint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8"/>
        <c:spPr>
          <a:gradFill rotWithShape="1">
            <a:gsLst>
              <a:gs pos="0">
                <a:schemeClr val="accent4">
                  <a:tint val="90000"/>
                  <a:satMod val="103000"/>
                  <a:lumMod val="102000"/>
                  <a:tint val="94000"/>
                </a:schemeClr>
              </a:gs>
              <a:gs pos="50000">
                <a:schemeClr val="accent4">
                  <a:tint val="90000"/>
                  <a:satMod val="110000"/>
                  <a:lumMod val="100000"/>
                  <a:shade val="100000"/>
                </a:schemeClr>
              </a:gs>
              <a:gs pos="100000">
                <a:schemeClr val="accent4">
                  <a:tint val="9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9"/>
        <c:spPr>
          <a:gradFill rotWithShape="1">
            <a:gsLst>
              <a:gs pos="0">
                <a:schemeClr val="accent4">
                  <a:shade val="90000"/>
                  <a:satMod val="103000"/>
                  <a:lumMod val="102000"/>
                  <a:tint val="94000"/>
                </a:schemeClr>
              </a:gs>
              <a:gs pos="50000">
                <a:schemeClr val="accent4">
                  <a:shade val="90000"/>
                  <a:satMod val="110000"/>
                  <a:lumMod val="100000"/>
                  <a:shade val="100000"/>
                </a:schemeClr>
              </a:gs>
              <a:gs pos="100000">
                <a:schemeClr val="accent4">
                  <a:shade val="9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0"/>
        <c:spPr>
          <a:gradFill rotWithShape="1">
            <a:gsLst>
              <a:gs pos="0">
                <a:schemeClr val="accent4">
                  <a:shade val="70000"/>
                  <a:satMod val="103000"/>
                  <a:lumMod val="102000"/>
                  <a:tint val="94000"/>
                </a:schemeClr>
              </a:gs>
              <a:gs pos="50000">
                <a:schemeClr val="accent4">
                  <a:shade val="70000"/>
                  <a:satMod val="110000"/>
                  <a:lumMod val="100000"/>
                  <a:shade val="100000"/>
                </a:schemeClr>
              </a:gs>
              <a:gs pos="100000">
                <a:schemeClr val="accent4">
                  <a:shade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1"/>
        <c:spPr>
          <a:gradFill rotWithShape="1">
            <a:gsLst>
              <a:gs pos="0">
                <a:schemeClr val="accent4">
                  <a:shade val="50000"/>
                  <a:satMod val="103000"/>
                  <a:lumMod val="102000"/>
                  <a:tint val="94000"/>
                </a:schemeClr>
              </a:gs>
              <a:gs pos="50000">
                <a:schemeClr val="accent4">
                  <a:shade val="50000"/>
                  <a:satMod val="110000"/>
                  <a:lumMod val="100000"/>
                  <a:shade val="100000"/>
                </a:schemeClr>
              </a:gs>
              <a:gs pos="100000">
                <a:schemeClr val="accent4">
                  <a:shade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2"/>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03"/>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04"/>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05"/>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0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07"/>
        <c:spPr>
          <a:gradFill rotWithShape="1">
            <a:gsLst>
              <a:gs pos="0">
                <a:schemeClr val="accent4">
                  <a:shade val="50000"/>
                  <a:satMod val="103000"/>
                  <a:lumMod val="102000"/>
                  <a:tint val="94000"/>
                </a:schemeClr>
              </a:gs>
              <a:gs pos="50000">
                <a:schemeClr val="accent4">
                  <a:shade val="50000"/>
                  <a:satMod val="110000"/>
                  <a:lumMod val="100000"/>
                  <a:shade val="100000"/>
                </a:schemeClr>
              </a:gs>
              <a:gs pos="100000">
                <a:schemeClr val="accent4">
                  <a:shade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7.2110245480951393E-2"/>
              <c:y val="2.15633825917963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08"/>
        <c:spPr>
          <a:gradFill rotWithShape="1">
            <a:gsLst>
              <a:gs pos="0">
                <a:schemeClr val="accent4">
                  <a:shade val="70000"/>
                  <a:satMod val="103000"/>
                  <a:lumMod val="102000"/>
                  <a:tint val="94000"/>
                </a:schemeClr>
              </a:gs>
              <a:gs pos="50000">
                <a:schemeClr val="accent4">
                  <a:shade val="70000"/>
                  <a:satMod val="110000"/>
                  <a:lumMod val="100000"/>
                  <a:shade val="100000"/>
                </a:schemeClr>
              </a:gs>
              <a:gs pos="100000">
                <a:schemeClr val="accent4">
                  <a:shade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6.5839789352173064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09"/>
        <c:spPr>
          <a:gradFill rotWithShape="1">
            <a:gsLst>
              <a:gs pos="0">
                <a:schemeClr val="accent4">
                  <a:tint val="50000"/>
                  <a:satMod val="103000"/>
                  <a:lumMod val="102000"/>
                  <a:tint val="94000"/>
                </a:schemeClr>
              </a:gs>
              <a:gs pos="50000">
                <a:schemeClr val="accent4">
                  <a:tint val="50000"/>
                  <a:satMod val="110000"/>
                  <a:lumMod val="100000"/>
                  <a:shade val="100000"/>
                </a:schemeClr>
              </a:gs>
              <a:gs pos="100000">
                <a:schemeClr val="accent4">
                  <a:tint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0"/>
        <c:spPr>
          <a:gradFill rotWithShape="1">
            <a:gsLst>
              <a:gs pos="0">
                <a:schemeClr val="accent4">
                  <a:tint val="70000"/>
                  <a:satMod val="103000"/>
                  <a:lumMod val="102000"/>
                  <a:tint val="94000"/>
                </a:schemeClr>
              </a:gs>
              <a:gs pos="50000">
                <a:schemeClr val="accent4">
                  <a:tint val="70000"/>
                  <a:satMod val="110000"/>
                  <a:lumMod val="100000"/>
                  <a:shade val="100000"/>
                </a:schemeClr>
              </a:gs>
              <a:gs pos="100000">
                <a:schemeClr val="accent4">
                  <a:tint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1"/>
        <c:spPr>
          <a:gradFill rotWithShape="1">
            <a:gsLst>
              <a:gs pos="0">
                <a:schemeClr val="accent4">
                  <a:tint val="90000"/>
                  <a:satMod val="103000"/>
                  <a:lumMod val="102000"/>
                  <a:tint val="94000"/>
                </a:schemeClr>
              </a:gs>
              <a:gs pos="50000">
                <a:schemeClr val="accent4">
                  <a:tint val="90000"/>
                  <a:satMod val="110000"/>
                  <a:lumMod val="100000"/>
                  <a:shade val="100000"/>
                </a:schemeClr>
              </a:gs>
              <a:gs pos="100000">
                <a:schemeClr val="accent4">
                  <a:tint val="9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2"/>
        <c:spPr>
          <a:gradFill rotWithShape="1">
            <a:gsLst>
              <a:gs pos="0">
                <a:schemeClr val="accent4">
                  <a:shade val="90000"/>
                  <a:satMod val="103000"/>
                  <a:lumMod val="102000"/>
                  <a:tint val="94000"/>
                </a:schemeClr>
              </a:gs>
              <a:gs pos="50000">
                <a:schemeClr val="accent4">
                  <a:shade val="90000"/>
                  <a:satMod val="110000"/>
                  <a:lumMod val="100000"/>
                  <a:shade val="100000"/>
                </a:schemeClr>
              </a:gs>
              <a:gs pos="100000">
                <a:schemeClr val="accent4">
                  <a:shade val="9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0.18610872564872813"/>
          <c:y val="0.12702268424571497"/>
          <c:w val="0.57034274170556964"/>
          <c:h val="0.84586310273245813"/>
        </c:manualLayout>
      </c:layout>
      <c:pieChart>
        <c:varyColors val="1"/>
        <c:ser>
          <c:idx val="0"/>
          <c:order val="0"/>
          <c:tx>
            <c:strRef>
              <c:f>pivotGG!$B$3:$B$4</c:f>
              <c:strCache>
                <c:ptCount val="1"/>
                <c:pt idx="0">
                  <c:v>Sem 1</c:v>
                </c:pt>
              </c:strCache>
            </c:strRef>
          </c:tx>
          <c:dPt>
            <c:idx val="0"/>
            <c:bubble3D val="0"/>
            <c:spPr>
              <a:gradFill rotWithShape="1">
                <a:gsLst>
                  <a:gs pos="0">
                    <a:schemeClr val="accent4">
                      <a:tint val="50000"/>
                      <a:satMod val="103000"/>
                      <a:lumMod val="102000"/>
                      <a:tint val="94000"/>
                    </a:schemeClr>
                  </a:gs>
                  <a:gs pos="50000">
                    <a:schemeClr val="accent4">
                      <a:tint val="50000"/>
                      <a:satMod val="110000"/>
                      <a:lumMod val="100000"/>
                      <a:shade val="100000"/>
                    </a:schemeClr>
                  </a:gs>
                  <a:gs pos="100000">
                    <a:schemeClr val="accent4">
                      <a:tint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FF27-425F-B494-A864568AFBDA}"/>
              </c:ext>
            </c:extLst>
          </c:dPt>
          <c:dPt>
            <c:idx val="1"/>
            <c:bubble3D val="0"/>
            <c:spPr>
              <a:gradFill rotWithShape="1">
                <a:gsLst>
                  <a:gs pos="0">
                    <a:schemeClr val="accent4">
                      <a:tint val="70000"/>
                      <a:satMod val="103000"/>
                      <a:lumMod val="102000"/>
                      <a:tint val="94000"/>
                    </a:schemeClr>
                  </a:gs>
                  <a:gs pos="50000">
                    <a:schemeClr val="accent4">
                      <a:tint val="70000"/>
                      <a:satMod val="110000"/>
                      <a:lumMod val="100000"/>
                      <a:shade val="100000"/>
                    </a:schemeClr>
                  </a:gs>
                  <a:gs pos="100000">
                    <a:schemeClr val="accent4">
                      <a:tint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FF27-425F-B494-A864568AFBDA}"/>
              </c:ext>
            </c:extLst>
          </c:dPt>
          <c:dPt>
            <c:idx val="2"/>
            <c:bubble3D val="0"/>
            <c:spPr>
              <a:gradFill rotWithShape="1">
                <a:gsLst>
                  <a:gs pos="0">
                    <a:schemeClr val="accent4">
                      <a:tint val="90000"/>
                      <a:satMod val="103000"/>
                      <a:lumMod val="102000"/>
                      <a:tint val="94000"/>
                    </a:schemeClr>
                  </a:gs>
                  <a:gs pos="50000">
                    <a:schemeClr val="accent4">
                      <a:tint val="90000"/>
                      <a:satMod val="110000"/>
                      <a:lumMod val="100000"/>
                      <a:shade val="100000"/>
                    </a:schemeClr>
                  </a:gs>
                  <a:gs pos="100000">
                    <a:schemeClr val="accent4">
                      <a:tint val="9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FF27-425F-B494-A864568AFBDA}"/>
              </c:ext>
            </c:extLst>
          </c:dPt>
          <c:dPt>
            <c:idx val="3"/>
            <c:bubble3D val="0"/>
            <c:spPr>
              <a:gradFill rotWithShape="1">
                <a:gsLst>
                  <a:gs pos="0">
                    <a:schemeClr val="accent4">
                      <a:shade val="90000"/>
                      <a:satMod val="103000"/>
                      <a:lumMod val="102000"/>
                      <a:tint val="94000"/>
                    </a:schemeClr>
                  </a:gs>
                  <a:gs pos="50000">
                    <a:schemeClr val="accent4">
                      <a:shade val="90000"/>
                      <a:satMod val="110000"/>
                      <a:lumMod val="100000"/>
                      <a:shade val="100000"/>
                    </a:schemeClr>
                  </a:gs>
                  <a:gs pos="100000">
                    <a:schemeClr val="accent4">
                      <a:shade val="9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FF27-425F-B494-A864568AFBDA}"/>
              </c:ext>
            </c:extLst>
          </c:dPt>
          <c:dPt>
            <c:idx val="4"/>
            <c:bubble3D val="0"/>
            <c:spPr>
              <a:gradFill rotWithShape="1">
                <a:gsLst>
                  <a:gs pos="0">
                    <a:schemeClr val="accent4">
                      <a:shade val="70000"/>
                      <a:satMod val="103000"/>
                      <a:lumMod val="102000"/>
                      <a:tint val="94000"/>
                    </a:schemeClr>
                  </a:gs>
                  <a:gs pos="50000">
                    <a:schemeClr val="accent4">
                      <a:shade val="70000"/>
                      <a:satMod val="110000"/>
                      <a:lumMod val="100000"/>
                      <a:shade val="100000"/>
                    </a:schemeClr>
                  </a:gs>
                  <a:gs pos="100000">
                    <a:schemeClr val="accent4">
                      <a:shade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FF27-425F-B494-A864568AFBDA}"/>
              </c:ext>
            </c:extLst>
          </c:dPt>
          <c:dPt>
            <c:idx val="5"/>
            <c:bubble3D val="0"/>
            <c:spPr>
              <a:gradFill rotWithShape="1">
                <a:gsLst>
                  <a:gs pos="0">
                    <a:schemeClr val="accent4">
                      <a:shade val="50000"/>
                      <a:satMod val="103000"/>
                      <a:lumMod val="102000"/>
                      <a:tint val="94000"/>
                    </a:schemeClr>
                  </a:gs>
                  <a:gs pos="50000">
                    <a:schemeClr val="accent4">
                      <a:shade val="50000"/>
                      <a:satMod val="110000"/>
                      <a:lumMod val="100000"/>
                      <a:shade val="100000"/>
                    </a:schemeClr>
                  </a:gs>
                  <a:gs pos="100000">
                    <a:schemeClr val="accent4">
                      <a:shade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FF27-425F-B494-A864568AFBD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pivotGG!$A$5:$A$10</c:f>
              <c:strCache>
                <c:ptCount val="6"/>
                <c:pt idx="0">
                  <c:v>O </c:v>
                </c:pt>
                <c:pt idx="1">
                  <c:v>A+ </c:v>
                </c:pt>
                <c:pt idx="2">
                  <c:v> A</c:v>
                </c:pt>
                <c:pt idx="3">
                  <c:v> B+</c:v>
                </c:pt>
                <c:pt idx="4">
                  <c:v> B</c:v>
                </c:pt>
                <c:pt idx="5">
                  <c:v> C</c:v>
                </c:pt>
              </c:strCache>
            </c:strRef>
          </c:cat>
          <c:val>
            <c:numRef>
              <c:f>pivotGG!$B$5:$B$10</c:f>
              <c:numCache>
                <c:formatCode>General</c:formatCode>
                <c:ptCount val="6"/>
                <c:pt idx="0">
                  <c:v>2</c:v>
                </c:pt>
                <c:pt idx="1">
                  <c:v>3</c:v>
                </c:pt>
                <c:pt idx="2">
                  <c:v>1</c:v>
                </c:pt>
                <c:pt idx="3">
                  <c:v>1</c:v>
                </c:pt>
                <c:pt idx="4">
                  <c:v>1</c:v>
                </c:pt>
                <c:pt idx="5">
                  <c:v>0</c:v>
                </c:pt>
              </c:numCache>
            </c:numRef>
          </c:val>
          <c:extLst>
            <c:ext xmlns:c16="http://schemas.microsoft.com/office/drawing/2014/chart" uri="{C3380CC4-5D6E-409C-BE32-E72D297353CC}">
              <c16:uniqueId val="{0000000C-FF27-425F-B494-A864568AFBDA}"/>
            </c:ext>
          </c:extLst>
        </c:ser>
        <c:dLbls>
          <c:dLblPos val="outEnd"/>
          <c:showLegendKey val="0"/>
          <c:showVal val="1"/>
          <c:showCatName val="0"/>
          <c:showSerName val="0"/>
          <c:showPercent val="0"/>
          <c:showBubbleSize val="0"/>
          <c:showLeaderLines val="1"/>
        </c:dLbls>
        <c:firstSliceAng val="0"/>
      </c:pieChart>
      <c:spPr>
        <a:noFill/>
        <a:ln>
          <a:noFill/>
        </a:ln>
        <a:effectLst/>
      </c:spPr>
    </c:plotArea>
    <c:plotVisOnly val="1"/>
    <c:dispBlanksAs val="gap"/>
    <c:showDLblsOverMax val="0"/>
    <c:extLst/>
  </c:chart>
  <c:spPr>
    <a:noFill/>
    <a:ln w="9525" cap="flat" cmpd="sng" algn="ctr">
      <a:noFill/>
      <a:round/>
    </a:ln>
    <a:effectLst>
      <a:softEdge rad="203200"/>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tx>
            <c:strRef>
              <c:f>Calculations!$B$31</c:f>
              <c:strCache>
                <c:ptCount val="1"/>
                <c:pt idx="0">
                  <c:v>TOTAL</c:v>
                </c:pt>
              </c:strCache>
            </c:strRef>
          </c:tx>
          <c:spPr>
            <a:ln w="0" cap="flat">
              <a:solidFill>
                <a:schemeClr val="lt1"/>
              </a:solidFill>
              <a:round/>
            </a:ln>
            <a:effectLst/>
          </c:spPr>
          <c:dPt>
            <c:idx val="0"/>
            <c:bubble3D val="0"/>
            <c:spPr>
              <a:solidFill>
                <a:srgbClr val="0077B6"/>
              </a:solidFill>
              <a:ln w="0" cap="flat">
                <a:solidFill>
                  <a:schemeClr val="lt1"/>
                </a:solidFill>
                <a:round/>
              </a:ln>
              <a:effectLst/>
            </c:spPr>
            <c:extLst>
              <c:ext xmlns:c16="http://schemas.microsoft.com/office/drawing/2014/chart" uri="{C3380CC4-5D6E-409C-BE32-E72D297353CC}">
                <c16:uniqueId val="{00000001-412B-4128-9C9D-51F3A653AAE3}"/>
              </c:ext>
            </c:extLst>
          </c:dPt>
          <c:dPt>
            <c:idx val="1"/>
            <c:bubble3D val="0"/>
            <c:spPr>
              <a:solidFill>
                <a:srgbClr val="03045E"/>
              </a:solidFill>
              <a:ln w="0" cap="flat">
                <a:solidFill>
                  <a:schemeClr val="lt1"/>
                </a:solidFill>
                <a:round/>
              </a:ln>
              <a:effectLst/>
            </c:spPr>
            <c:extLst>
              <c:ext xmlns:c16="http://schemas.microsoft.com/office/drawing/2014/chart" uri="{C3380CC4-5D6E-409C-BE32-E72D297353CC}">
                <c16:uniqueId val="{00000003-412B-4128-9C9D-51F3A653AAE3}"/>
              </c:ext>
            </c:extLst>
          </c:dPt>
          <c:dPt>
            <c:idx val="2"/>
            <c:bubble3D val="0"/>
            <c:spPr>
              <a:solidFill>
                <a:srgbClr val="023E8A"/>
              </a:solidFill>
              <a:ln w="0" cap="flat">
                <a:solidFill>
                  <a:schemeClr val="lt1"/>
                </a:solidFill>
                <a:round/>
              </a:ln>
              <a:effectLst/>
            </c:spPr>
            <c:extLst>
              <c:ext xmlns:c16="http://schemas.microsoft.com/office/drawing/2014/chart" uri="{C3380CC4-5D6E-409C-BE32-E72D297353CC}">
                <c16:uniqueId val="{00000005-412B-4128-9C9D-51F3A653AAE3}"/>
              </c:ext>
            </c:extLst>
          </c:dPt>
          <c:dPt>
            <c:idx val="3"/>
            <c:bubble3D val="0"/>
            <c:spPr>
              <a:solidFill>
                <a:srgbClr val="00B4D8"/>
              </a:solidFill>
              <a:ln w="0" cap="flat">
                <a:solidFill>
                  <a:schemeClr val="lt1"/>
                </a:solidFill>
                <a:round/>
              </a:ln>
              <a:effectLst/>
            </c:spPr>
            <c:extLst>
              <c:ext xmlns:c16="http://schemas.microsoft.com/office/drawing/2014/chart" uri="{C3380CC4-5D6E-409C-BE32-E72D297353CC}">
                <c16:uniqueId val="{00000007-412B-4128-9C9D-51F3A653AAE3}"/>
              </c:ext>
            </c:extLst>
          </c:dPt>
          <c:dPt>
            <c:idx val="4"/>
            <c:bubble3D val="0"/>
            <c:spPr>
              <a:solidFill>
                <a:srgbClr val="0096C7"/>
              </a:solidFill>
              <a:ln w="0" cap="flat">
                <a:solidFill>
                  <a:schemeClr val="lt1"/>
                </a:solidFill>
                <a:round/>
              </a:ln>
              <a:effectLst/>
            </c:spPr>
            <c:extLst>
              <c:ext xmlns:c16="http://schemas.microsoft.com/office/drawing/2014/chart" uri="{C3380CC4-5D6E-409C-BE32-E72D297353CC}">
                <c16:uniqueId val="{00000009-412B-4128-9C9D-51F3A653AAE3}"/>
              </c:ext>
            </c:extLst>
          </c:dPt>
          <c:dPt>
            <c:idx val="5"/>
            <c:bubble3D val="0"/>
            <c:spPr>
              <a:solidFill>
                <a:srgbClr val="48CAE4"/>
              </a:solidFill>
              <a:ln w="0" cap="flat">
                <a:solidFill>
                  <a:schemeClr val="lt1"/>
                </a:solidFill>
                <a:round/>
              </a:ln>
              <a:effectLst/>
            </c:spPr>
            <c:extLst>
              <c:ext xmlns:c16="http://schemas.microsoft.com/office/drawing/2014/chart" uri="{C3380CC4-5D6E-409C-BE32-E72D297353CC}">
                <c16:uniqueId val="{0000000B-412B-4128-9C9D-51F3A653AAE3}"/>
              </c:ext>
            </c:extLst>
          </c:dPt>
          <c:dLbls>
            <c:dLbl>
              <c:idx val="5"/>
              <c:layout>
                <c:manualLayout>
                  <c:x val="2.3547609035058461E-3"/>
                  <c:y val="1.437596162548647E-3"/>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B-412B-4128-9C9D-51F3A653AAE3}"/>
                </c:ext>
              </c:extLst>
            </c:dLbl>
            <c:spPr>
              <a:noFill/>
              <a:ln w="3175">
                <a:noFill/>
                <a:prstDash val="solid"/>
              </a:ln>
              <a:effectLst/>
            </c:spPr>
            <c:txPr>
              <a:bodyPr rot="0" spcFirstLastPara="1" vertOverflow="overflow" horzOverflow="overflow" vert="horz" wrap="none" lIns="38100" tIns="19050" rIns="38100" bIns="19050" anchor="ctr" anchorCtr="1">
                <a:spAutoFit/>
              </a:bodyPr>
              <a:lstStyle/>
              <a:p>
                <a:pPr>
                  <a:defRPr sz="1000" b="0" i="0" u="none" strike="noStrike" kern="1200" baseline="0">
                    <a:solidFill>
                      <a:srgbClr val="000000"/>
                    </a:solidFill>
                    <a:latin typeface="Verdana"/>
                    <a:ea typeface="Verdana"/>
                    <a:cs typeface="Verdana"/>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rect">
                    <a:avLst/>
                  </a:prstGeom>
                  <a:noFill/>
                  <a:ln>
                    <a:noFill/>
                  </a:ln>
                </c15:spPr>
              </c:ext>
            </c:extLst>
          </c:dLbls>
          <c:cat>
            <c:strRef>
              <c:extLst>
                <c:ext xmlns:c15="http://schemas.microsoft.com/office/drawing/2012/chart" uri="{02D57815-91ED-43cb-92C2-25804820EDAC}">
                  <c15:fullRef>
                    <c15:sqref>Calculations!$A$32:$A$39</c15:sqref>
                  </c15:fullRef>
                </c:ext>
              </c:extLst>
              <c:f>Calculations!$A$32:$A$37</c:f>
              <c:strCache>
                <c:ptCount val="6"/>
                <c:pt idx="0">
                  <c:v>O</c:v>
                </c:pt>
                <c:pt idx="1">
                  <c:v>A+</c:v>
                </c:pt>
                <c:pt idx="2">
                  <c:v>A</c:v>
                </c:pt>
                <c:pt idx="3">
                  <c:v>B+</c:v>
                </c:pt>
                <c:pt idx="4">
                  <c:v>B</c:v>
                </c:pt>
                <c:pt idx="5">
                  <c:v>C</c:v>
                </c:pt>
              </c:strCache>
            </c:strRef>
          </c:cat>
          <c:val>
            <c:numRef>
              <c:extLst>
                <c:ext xmlns:c15="http://schemas.microsoft.com/office/drawing/2012/chart" uri="{02D57815-91ED-43cb-92C2-25804820EDAC}">
                  <c15:fullRef>
                    <c15:sqref>Calculations!$B$32:$B$39</c15:sqref>
                  </c15:fullRef>
                </c:ext>
              </c:extLst>
              <c:f>Calculations!$B$32:$B$37</c:f>
              <c:numCache>
                <c:formatCode>General</c:formatCode>
                <c:ptCount val="6"/>
                <c:pt idx="0">
                  <c:v>8</c:v>
                </c:pt>
                <c:pt idx="1">
                  <c:v>22</c:v>
                </c:pt>
                <c:pt idx="2">
                  <c:v>12</c:v>
                </c:pt>
                <c:pt idx="3">
                  <c:v>3</c:v>
                </c:pt>
                <c:pt idx="4">
                  <c:v>4</c:v>
                </c:pt>
                <c:pt idx="5">
                  <c:v>1</c:v>
                </c:pt>
              </c:numCache>
            </c:numRef>
          </c:val>
          <c:extLst>
            <c:ext xmlns:c15="http://schemas.microsoft.com/office/drawing/2012/chart" uri="{02D57815-91ED-43cb-92C2-25804820EDAC}">
              <c15:categoryFilterExceptions>
                <c15:categoryFilterException>
                  <c15:sqref>Calculations!$B$38</c15:sqref>
                  <c15:spPr xmlns:c15="http://schemas.microsoft.com/office/drawing/2012/chart">
                    <a:solidFill>
                      <a:schemeClr val="accent1">
                        <a:lumMod val="60000"/>
                      </a:schemeClr>
                    </a:solidFill>
                    <a:ln w="0" cap="flat">
                      <a:solidFill>
                        <a:schemeClr val="lt1"/>
                      </a:solidFill>
                      <a:round/>
                    </a:ln>
                    <a:effectLst/>
                  </c15:spPr>
                  <c15:bubble3D val="0"/>
                  <c15:dLbl>
                    <c:idx val="5"/>
                    <c:delete val="1"/>
                    <c:extLst>
                      <c:ext uri="{CE6537A1-D6FC-4f65-9D91-7224C49458BB}"/>
                      <c:ext xmlns:c16="http://schemas.microsoft.com/office/drawing/2014/chart" uri="{C3380CC4-5D6E-409C-BE32-E72D297353CC}">
                        <c16:uniqueId val="{0000000D-8B72-405B-A78A-F7F1CF42043C}"/>
                      </c:ext>
                    </c:extLst>
                  </c15:dLbl>
                </c15:categoryFilterException>
                <c15:categoryFilterException>
                  <c15:sqref>Calculations!$B$39</c15:sqref>
                  <c15:spPr xmlns:c15="http://schemas.microsoft.com/office/drawing/2012/chart">
                    <a:solidFill>
                      <a:schemeClr val="accent2">
                        <a:lumMod val="60000"/>
                      </a:schemeClr>
                    </a:solidFill>
                    <a:ln w="0" cap="flat">
                      <a:solidFill>
                        <a:schemeClr val="lt1"/>
                      </a:solidFill>
                      <a:round/>
                    </a:ln>
                    <a:effectLst/>
                  </c15:spPr>
                  <c15:bubble3D val="0"/>
                  <c15:dLbl>
                    <c:idx val="5"/>
                    <c:delete val="1"/>
                    <c:extLst>
                      <c:ext uri="{CE6537A1-D6FC-4f65-9D91-7224C49458BB}"/>
                      <c:ext xmlns:c16="http://schemas.microsoft.com/office/drawing/2014/chart" uri="{C3380CC4-5D6E-409C-BE32-E72D297353CC}">
                        <c16:uniqueId val="{0000000F-8B72-405B-A78A-F7F1CF42043C}"/>
                      </c:ext>
                    </c:extLst>
                  </c15:dLbl>
                </c15:categoryFilterException>
              </c15:categoryFilterExceptions>
            </c:ext>
            <c:ext xmlns:c16="http://schemas.microsoft.com/office/drawing/2014/chart" uri="{C3380CC4-5D6E-409C-BE32-E72D297353CC}">
              <c16:uniqueId val="{0000000C-412B-4128-9C9D-51F3A653AAE3}"/>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noFill/>
      <a:round/>
    </a:ln>
    <a:effectLst>
      <a:outerShdw blurRad="520700" dir="720000" sx="90000" sy="-19000" rotWithShape="0">
        <a:prstClr val="black">
          <a:alpha val="15000"/>
        </a:prstClr>
      </a:outerShdw>
      <a:softEdge rad="165100"/>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clrMapOvr bg1="lt1" tx1="dk1" bg2="lt2" tx2="dk2" accent1="accent1" accent2="accent2" accent3="accent3" accent4="accent4" accent5="accent5" accent6="accent6" hlink="hlink" folHlink="folHlink"/>
  <c:pivotSource>
    <c:name>[Marks Analysis.xlsx]pivott!PivotTable5</c:name>
    <c:fmtId val="59"/>
  </c:pivotSource>
  <c:chart>
    <c:autoTitleDeleted val="1"/>
    <c:pivotFmts>
      <c:pivotFmt>
        <c:idx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4"/>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5"/>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34925" cap="rnd">
            <a:solidFill>
              <a:schemeClr val="accent4"/>
            </a:solidFill>
            <a:round/>
          </a:ln>
          <a:effectLst>
            <a:outerShdw blurRad="57150" dist="19050" dir="5400000" algn="ctr" rotWithShape="0">
              <a:srgbClr val="000000">
                <a:alpha val="63000"/>
              </a:srgbClr>
            </a:outerShdw>
          </a:effectLst>
        </c:spPr>
        <c:marker>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pivotFmt>
      <c:pivotFmt>
        <c:idx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34925" cap="rnd">
            <a:solidFill>
              <a:schemeClr val="accent4"/>
            </a:solidFill>
            <a:round/>
          </a:ln>
          <a:effectLst>
            <a:outerShdw blurRad="57150" dist="19050" dir="5400000" algn="ctr" rotWithShape="0">
              <a:srgbClr val="000000">
                <a:alpha val="63000"/>
              </a:srgbClr>
            </a:outerShdw>
          </a:effectLst>
        </c:spPr>
        <c:marker>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pivotFmt>
      <c:pivotFmt>
        <c:idx val="7"/>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5"/>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7"/>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8"/>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9"/>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1"/>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2"/>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3"/>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pivotFmt>
      <c:pivotFmt>
        <c:idx val="34"/>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pivotFmt>
      <c:pivotFmt>
        <c:idx val="35"/>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pivotFmt>
      <c:pivotFmt>
        <c:idx val="3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pivotFmt>
      <c:pivotFmt>
        <c:idx val="37"/>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pivotFmt>
      <c:pivotFmt>
        <c:idx val="38"/>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9"/>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pivotFmt>
    </c:pivotFmts>
    <c:plotArea>
      <c:layout>
        <c:manualLayout>
          <c:layoutTarget val="inner"/>
          <c:xMode val="edge"/>
          <c:yMode val="edge"/>
          <c:x val="0.19519923237525716"/>
          <c:y val="0.14339392948030336"/>
          <c:w val="0.63188865534741645"/>
          <c:h val="0.77220412586466691"/>
        </c:manualLayout>
      </c:layout>
      <c:radarChart>
        <c:radarStyle val="filled"/>
        <c:varyColors val="0"/>
        <c:ser>
          <c:idx val="0"/>
          <c:order val="0"/>
          <c:tx>
            <c:strRef>
              <c:f>pivott!$B$3:$B$4</c:f>
              <c:strCache>
                <c:ptCount val="1"/>
                <c:pt idx="0">
                  <c:v>SEM 2</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strRef>
              <c:f>pivott!$A$5:$A$9</c:f>
              <c:strCache>
                <c:ptCount val="5"/>
                <c:pt idx="0">
                  <c:v>English </c:v>
                </c:pt>
                <c:pt idx="1">
                  <c:v>Arabic </c:v>
                </c:pt>
                <c:pt idx="2">
                  <c:v>Statistics </c:v>
                </c:pt>
                <c:pt idx="3">
                  <c:v>Mathematics  </c:v>
                </c:pt>
                <c:pt idx="4">
                  <c:v>Computer Science </c:v>
                </c:pt>
              </c:strCache>
            </c:strRef>
          </c:cat>
          <c:val>
            <c:numRef>
              <c:f>pivott!$B$5:$B$9</c:f>
              <c:numCache>
                <c:formatCode>General</c:formatCode>
                <c:ptCount val="5"/>
                <c:pt idx="0">
                  <c:v>67.5</c:v>
                </c:pt>
                <c:pt idx="1">
                  <c:v>82.5</c:v>
                </c:pt>
                <c:pt idx="2">
                  <c:v>82.5</c:v>
                </c:pt>
                <c:pt idx="3">
                  <c:v>57.5</c:v>
                </c:pt>
                <c:pt idx="4">
                  <c:v>67.5</c:v>
                </c:pt>
              </c:numCache>
            </c:numRef>
          </c:val>
          <c:extLst>
            <c:ext xmlns:c16="http://schemas.microsoft.com/office/drawing/2014/chart" uri="{C3380CC4-5D6E-409C-BE32-E72D297353CC}">
              <c16:uniqueId val="{00000000-A72C-4362-A9F0-339BE3ED5093}"/>
            </c:ext>
          </c:extLst>
        </c:ser>
        <c:dLbls>
          <c:showLegendKey val="0"/>
          <c:showVal val="0"/>
          <c:showCatName val="0"/>
          <c:showSerName val="0"/>
          <c:showPercent val="0"/>
          <c:showBubbleSize val="0"/>
        </c:dLbls>
        <c:axId val="2029833071"/>
        <c:axId val="2081463759"/>
      </c:radarChart>
      <c:catAx>
        <c:axId val="202983307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1463759"/>
        <c:crosses val="autoZero"/>
        <c:auto val="1"/>
        <c:lblAlgn val="ctr"/>
        <c:lblOffset val="100"/>
        <c:noMultiLvlLbl val="0"/>
      </c:catAx>
      <c:valAx>
        <c:axId val="2081463759"/>
        <c:scaling>
          <c:orientation val="minMax"/>
          <c:min val="30"/>
        </c:scaling>
        <c:delete val="1"/>
        <c:axPos val="l"/>
        <c:majorGridlines>
          <c:spPr>
            <a:ln w="9525" cap="flat" cmpd="sng" algn="ctr">
              <a:solidFill>
                <a:schemeClr val="tx1">
                  <a:lumMod val="15000"/>
                  <a:lumOff val="85000"/>
                </a:schemeClr>
              </a:solidFill>
              <a:round/>
            </a:ln>
            <a:effectLst>
              <a:outerShdw blurRad="152400" dist="317500" dir="5400000" sx="90000" sy="-19000" rotWithShape="0">
                <a:prstClr val="black">
                  <a:alpha val="15000"/>
                </a:prstClr>
              </a:outerShdw>
            </a:effectLst>
          </c:spPr>
        </c:majorGridlines>
        <c:numFmt formatCode="General" sourceLinked="1"/>
        <c:majorTickMark val="none"/>
        <c:minorTickMark val="none"/>
        <c:tickLblPos val="nextTo"/>
        <c:crossAx val="2029833071"/>
        <c:crosses val="autoZero"/>
        <c:crossBetween val="between"/>
      </c:valAx>
      <c:spPr>
        <a:solidFill>
          <a:schemeClr val="bg1"/>
        </a:solidFill>
        <a:ln>
          <a:noFill/>
        </a:ln>
        <a:effectLst>
          <a:softEdge rad="0"/>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a:outerShdw blurRad="495300" dir="5400000" sx="90000" sy="-19000" rotWithShape="0">
        <a:prstClr val="black">
          <a:alpha val="15000"/>
        </a:prstClr>
      </a:outerShdw>
      <a:softEdge rad="381000"/>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withinLinearReversed" id="21">
  <a:schemeClr val="accent1"/>
</cs:colorStyle>
</file>

<file path=xl/charts/colors11.xml><?xml version="1.0" encoding="utf-8"?>
<cs:colorStyle xmlns:cs="http://schemas.microsoft.com/office/drawing/2012/chartStyle" xmlns:a="http://schemas.openxmlformats.org/drawingml/2006/main" meth="withinLinearReversed" id="24">
  <a:schemeClr val="accent4"/>
</cs:colorStyle>
</file>

<file path=xl/charts/colors12.xml><?xml version="1.0" encoding="utf-8"?>
<cs:colorStyle xmlns:cs="http://schemas.microsoft.com/office/drawing/2012/chartStyle" xmlns:a="http://schemas.openxmlformats.org/drawingml/2006/main" meth="withinLinearReversed" id="21">
  <a:schemeClr val="accent1"/>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withinLinearReversed" id="21">
  <a:schemeClr val="accent1"/>
</cs:colorStyle>
</file>

<file path=xl/charts/colors15.xml><?xml version="1.0" encoding="utf-8"?>
<cs:colorStyle xmlns:cs="http://schemas.microsoft.com/office/drawing/2012/chartStyle" xmlns:a="http://schemas.openxmlformats.org/drawingml/2006/main" meth="withinLinear" id="17">
  <a:schemeClr val="accent4"/>
</cs:colorStyle>
</file>

<file path=xl/charts/colors16.xml><?xml version="1.0" encoding="utf-8"?>
<cs:colorStyle xmlns:cs="http://schemas.microsoft.com/office/drawing/2012/chartStyle" xmlns:a="http://schemas.openxmlformats.org/drawingml/2006/main" meth="withinLinearReversed" id="21">
  <a:schemeClr val="accent1"/>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Reversed" id="21">
  <a:schemeClr val="accent1"/>
</cs:colorStyle>
</file>

<file path=xl/charts/colors5.xml><?xml version="1.0" encoding="utf-8"?>
<cs:colorStyle xmlns:cs="http://schemas.microsoft.com/office/drawing/2012/chartStyle" xmlns:a="http://schemas.openxmlformats.org/drawingml/2006/main" meth="withinLinear" id="17">
  <a:schemeClr val="accent4"/>
</cs:colorStyle>
</file>

<file path=xl/charts/colors6.xml><?xml version="1.0" encoding="utf-8"?>
<cs:colorStyle xmlns:cs="http://schemas.microsoft.com/office/drawing/2012/chartStyle" xmlns:a="http://schemas.openxmlformats.org/drawingml/2006/main" meth="withinLinearReversed" id="21">
  <a:schemeClr val="accent1"/>
</cs:colorStyle>
</file>

<file path=xl/charts/colors7.xml><?xml version="1.0" encoding="utf-8"?>
<cs:colorStyle xmlns:cs="http://schemas.microsoft.com/office/drawing/2012/chartStyle" xmlns:a="http://schemas.openxmlformats.org/drawingml/2006/main" meth="withinLinearReversed" id="24">
  <a:schemeClr val="accent4"/>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withinLinear" id="17">
  <a:schemeClr val="accent4"/>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2.xml><?xml version="1.0" encoding="utf-8"?>
<cs:chartStyle xmlns:cs="http://schemas.microsoft.com/office/drawing/2012/chartStyle" xmlns:a="http://schemas.openxmlformats.org/drawingml/2006/main" id="2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5.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6.xml><?xml version="1.0" encoding="utf-8"?>
<cs:chartStyle xmlns:cs="http://schemas.microsoft.com/office/drawing/2012/chartStyle" xmlns:a="http://schemas.openxmlformats.org/drawingml/2006/main" id="2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4.xml.rels><?xml version="1.0" encoding="UTF-8" standalone="yes"?>
<Relationships xmlns="http://schemas.openxmlformats.org/package/2006/relationships"><Relationship Id="rId3" Type="http://schemas.openxmlformats.org/officeDocument/2006/relationships/chart" Target="../charts/chart8.xml"/><Relationship Id="rId7" Type="http://schemas.openxmlformats.org/officeDocument/2006/relationships/chart" Target="../charts/chart12.xml"/><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chart" Target="../charts/chart11.xml"/><Relationship Id="rId5" Type="http://schemas.openxmlformats.org/officeDocument/2006/relationships/chart" Target="../charts/chart10.xml"/><Relationship Id="rId4" Type="http://schemas.openxmlformats.org/officeDocument/2006/relationships/chart" Target="../charts/chart9.xml"/></Relationships>
</file>

<file path=xl/drawings/_rels/drawing5.xml.rels><?xml version="1.0" encoding="UTF-8" standalone="yes"?>
<Relationships xmlns="http://schemas.openxmlformats.org/package/2006/relationships"><Relationship Id="rId2" Type="http://schemas.openxmlformats.org/officeDocument/2006/relationships/chart" Target="../charts/chart14.xml"/><Relationship Id="rId1" Type="http://schemas.openxmlformats.org/officeDocument/2006/relationships/chart" Target="../charts/chart13.xml"/></Relationships>
</file>

<file path=xl/drawings/_rels/drawing6.xml.rels><?xml version="1.0" encoding="UTF-8" standalone="yes"?>
<Relationships xmlns="http://schemas.openxmlformats.org/package/2006/relationships"><Relationship Id="rId2" Type="http://schemas.openxmlformats.org/officeDocument/2006/relationships/chart" Target="../charts/chart16.xml"/><Relationship Id="rId1" Type="http://schemas.openxmlformats.org/officeDocument/2006/relationships/chart" Target="../charts/chart15.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7.xml"/></Relationships>
</file>

<file path=xl/drawings/drawing1.xml><?xml version="1.0" encoding="utf-8"?>
<xdr:wsDr xmlns:xdr="http://schemas.openxmlformats.org/drawingml/2006/spreadsheetDrawing" xmlns:a="http://schemas.openxmlformats.org/drawingml/2006/main">
  <xdr:twoCellAnchor>
    <xdr:from>
      <xdr:col>0</xdr:col>
      <xdr:colOff>209550</xdr:colOff>
      <xdr:row>9</xdr:row>
      <xdr:rowOff>76200</xdr:rowOff>
    </xdr:from>
    <xdr:to>
      <xdr:col>4</xdr:col>
      <xdr:colOff>1095375</xdr:colOff>
      <xdr:row>25</xdr:row>
      <xdr:rowOff>114300</xdr:rowOff>
    </xdr:to>
    <xdr:graphicFrame macro="">
      <xdr:nvGraphicFramePr>
        <xdr:cNvPr id="2" name="Chart 1">
          <a:extLst>
            <a:ext uri="{FF2B5EF4-FFF2-40B4-BE49-F238E27FC236}">
              <a16:creationId xmlns:a16="http://schemas.microsoft.com/office/drawing/2014/main" id="{C4EB9F18-6347-49DB-AD9E-AAAD7B74F9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390525</xdr:colOff>
      <xdr:row>0</xdr:row>
      <xdr:rowOff>0</xdr:rowOff>
    </xdr:from>
    <xdr:to>
      <xdr:col>11</xdr:col>
      <xdr:colOff>542925</xdr:colOff>
      <xdr:row>14</xdr:row>
      <xdr:rowOff>0</xdr:rowOff>
    </xdr:to>
    <xdr:graphicFrame macro="">
      <xdr:nvGraphicFramePr>
        <xdr:cNvPr id="3" name="Chart 2">
          <a:extLst>
            <a:ext uri="{FF2B5EF4-FFF2-40B4-BE49-F238E27FC236}">
              <a16:creationId xmlns:a16="http://schemas.microsoft.com/office/drawing/2014/main" id="{D270267D-D576-D46A-36A8-F5217361E95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159524</xdr:colOff>
      <xdr:row>14</xdr:row>
      <xdr:rowOff>98931</xdr:rowOff>
    </xdr:from>
    <xdr:to>
      <xdr:col>2</xdr:col>
      <xdr:colOff>587880</xdr:colOff>
      <xdr:row>27</xdr:row>
      <xdr:rowOff>13607</xdr:rowOff>
    </xdr:to>
    <xdr:pic>
      <xdr:nvPicPr>
        <xdr:cNvPr id="31" name="Picture 30">
          <a:extLst>
            <a:ext uri="{FF2B5EF4-FFF2-40B4-BE49-F238E27FC236}">
              <a16:creationId xmlns:a16="http://schemas.microsoft.com/office/drawing/2014/main" id="{E27624CA-5EAA-4DE1-9521-AD5D63BE5CD8}"/>
            </a:ext>
          </a:extLst>
        </xdr:cNvPr>
        <xdr:cNvPicPr>
          <a:picLocks noChangeAspect="1"/>
        </xdr:cNvPicPr>
      </xdr:nvPicPr>
      <xdr:blipFill>
        <a:blip xmlns:r="http://schemas.openxmlformats.org/officeDocument/2006/relationships" r:embed="rId1"/>
        <a:stretch>
          <a:fillRect/>
        </a:stretch>
      </xdr:blipFill>
      <xdr:spPr>
        <a:xfrm>
          <a:off x="159524" y="2575431"/>
          <a:ext cx="1789070" cy="2214283"/>
        </a:xfrm>
        <a:prstGeom prst="rect">
          <a:avLst/>
        </a:prstGeom>
      </xdr:spPr>
    </xdr:pic>
    <xdr:clientData/>
  </xdr:twoCellAnchor>
  <xdr:twoCellAnchor editAs="oneCell">
    <xdr:from>
      <xdr:col>1</xdr:col>
      <xdr:colOff>531478</xdr:colOff>
      <xdr:row>36</xdr:row>
      <xdr:rowOff>13606</xdr:rowOff>
    </xdr:from>
    <xdr:to>
      <xdr:col>2</xdr:col>
      <xdr:colOff>508746</xdr:colOff>
      <xdr:row>50</xdr:row>
      <xdr:rowOff>106644</xdr:rowOff>
    </xdr:to>
    <xdr:pic>
      <xdr:nvPicPr>
        <xdr:cNvPr id="34" name="Picture 33">
          <a:extLst>
            <a:ext uri="{FF2B5EF4-FFF2-40B4-BE49-F238E27FC236}">
              <a16:creationId xmlns:a16="http://schemas.microsoft.com/office/drawing/2014/main" id="{65536E0D-8033-40CD-8959-A40FF9C1C598}"/>
            </a:ext>
          </a:extLst>
        </xdr:cNvPr>
        <xdr:cNvPicPr>
          <a:picLocks noChangeAspect="1"/>
        </xdr:cNvPicPr>
      </xdr:nvPicPr>
      <xdr:blipFill>
        <a:blip xmlns:r="http://schemas.openxmlformats.org/officeDocument/2006/relationships" r:embed="rId2"/>
        <a:stretch>
          <a:fillRect/>
        </a:stretch>
      </xdr:blipFill>
      <xdr:spPr>
        <a:xfrm>
          <a:off x="1211835" y="6381749"/>
          <a:ext cx="657625" cy="2569538"/>
        </a:xfrm>
        <a:prstGeom prst="rect">
          <a:avLst/>
        </a:prstGeom>
      </xdr:spPr>
    </xdr:pic>
    <xdr:clientData/>
  </xdr:twoCellAnchor>
  <xdr:twoCellAnchor>
    <xdr:from>
      <xdr:col>3</xdr:col>
      <xdr:colOff>253982</xdr:colOff>
      <xdr:row>35</xdr:row>
      <xdr:rowOff>7328</xdr:rowOff>
    </xdr:from>
    <xdr:to>
      <xdr:col>10</xdr:col>
      <xdr:colOff>300405</xdr:colOff>
      <xdr:row>55</xdr:row>
      <xdr:rowOff>7327</xdr:rowOff>
    </xdr:to>
    <xdr:graphicFrame macro="">
      <xdr:nvGraphicFramePr>
        <xdr:cNvPr id="37" name="Chart 36">
          <a:extLst>
            <a:ext uri="{FF2B5EF4-FFF2-40B4-BE49-F238E27FC236}">
              <a16:creationId xmlns:a16="http://schemas.microsoft.com/office/drawing/2014/main" id="{04B14106-8A7B-4C97-9D77-3ECB32CBD807}"/>
            </a:ext>
            <a:ext uri="{147F2762-F138-4A5C-976F-8EAC2B608ADB}">
              <a16:predDERef xmlns:a16="http://schemas.microsoft.com/office/drawing/2014/main" pred="{91AA41CF-678B-4FF4-ABC3-40E3B0F5B2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617683</xdr:colOff>
      <xdr:row>12</xdr:row>
      <xdr:rowOff>109659</xdr:rowOff>
    </xdr:from>
    <xdr:to>
      <xdr:col>11</xdr:col>
      <xdr:colOff>340178</xdr:colOff>
      <xdr:row>30</xdr:row>
      <xdr:rowOff>27214</xdr:rowOff>
    </xdr:to>
    <xdr:graphicFrame macro="">
      <xdr:nvGraphicFramePr>
        <xdr:cNvPr id="38" name="Chart 37">
          <a:extLst>
            <a:ext uri="{FF2B5EF4-FFF2-40B4-BE49-F238E27FC236}">
              <a16:creationId xmlns:a16="http://schemas.microsoft.com/office/drawing/2014/main" id="{26FFE451-8E37-4403-9813-6B1EAEAD48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4</xdr:row>
      <xdr:rowOff>6804</xdr:rowOff>
    </xdr:from>
    <xdr:to>
      <xdr:col>13</xdr:col>
      <xdr:colOff>515357</xdr:colOff>
      <xdr:row>9</xdr:row>
      <xdr:rowOff>22339</xdr:rowOff>
    </xdr:to>
    <mc:AlternateContent xmlns:mc="http://schemas.openxmlformats.org/markup-compatibility/2006" xmlns:a14="http://schemas.microsoft.com/office/drawing/2010/main">
      <mc:Choice Requires="a14">
        <xdr:graphicFrame macro="">
          <xdr:nvGraphicFramePr>
            <xdr:cNvPr id="39" name="Semester">
              <a:extLst>
                <a:ext uri="{FF2B5EF4-FFF2-40B4-BE49-F238E27FC236}">
                  <a16:creationId xmlns:a16="http://schemas.microsoft.com/office/drawing/2014/main" id="{06DF2EEC-8CA5-4B75-B488-F891E0ECEDBB}"/>
                </a:ext>
              </a:extLst>
            </xdr:cNvPr>
            <xdr:cNvGraphicFramePr/>
          </xdr:nvGraphicFramePr>
          <xdr:xfrm>
            <a:off x="0" y="0"/>
            <a:ext cx="0" cy="0"/>
          </xdr:xfrm>
          <a:graphic>
            <a:graphicData uri="http://schemas.microsoft.com/office/drawing/2010/slicer">
              <sle:slicer xmlns:sle="http://schemas.microsoft.com/office/drawing/2010/slicer" name="Semester"/>
            </a:graphicData>
          </a:graphic>
        </xdr:graphicFrame>
      </mc:Choice>
      <mc:Fallback xmlns="">
        <xdr:sp macro="" textlink="">
          <xdr:nvSpPr>
            <xdr:cNvPr id="0" name=""/>
            <xdr:cNvSpPr>
              <a:spLocks noTextEdit="1"/>
            </xdr:cNvSpPr>
          </xdr:nvSpPr>
          <xdr:spPr>
            <a:xfrm>
              <a:off x="0" y="710189"/>
              <a:ext cx="9468857" cy="89476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18</xdr:col>
      <xdr:colOff>438031</xdr:colOff>
      <xdr:row>11</xdr:row>
      <xdr:rowOff>82617</xdr:rowOff>
    </xdr:from>
    <xdr:to>
      <xdr:col>25</xdr:col>
      <xdr:colOff>43961</xdr:colOff>
      <xdr:row>30</xdr:row>
      <xdr:rowOff>161192</xdr:rowOff>
    </xdr:to>
    <xdr:graphicFrame macro="">
      <xdr:nvGraphicFramePr>
        <xdr:cNvPr id="42" name="Chart 41">
          <a:extLst>
            <a:ext uri="{FF2B5EF4-FFF2-40B4-BE49-F238E27FC236}">
              <a16:creationId xmlns:a16="http://schemas.microsoft.com/office/drawing/2014/main" id="{1A70E567-A043-4A96-B253-39F7135325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353785</xdr:colOff>
      <xdr:row>30</xdr:row>
      <xdr:rowOff>156481</xdr:rowOff>
    </xdr:from>
    <xdr:to>
      <xdr:col>23</xdr:col>
      <xdr:colOff>220917</xdr:colOff>
      <xdr:row>54</xdr:row>
      <xdr:rowOff>108857</xdr:rowOff>
    </xdr:to>
    <xdr:graphicFrame macro="">
      <xdr:nvGraphicFramePr>
        <xdr:cNvPr id="43" name="Chart 42">
          <a:extLst>
            <a:ext uri="{FF2B5EF4-FFF2-40B4-BE49-F238E27FC236}">
              <a16:creationId xmlns:a16="http://schemas.microsoft.com/office/drawing/2014/main" id="{4916A807-19F5-4B92-B0B4-5D70A5FA91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12</xdr:col>
      <xdr:colOff>231322</xdr:colOff>
      <xdr:row>12</xdr:row>
      <xdr:rowOff>32017</xdr:rowOff>
    </xdr:from>
    <xdr:to>
      <xdr:col>18</xdr:col>
      <xdr:colOff>149679</xdr:colOff>
      <xdr:row>28</xdr:row>
      <xdr:rowOff>163286</xdr:rowOff>
    </xdr:to>
    <xdr:graphicFrame macro="">
      <xdr:nvGraphicFramePr>
        <xdr:cNvPr id="45" name="Chart 44">
          <a:extLst>
            <a:ext uri="{FF2B5EF4-FFF2-40B4-BE49-F238E27FC236}">
              <a16:creationId xmlns:a16="http://schemas.microsoft.com/office/drawing/2014/main" id="{B4E88AD9-5022-4B2F-B0C5-FA58990BC9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13</xdr:col>
      <xdr:colOff>530677</xdr:colOff>
      <xdr:row>4</xdr:row>
      <xdr:rowOff>878</xdr:rowOff>
    </xdr:from>
    <xdr:to>
      <xdr:col>16</xdr:col>
      <xdr:colOff>674077</xdr:colOff>
      <xdr:row>8</xdr:row>
      <xdr:rowOff>175845</xdr:rowOff>
    </xdr:to>
    <mc:AlternateContent xmlns:mc="http://schemas.openxmlformats.org/markup-compatibility/2006" xmlns:a14="http://schemas.microsoft.com/office/drawing/2010/main">
      <mc:Choice Requires="a14">
        <xdr:graphicFrame macro="">
          <xdr:nvGraphicFramePr>
            <xdr:cNvPr id="40" name="Semester 1">
              <a:extLst>
                <a:ext uri="{FF2B5EF4-FFF2-40B4-BE49-F238E27FC236}">
                  <a16:creationId xmlns:a16="http://schemas.microsoft.com/office/drawing/2014/main" id="{2FCD30D3-3FDF-4CEA-90E5-2E4E6F9BD7C6}"/>
                </a:ext>
              </a:extLst>
            </xdr:cNvPr>
            <xdr:cNvGraphicFramePr/>
          </xdr:nvGraphicFramePr>
          <xdr:xfrm>
            <a:off x="0" y="0"/>
            <a:ext cx="0" cy="0"/>
          </xdr:xfrm>
          <a:graphic>
            <a:graphicData uri="http://schemas.microsoft.com/office/drawing/2010/slicer">
              <sle:slicer xmlns:sle="http://schemas.microsoft.com/office/drawing/2010/slicer" name="Semester 1"/>
            </a:graphicData>
          </a:graphic>
        </xdr:graphicFrame>
      </mc:Choice>
      <mc:Fallback xmlns="">
        <xdr:sp macro="" textlink="">
          <xdr:nvSpPr>
            <xdr:cNvPr id="0" name=""/>
            <xdr:cNvSpPr>
              <a:spLocks noTextEdit="1"/>
            </xdr:cNvSpPr>
          </xdr:nvSpPr>
          <xdr:spPr>
            <a:xfrm>
              <a:off x="9484178" y="704264"/>
              <a:ext cx="1565128" cy="89476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173130</xdr:colOff>
      <xdr:row>13</xdr:row>
      <xdr:rowOff>71717</xdr:rowOff>
    </xdr:from>
    <xdr:to>
      <xdr:col>3</xdr:col>
      <xdr:colOff>53058</xdr:colOff>
      <xdr:row>26</xdr:row>
      <xdr:rowOff>149679</xdr:rowOff>
    </xdr:to>
    <xdr:pic>
      <xdr:nvPicPr>
        <xdr:cNvPr id="2" name="Picture 1">
          <a:extLst>
            <a:ext uri="{FF2B5EF4-FFF2-40B4-BE49-F238E27FC236}">
              <a16:creationId xmlns:a16="http://schemas.microsoft.com/office/drawing/2014/main" id="{08BC3E46-402A-46B3-8BA0-6B6EEF054C44}"/>
            </a:ext>
          </a:extLst>
        </xdr:cNvPr>
        <xdr:cNvPicPr>
          <a:picLocks noChangeAspect="1"/>
        </xdr:cNvPicPr>
      </xdr:nvPicPr>
      <xdr:blipFill>
        <a:blip xmlns:r="http://schemas.openxmlformats.org/officeDocument/2006/relationships" r:embed="rId1"/>
        <a:stretch>
          <a:fillRect/>
        </a:stretch>
      </xdr:blipFill>
      <xdr:spPr>
        <a:xfrm>
          <a:off x="173130" y="2371324"/>
          <a:ext cx="1920999" cy="2377569"/>
        </a:xfrm>
        <a:prstGeom prst="rect">
          <a:avLst/>
        </a:prstGeom>
      </xdr:spPr>
    </xdr:pic>
    <xdr:clientData/>
  </xdr:twoCellAnchor>
  <xdr:twoCellAnchor editAs="oneCell">
    <xdr:from>
      <xdr:col>2</xdr:col>
      <xdr:colOff>96050</xdr:colOff>
      <xdr:row>36</xdr:row>
      <xdr:rowOff>13606</xdr:rowOff>
    </xdr:from>
    <xdr:to>
      <xdr:col>3</xdr:col>
      <xdr:colOff>170828</xdr:colOff>
      <xdr:row>52</xdr:row>
      <xdr:rowOff>133858</xdr:rowOff>
    </xdr:to>
    <xdr:pic>
      <xdr:nvPicPr>
        <xdr:cNvPr id="3" name="Picture 2">
          <a:extLst>
            <a:ext uri="{FF2B5EF4-FFF2-40B4-BE49-F238E27FC236}">
              <a16:creationId xmlns:a16="http://schemas.microsoft.com/office/drawing/2014/main" id="{1AEB67E4-4F81-4B8C-85B0-4A9B44BEB14C}"/>
            </a:ext>
          </a:extLst>
        </xdr:cNvPr>
        <xdr:cNvPicPr>
          <a:picLocks noChangeAspect="1"/>
        </xdr:cNvPicPr>
      </xdr:nvPicPr>
      <xdr:blipFill>
        <a:blip xmlns:r="http://schemas.openxmlformats.org/officeDocument/2006/relationships" r:embed="rId2"/>
        <a:stretch>
          <a:fillRect/>
        </a:stretch>
      </xdr:blipFill>
      <xdr:spPr>
        <a:xfrm>
          <a:off x="1456764" y="6381749"/>
          <a:ext cx="755135" cy="2950538"/>
        </a:xfrm>
        <a:prstGeom prst="rect">
          <a:avLst/>
        </a:prstGeom>
      </xdr:spPr>
    </xdr:pic>
    <xdr:clientData/>
  </xdr:twoCellAnchor>
  <xdr:twoCellAnchor>
    <xdr:from>
      <xdr:col>3</xdr:col>
      <xdr:colOff>144077</xdr:colOff>
      <xdr:row>33</xdr:row>
      <xdr:rowOff>13607</xdr:rowOff>
    </xdr:from>
    <xdr:to>
      <xdr:col>10</xdr:col>
      <xdr:colOff>598715</xdr:colOff>
      <xdr:row>54</xdr:row>
      <xdr:rowOff>149678</xdr:rowOff>
    </xdr:to>
    <xdr:graphicFrame macro="">
      <xdr:nvGraphicFramePr>
        <xdr:cNvPr id="4" name="Chart 3">
          <a:extLst>
            <a:ext uri="{FF2B5EF4-FFF2-40B4-BE49-F238E27FC236}">
              <a16:creationId xmlns:a16="http://schemas.microsoft.com/office/drawing/2014/main" id="{9EDC41E6-0A7E-4F1E-98C6-3169CF7593A3}"/>
            </a:ext>
            <a:ext uri="{147F2762-F138-4A5C-976F-8EAC2B608ADB}">
              <a16:predDERef xmlns:a16="http://schemas.microsoft.com/office/drawing/2014/main" pred="{91AA41CF-678B-4FF4-ABC3-40E3B0F5B2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90526</xdr:colOff>
      <xdr:row>10</xdr:row>
      <xdr:rowOff>53309</xdr:rowOff>
    </xdr:from>
    <xdr:to>
      <xdr:col>24</xdr:col>
      <xdr:colOff>0</xdr:colOff>
      <xdr:row>27</xdr:row>
      <xdr:rowOff>95251</xdr:rowOff>
    </xdr:to>
    <xdr:graphicFrame macro="">
      <xdr:nvGraphicFramePr>
        <xdr:cNvPr id="7" name="Chart 6">
          <a:extLst>
            <a:ext uri="{FF2B5EF4-FFF2-40B4-BE49-F238E27FC236}">
              <a16:creationId xmlns:a16="http://schemas.microsoft.com/office/drawing/2014/main" id="{1AB55625-E53F-4CDA-992E-541A0D005C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353785</xdr:colOff>
      <xdr:row>30</xdr:row>
      <xdr:rowOff>156481</xdr:rowOff>
    </xdr:from>
    <xdr:to>
      <xdr:col>23</xdr:col>
      <xdr:colOff>220917</xdr:colOff>
      <xdr:row>54</xdr:row>
      <xdr:rowOff>108857</xdr:rowOff>
    </xdr:to>
    <xdr:graphicFrame macro="">
      <xdr:nvGraphicFramePr>
        <xdr:cNvPr id="8" name="Chart 7">
          <a:extLst>
            <a:ext uri="{FF2B5EF4-FFF2-40B4-BE49-F238E27FC236}">
              <a16:creationId xmlns:a16="http://schemas.microsoft.com/office/drawing/2014/main" id="{D472891C-779B-412E-8008-30F3C399ED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122465</xdr:colOff>
      <xdr:row>10</xdr:row>
      <xdr:rowOff>45624</xdr:rowOff>
    </xdr:from>
    <xdr:to>
      <xdr:col>18</xdr:col>
      <xdr:colOff>40822</xdr:colOff>
      <xdr:row>27</xdr:row>
      <xdr:rowOff>1</xdr:rowOff>
    </xdr:to>
    <xdr:graphicFrame macro="">
      <xdr:nvGraphicFramePr>
        <xdr:cNvPr id="9" name="Chart 8">
          <a:extLst>
            <a:ext uri="{FF2B5EF4-FFF2-40B4-BE49-F238E27FC236}">
              <a16:creationId xmlns:a16="http://schemas.microsoft.com/office/drawing/2014/main" id="{961AFBAE-A249-4794-B35E-85A2C79B4C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244927</xdr:colOff>
      <xdr:row>11</xdr:row>
      <xdr:rowOff>81642</xdr:rowOff>
    </xdr:from>
    <xdr:to>
      <xdr:col>11</xdr:col>
      <xdr:colOff>204107</xdr:colOff>
      <xdr:row>29</xdr:row>
      <xdr:rowOff>149679</xdr:rowOff>
    </xdr:to>
    <xdr:graphicFrame macro="">
      <xdr:nvGraphicFramePr>
        <xdr:cNvPr id="15" name="Chart 14">
          <a:extLst>
            <a:ext uri="{FF2B5EF4-FFF2-40B4-BE49-F238E27FC236}">
              <a16:creationId xmlns:a16="http://schemas.microsoft.com/office/drawing/2014/main" id="{6B588859-F0F6-41EE-B888-F0043258EF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6</xdr:col>
      <xdr:colOff>161924</xdr:colOff>
      <xdr:row>4</xdr:row>
      <xdr:rowOff>85726</xdr:rowOff>
    </xdr:from>
    <xdr:to>
      <xdr:col>17</xdr:col>
      <xdr:colOff>557893</xdr:colOff>
      <xdr:row>10</xdr:row>
      <xdr:rowOff>81643</xdr:rowOff>
    </xdr:to>
    <mc:AlternateContent xmlns:mc="http://schemas.openxmlformats.org/markup-compatibility/2006" xmlns:a14="http://schemas.microsoft.com/office/drawing/2010/main">
      <mc:Choice Requires="a14">
        <xdr:graphicFrame macro="">
          <xdr:nvGraphicFramePr>
            <xdr:cNvPr id="21" name="Subjects">
              <a:extLst>
                <a:ext uri="{FF2B5EF4-FFF2-40B4-BE49-F238E27FC236}">
                  <a16:creationId xmlns:a16="http://schemas.microsoft.com/office/drawing/2014/main" id="{BB83CF64-ECEC-4BDE-9AE2-4948AC5C783D}"/>
                </a:ext>
              </a:extLst>
            </xdr:cNvPr>
            <xdr:cNvGraphicFramePr/>
          </xdr:nvGraphicFramePr>
          <xdr:xfrm>
            <a:off x="0" y="0"/>
            <a:ext cx="0" cy="0"/>
          </xdr:xfrm>
          <a:graphic>
            <a:graphicData uri="http://schemas.microsoft.com/office/drawing/2010/slicer">
              <sle:slicer xmlns:sle="http://schemas.microsoft.com/office/drawing/2010/slicer" name="Subjects"/>
            </a:graphicData>
          </a:graphic>
        </xdr:graphicFrame>
      </mc:Choice>
      <mc:Fallback xmlns="">
        <xdr:sp macro="" textlink="">
          <xdr:nvSpPr>
            <xdr:cNvPr id="0" name=""/>
            <xdr:cNvSpPr>
              <a:spLocks noTextEdit="1"/>
            </xdr:cNvSpPr>
          </xdr:nvSpPr>
          <xdr:spPr>
            <a:xfrm>
              <a:off x="4244067" y="793297"/>
              <a:ext cx="7879897" cy="10572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9</xdr:col>
      <xdr:colOff>123824</xdr:colOff>
      <xdr:row>3</xdr:row>
      <xdr:rowOff>142875</xdr:rowOff>
    </xdr:from>
    <xdr:to>
      <xdr:col>14</xdr:col>
      <xdr:colOff>666750</xdr:colOff>
      <xdr:row>18</xdr:row>
      <xdr:rowOff>171450</xdr:rowOff>
    </xdr:to>
    <xdr:graphicFrame macro="">
      <xdr:nvGraphicFramePr>
        <xdr:cNvPr id="7" name="Chart 6">
          <a:extLst>
            <a:ext uri="{FF2B5EF4-FFF2-40B4-BE49-F238E27FC236}">
              <a16:creationId xmlns:a16="http://schemas.microsoft.com/office/drawing/2014/main" id="{AF63FD2E-3300-4BD6-ADC3-0BC316677160}"/>
            </a:ext>
            <a:ext uri="{147F2762-F138-4A5C-976F-8EAC2B608ADB}">
              <a16:predDERef xmlns:a16="http://schemas.microsoft.com/office/drawing/2014/main" pred="{91AA41CF-678B-4FF4-ABC3-40E3B0F5B2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304800</xdr:colOff>
      <xdr:row>4</xdr:row>
      <xdr:rowOff>9525</xdr:rowOff>
    </xdr:from>
    <xdr:to>
      <xdr:col>8</xdr:col>
      <xdr:colOff>9525</xdr:colOff>
      <xdr:row>19</xdr:row>
      <xdr:rowOff>38100</xdr:rowOff>
    </xdr:to>
    <xdr:graphicFrame macro="">
      <xdr:nvGraphicFramePr>
        <xdr:cNvPr id="9" name="Chart 8">
          <a:extLst>
            <a:ext uri="{FF2B5EF4-FFF2-40B4-BE49-F238E27FC236}">
              <a16:creationId xmlns:a16="http://schemas.microsoft.com/office/drawing/2014/main" id="{8CF8A04E-366C-49AF-8F26-07DC5165A081}"/>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457200</xdr:colOff>
      <xdr:row>11</xdr:row>
      <xdr:rowOff>66674</xdr:rowOff>
    </xdr:from>
    <xdr:to>
      <xdr:col>7</xdr:col>
      <xdr:colOff>514350</xdr:colOff>
      <xdr:row>25</xdr:row>
      <xdr:rowOff>57149</xdr:rowOff>
    </xdr:to>
    <xdr:graphicFrame macro="">
      <xdr:nvGraphicFramePr>
        <xdr:cNvPr id="2" name="Chart 1">
          <a:extLst>
            <a:ext uri="{FF2B5EF4-FFF2-40B4-BE49-F238E27FC236}">
              <a16:creationId xmlns:a16="http://schemas.microsoft.com/office/drawing/2014/main" id="{91F9D2C1-0F8C-4E01-A371-7D541FCA76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247650</xdr:colOff>
      <xdr:row>30</xdr:row>
      <xdr:rowOff>38100</xdr:rowOff>
    </xdr:from>
    <xdr:to>
      <xdr:col>4</xdr:col>
      <xdr:colOff>523875</xdr:colOff>
      <xdr:row>45</xdr:row>
      <xdr:rowOff>104775</xdr:rowOff>
    </xdr:to>
    <xdr:graphicFrame macro="">
      <xdr:nvGraphicFramePr>
        <xdr:cNvPr id="3" name="Chart 2">
          <a:extLst>
            <a:ext uri="{FF2B5EF4-FFF2-40B4-BE49-F238E27FC236}">
              <a16:creationId xmlns:a16="http://schemas.microsoft.com/office/drawing/2014/main" id="{F3354867-D108-4B1B-A10D-F88337A77B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8</xdr:col>
      <xdr:colOff>66675</xdr:colOff>
      <xdr:row>8</xdr:row>
      <xdr:rowOff>0</xdr:rowOff>
    </xdr:from>
    <xdr:to>
      <xdr:col>10</xdr:col>
      <xdr:colOff>104775</xdr:colOff>
      <xdr:row>17</xdr:row>
      <xdr:rowOff>171450</xdr:rowOff>
    </xdr:to>
    <mc:AlternateContent xmlns:mc="http://schemas.openxmlformats.org/markup-compatibility/2006" xmlns:a14="http://schemas.microsoft.com/office/drawing/2010/main">
      <mc:Choice Requires="a14">
        <xdr:graphicFrame macro="">
          <xdr:nvGraphicFramePr>
            <xdr:cNvPr id="4" name="Subjects 1">
              <a:extLst>
                <a:ext uri="{FF2B5EF4-FFF2-40B4-BE49-F238E27FC236}">
                  <a16:creationId xmlns:a16="http://schemas.microsoft.com/office/drawing/2014/main" id="{F9881BA5-E8C7-48BD-83E6-4E2AEAB39DDD}"/>
                </a:ext>
              </a:extLst>
            </xdr:cNvPr>
            <xdr:cNvGraphicFramePr/>
          </xdr:nvGraphicFramePr>
          <xdr:xfrm>
            <a:off x="0" y="0"/>
            <a:ext cx="0" cy="0"/>
          </xdr:xfrm>
          <a:graphic>
            <a:graphicData uri="http://schemas.microsoft.com/office/drawing/2010/slicer">
              <sle:slicer xmlns:sle="http://schemas.microsoft.com/office/drawing/2010/slicer" name="Subjects 1"/>
            </a:graphicData>
          </a:graphic>
        </xdr:graphicFrame>
      </mc:Choice>
      <mc:Fallback xmlns="">
        <xdr:sp macro="" textlink="">
          <xdr:nvSpPr>
            <xdr:cNvPr id="0" name=""/>
            <xdr:cNvSpPr>
              <a:spLocks noTextEdit="1"/>
            </xdr:cNvSpPr>
          </xdr:nvSpPr>
          <xdr:spPr>
            <a:xfrm>
              <a:off x="6286500" y="1447800"/>
              <a:ext cx="2495550" cy="18002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xdr:from>
      <xdr:col>6</xdr:col>
      <xdr:colOff>433387</xdr:colOff>
      <xdr:row>11</xdr:row>
      <xdr:rowOff>28575</xdr:rowOff>
    </xdr:from>
    <xdr:to>
      <xdr:col>10</xdr:col>
      <xdr:colOff>1204912</xdr:colOff>
      <xdr:row>26</xdr:row>
      <xdr:rowOff>57150</xdr:rowOff>
    </xdr:to>
    <xdr:graphicFrame macro="">
      <xdr:nvGraphicFramePr>
        <xdr:cNvPr id="2" name="Chart 1">
          <a:extLst>
            <a:ext uri="{FF2B5EF4-FFF2-40B4-BE49-F238E27FC236}">
              <a16:creationId xmlns:a16="http://schemas.microsoft.com/office/drawing/2014/main" id="{7C4A4A3F-B339-4737-9166-ED5DA341197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104775</xdr:colOff>
      <xdr:row>15</xdr:row>
      <xdr:rowOff>47625</xdr:rowOff>
    </xdr:from>
    <xdr:to>
      <xdr:col>7</xdr:col>
      <xdr:colOff>28575</xdr:colOff>
      <xdr:row>26</xdr:row>
      <xdr:rowOff>66675</xdr:rowOff>
    </xdr:to>
    <mc:AlternateContent xmlns:mc="http://schemas.openxmlformats.org/markup-compatibility/2006" xmlns:a14="http://schemas.microsoft.com/office/drawing/2010/main">
      <mc:Choice Requires="a14">
        <xdr:graphicFrame macro="">
          <xdr:nvGraphicFramePr>
            <xdr:cNvPr id="3" name="Semester 2">
              <a:extLst>
                <a:ext uri="{FF2B5EF4-FFF2-40B4-BE49-F238E27FC236}">
                  <a16:creationId xmlns:a16="http://schemas.microsoft.com/office/drawing/2014/main" id="{49F0498F-50DB-4BD1-B8D6-6FA6DDD249DF}"/>
                </a:ext>
              </a:extLst>
            </xdr:cNvPr>
            <xdr:cNvGraphicFramePr/>
          </xdr:nvGraphicFramePr>
          <xdr:xfrm>
            <a:off x="0" y="0"/>
            <a:ext cx="0" cy="0"/>
          </xdr:xfrm>
          <a:graphic>
            <a:graphicData uri="http://schemas.microsoft.com/office/drawing/2010/slicer">
              <sle:slicer xmlns:sle="http://schemas.microsoft.com/office/drawing/2010/slicer" name="Semester 2"/>
            </a:graphicData>
          </a:graphic>
        </xdr:graphicFrame>
      </mc:Choice>
      <mc:Fallback xmlns="">
        <xdr:sp macro="" textlink="">
          <xdr:nvSpPr>
            <xdr:cNvPr id="0" name=""/>
            <xdr:cNvSpPr>
              <a:spLocks noTextEdit="1"/>
            </xdr:cNvSpPr>
          </xdr:nvSpPr>
          <xdr:spPr>
            <a:xfrm>
              <a:off x="2714625" y="2762250"/>
              <a:ext cx="1828800" cy="20097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513.507962731484" createdVersion="6" refreshedVersion="6" minRefreshableVersion="3" recordCount="6" xr:uid="{26C0A117-0C87-4CAC-85CB-3B6B08DE65C9}">
  <cacheSource type="worksheet">
    <worksheetSource name="Table7"/>
  </cacheSource>
  <cacheFields count="16">
    <cacheField name="Subjects" numFmtId="0">
      <sharedItems count="6">
        <s v="SEM 1"/>
        <s v="SEM 2"/>
        <s v="SEM 3"/>
        <s v="SEM 4"/>
        <s v="SEM 5"/>
        <s v="SEM 6"/>
      </sharedItems>
    </cacheField>
    <cacheField name="English" numFmtId="0">
      <sharedItems containsSemiMixedTypes="0" containsString="0" containsNumber="1" minValue="67.5" maxValue="82.5"/>
    </cacheField>
    <cacheField name="Arabic" numFmtId="0">
      <sharedItems containsSemiMixedTypes="0" containsString="0" containsNumber="1" minValue="67.5" maxValue="95"/>
    </cacheField>
    <cacheField name="Statistics" numFmtId="0">
      <sharedItems containsSemiMixedTypes="0" containsString="0" containsNumber="1" minValue="47.5" maxValue="82.5"/>
    </cacheField>
    <cacheField name="Mathematics " numFmtId="0">
      <sharedItems containsSemiMixedTypes="0" containsString="0" containsNumber="1" minValue="57.5" maxValue="82.5"/>
    </cacheField>
    <cacheField name="Computer Science" numFmtId="0">
      <sharedItems containsSemiMixedTypes="0" containsString="0" containsNumber="1" minValue="52.5" maxValue="82.5"/>
    </cacheField>
    <cacheField name="Statistics PR" numFmtId="0">
      <sharedItems containsSemiMixedTypes="0" containsString="0" containsNumber="1" minValue="52.5" maxValue="95"/>
    </cacheField>
    <cacheField name="Computer Science PR" numFmtId="0">
      <sharedItems containsSemiMixedTypes="0" containsString="0" containsNumber="1" minValue="67.5" maxValue="95"/>
    </cacheField>
    <cacheField name="O" numFmtId="0">
      <sharedItems containsSemiMixedTypes="0" containsString="0" containsNumber="1" containsInteger="1" minValue="0" maxValue="2"/>
    </cacheField>
    <cacheField name="A+" numFmtId="0">
      <sharedItems containsSemiMixedTypes="0" containsString="0" containsNumber="1" containsInteger="1" minValue="3" maxValue="6"/>
    </cacheField>
    <cacheField name="A" numFmtId="0">
      <sharedItems containsSemiMixedTypes="0" containsString="0" containsNumber="1" containsInteger="1" minValue="1" maxValue="3"/>
    </cacheField>
    <cacheField name="B+" numFmtId="0">
      <sharedItems containsSemiMixedTypes="0" containsString="0" containsNumber="1" containsInteger="1" minValue="0" maxValue="1"/>
    </cacheField>
    <cacheField name="B" numFmtId="0">
      <sharedItems containsSemiMixedTypes="0" containsString="0" containsNumber="1" containsInteger="1" minValue="0" maxValue="2"/>
    </cacheField>
    <cacheField name="C" numFmtId="0">
      <sharedItems containsSemiMixedTypes="0" containsString="0" containsNumber="1" containsInteger="1" minValue="0" maxValue="1"/>
    </cacheField>
    <cacheField name="D" numFmtId="0">
      <sharedItems containsSemiMixedTypes="0" containsString="0" containsNumber="1" containsInteger="1" minValue="0" maxValue="0"/>
    </cacheField>
    <cacheField name="F" numFmtId="0">
      <sharedItems containsSemiMixedTypes="0" containsString="0" containsNumber="1" containsInteger="1" minValue="0" maxValue="0"/>
    </cacheField>
  </cacheFields>
  <extLst>
    <ext xmlns:x14="http://schemas.microsoft.com/office/spreadsheetml/2009/9/main" uri="{725AE2AE-9491-48be-B2B4-4EB974FC3084}">
      <x14:pivotCacheDefinition pivotCacheId="76449254"/>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513.509112037034" createdVersion="6" refreshedVersion="6" minRefreshableVersion="3" recordCount="6" xr:uid="{C6625721-44FB-4118-AE30-A36FDDDEABE6}">
  <cacheSource type="worksheet">
    <worksheetSource name="Table11"/>
  </cacheSource>
  <cacheFields count="9">
    <cacheField name="Semester" numFmtId="0">
      <sharedItems count="6">
        <s v="Sem 1"/>
        <s v="Sem 2"/>
        <s v="Sem 3"/>
        <s v="Sem 4"/>
        <s v="Sem 5"/>
        <s v="Sem 6"/>
      </sharedItems>
    </cacheField>
    <cacheField name="O" numFmtId="0">
      <sharedItems containsSemiMixedTypes="0" containsString="0" containsNumber="1" containsInteger="1" minValue="0" maxValue="2"/>
    </cacheField>
    <cacheField name="A+" numFmtId="0">
      <sharedItems containsSemiMixedTypes="0" containsString="0" containsNumber="1" containsInteger="1" minValue="3" maxValue="6"/>
    </cacheField>
    <cacheField name="A" numFmtId="0">
      <sharedItems containsSemiMixedTypes="0" containsString="0" containsNumber="1" containsInteger="1" minValue="1" maxValue="3"/>
    </cacheField>
    <cacheField name="B+" numFmtId="0">
      <sharedItems containsSemiMixedTypes="0" containsString="0" containsNumber="1" containsInteger="1" minValue="0" maxValue="1"/>
    </cacheField>
    <cacheField name="B" numFmtId="0">
      <sharedItems containsSemiMixedTypes="0" containsString="0" containsNumber="1" containsInteger="1" minValue="0" maxValue="2"/>
    </cacheField>
    <cacheField name="C" numFmtId="0">
      <sharedItems containsSemiMixedTypes="0" containsString="0" containsNumber="1" containsInteger="1" minValue="0" maxValue="1"/>
    </cacheField>
    <cacheField name="D" numFmtId="0">
      <sharedItems containsSemiMixedTypes="0" containsString="0" containsNumber="1" containsInteger="1" minValue="0" maxValue="0"/>
    </cacheField>
    <cacheField name="F" numFmtId="0">
      <sharedItems containsSemiMixedTypes="0" containsString="0" containsNumber="1" containsInteger="1" minValue="0" maxValue="0"/>
    </cacheField>
  </cacheFields>
  <extLst>
    <ext xmlns:x14="http://schemas.microsoft.com/office/spreadsheetml/2009/9/main" uri="{725AE2AE-9491-48be-B2B4-4EB974FC3084}">
      <x14:pivotCacheDefinition pivotCacheId="1724026952"/>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507.793995254629" backgroundQuery="1" createdVersion="3" refreshedVersion="6" minRefreshableVersion="3" recordCount="0" supportSubquery="1" supportAdvancedDrill="1" xr:uid="{CDF5A669-516B-4A36-BFED-C4676BA14518}">
  <cacheSource type="external" connectionId="1">
    <extLst>
      <ext xmlns:x14="http://schemas.microsoft.com/office/spreadsheetml/2009/9/main" uri="{F057638F-6D5F-4e77-A914-E7F072B9BCA8}">
        <x14:sourceConnection name="ThisWorkbookDataModel"/>
      </ext>
    </extLst>
  </cacheSource>
  <cacheFields count="0"/>
  <cacheHierarchies count="30">
    <cacheHierarchy uniqueName="[Table7].[Subjects]" caption="Subjects" attribute="1" defaultMemberUniqueName="[Table7].[Subjects].[All]" allUniqueName="[Table7].[Subjects].[All]" dimensionUniqueName="[Table7]" displayFolder="" count="2" memberValueDatatype="130" unbalanced="0"/>
    <cacheHierarchy uniqueName="[Table7].[English]" caption="English" attribute="1" defaultMemberUniqueName="[Table7].[English].[All]" allUniqueName="[Table7].[English].[All]" dimensionUniqueName="[Table7]" displayFolder="" count="2" memberValueDatatype="5" unbalanced="0"/>
    <cacheHierarchy uniqueName="[Table7].[Arabic]" caption="Arabic" attribute="1" defaultMemberUniqueName="[Table7].[Arabic].[All]" allUniqueName="[Table7].[Arabic].[All]" dimensionUniqueName="[Table7]" displayFolder="" count="2" memberValueDatatype="5" unbalanced="0"/>
    <cacheHierarchy uniqueName="[Table7].[Statistics]" caption="Statistics" attribute="1" defaultMemberUniqueName="[Table7].[Statistics].[All]" allUniqueName="[Table7].[Statistics].[All]" dimensionUniqueName="[Table7]" displayFolder="" count="2" memberValueDatatype="5" unbalanced="0"/>
    <cacheHierarchy uniqueName="[Table7].[Mathematics]" caption="Mathematics" attribute="1" defaultMemberUniqueName="[Table7].[Mathematics].[All]" allUniqueName="[Table7].[Mathematics].[All]" dimensionUniqueName="[Table7]" displayFolder="" count="2" memberValueDatatype="5" unbalanced="0"/>
    <cacheHierarchy uniqueName="[Table7].[Computer Science]" caption="Computer Science" attribute="1" defaultMemberUniqueName="[Table7].[Computer Science].[All]" allUniqueName="[Table7].[Computer Science].[All]" dimensionUniqueName="[Table7]" displayFolder="" count="2" memberValueDatatype="5" unbalanced="0"/>
    <cacheHierarchy uniqueName="[Table7].[Statistics PR]" caption="Statistics PR" attribute="1" defaultMemberUniqueName="[Table7].[Statistics PR].[All]" allUniqueName="[Table7].[Statistics PR].[All]" dimensionUniqueName="[Table7]" displayFolder="" count="0" memberValueDatatype="5" unbalanced="0"/>
    <cacheHierarchy uniqueName="[Table7].[Computer Science PR]" caption="Computer Science PR" attribute="1" defaultMemberUniqueName="[Table7].[Computer Science PR].[All]" allUniqueName="[Table7].[Computer Science PR].[All]" dimensionUniqueName="[Table7]" displayFolder="" count="0" memberValueDatatype="5" unbalanced="0"/>
    <cacheHierarchy uniqueName="[Table7].[O]" caption="O" attribute="1" defaultMemberUniqueName="[Table7].[O].[All]" allUniqueName="[Table7].[O].[All]" dimensionUniqueName="[Table7]" displayFolder="" count="0" memberValueDatatype="20" unbalanced="0"/>
    <cacheHierarchy uniqueName="[Table7].[A+]" caption="A+" attribute="1" defaultMemberUniqueName="[Table7].[A+].[All]" allUniqueName="[Table7].[A+].[All]" dimensionUniqueName="[Table7]" displayFolder="" count="0" memberValueDatatype="20" unbalanced="0"/>
    <cacheHierarchy uniqueName="[Table7].[A]" caption="A" attribute="1" defaultMemberUniqueName="[Table7].[A].[All]" allUniqueName="[Table7].[A].[All]" dimensionUniqueName="[Table7]" displayFolder="" count="0" memberValueDatatype="20" unbalanced="0"/>
    <cacheHierarchy uniqueName="[Table7].[B+]" caption="B+" attribute="1" defaultMemberUniqueName="[Table7].[B+].[All]" allUniqueName="[Table7].[B+].[All]" dimensionUniqueName="[Table7]" displayFolder="" count="0" memberValueDatatype="20" unbalanced="0"/>
    <cacheHierarchy uniqueName="[Table7].[B]" caption="B" attribute="1" defaultMemberUniqueName="[Table7].[B].[All]" allUniqueName="[Table7].[B].[All]" dimensionUniqueName="[Table7]" displayFolder="" count="0" memberValueDatatype="20" unbalanced="0"/>
    <cacheHierarchy uniqueName="[Table7].[C]" caption="C" attribute="1" defaultMemberUniqueName="[Table7].[C].[All]" allUniqueName="[Table7].[C].[All]" dimensionUniqueName="[Table7]" displayFolder="" count="0" memberValueDatatype="20" unbalanced="0"/>
    <cacheHierarchy uniqueName="[Table7].[D]" caption="D" attribute="1" defaultMemberUniqueName="[Table7].[D].[All]" allUniqueName="[Table7].[D].[All]" dimensionUniqueName="[Table7]" displayFolder="" count="0" memberValueDatatype="20" unbalanced="0"/>
    <cacheHierarchy uniqueName="[Table7].[F]" caption="F" attribute="1" defaultMemberUniqueName="[Table7].[F].[All]" allUniqueName="[Table7].[F].[All]" dimensionUniqueName="[Table7]" displayFolder="" count="0" memberValueDatatype="20" unbalanced="0"/>
    <cacheHierarchy uniqueName="[Measures].[__XL_Count Table7]" caption="__XL_Count Table7" measure="1" displayFolder="" measureGroup="Table7" count="0" hidden="1"/>
    <cacheHierarchy uniqueName="[Measures].[__No measures defined]" caption="__No measures defined" measure="1" displayFolder="" count="0" hidden="1"/>
    <cacheHierarchy uniqueName="[Measures].[Sum of English]" caption="Sum of English" measure="1" displayFolder="" measureGroup="Table7" count="0" hidden="1">
      <extLst>
        <ext xmlns:x15="http://schemas.microsoft.com/office/spreadsheetml/2010/11/main" uri="{B97F6D7D-B522-45F9-BDA1-12C45D357490}">
          <x15:cacheHierarchy aggregatedColumn="1"/>
        </ext>
      </extLst>
    </cacheHierarchy>
    <cacheHierarchy uniqueName="[Measures].[Sum of Arabic]" caption="Sum of Arabic" measure="1" displayFolder="" measureGroup="Table7" count="0" hidden="1">
      <extLst>
        <ext xmlns:x15="http://schemas.microsoft.com/office/spreadsheetml/2010/11/main" uri="{B97F6D7D-B522-45F9-BDA1-12C45D357490}">
          <x15:cacheHierarchy aggregatedColumn="2"/>
        </ext>
      </extLst>
    </cacheHierarchy>
    <cacheHierarchy uniqueName="[Measures].[Sum of Statistics]" caption="Sum of Statistics" measure="1" displayFolder="" measureGroup="Table7" count="0" hidden="1">
      <extLst>
        <ext xmlns:x15="http://schemas.microsoft.com/office/spreadsheetml/2010/11/main" uri="{B97F6D7D-B522-45F9-BDA1-12C45D357490}">
          <x15:cacheHierarchy aggregatedColumn="3"/>
        </ext>
      </extLst>
    </cacheHierarchy>
    <cacheHierarchy uniqueName="[Measures].[Sum of Mathematics]" caption="Sum of Mathematics" measure="1" displayFolder="" measureGroup="Table7" count="0" hidden="1">
      <extLst>
        <ext xmlns:x15="http://schemas.microsoft.com/office/spreadsheetml/2010/11/main" uri="{B97F6D7D-B522-45F9-BDA1-12C45D357490}">
          <x15:cacheHierarchy aggregatedColumn="4"/>
        </ext>
      </extLst>
    </cacheHierarchy>
    <cacheHierarchy uniqueName="[Measures].[Sum of Computer Science]" caption="Sum of Computer Science" measure="1" displayFolder="" measureGroup="Table7" count="0" hidden="1">
      <extLst>
        <ext xmlns:x15="http://schemas.microsoft.com/office/spreadsheetml/2010/11/main" uri="{B97F6D7D-B522-45F9-BDA1-12C45D357490}">
          <x15:cacheHierarchy aggregatedColumn="5"/>
        </ext>
      </extLst>
    </cacheHierarchy>
    <cacheHierarchy uniqueName="[Measures].[Sum of O]" caption="Sum of O" measure="1" displayFolder="" measureGroup="Table7" count="0" hidden="1">
      <extLst>
        <ext xmlns:x15="http://schemas.microsoft.com/office/spreadsheetml/2010/11/main" uri="{B97F6D7D-B522-45F9-BDA1-12C45D357490}">
          <x15:cacheHierarchy aggregatedColumn="8"/>
        </ext>
      </extLst>
    </cacheHierarchy>
    <cacheHierarchy uniqueName="[Measures].[Sum of A+]" caption="Sum of A+" measure="1" displayFolder="" measureGroup="Table7" count="0" hidden="1">
      <extLst>
        <ext xmlns:x15="http://schemas.microsoft.com/office/spreadsheetml/2010/11/main" uri="{B97F6D7D-B522-45F9-BDA1-12C45D357490}">
          <x15:cacheHierarchy aggregatedColumn="9"/>
        </ext>
      </extLst>
    </cacheHierarchy>
    <cacheHierarchy uniqueName="[Measures].[Sum of A]" caption="Sum of A" measure="1" displayFolder="" measureGroup="Table7" count="0" hidden="1">
      <extLst>
        <ext xmlns:x15="http://schemas.microsoft.com/office/spreadsheetml/2010/11/main" uri="{B97F6D7D-B522-45F9-BDA1-12C45D357490}">
          <x15:cacheHierarchy aggregatedColumn="10"/>
        </ext>
      </extLst>
    </cacheHierarchy>
    <cacheHierarchy uniqueName="[Measures].[Sum of B+]" caption="Sum of B+" measure="1" displayFolder="" measureGroup="Table7" count="0" hidden="1">
      <extLst>
        <ext xmlns:x15="http://schemas.microsoft.com/office/spreadsheetml/2010/11/main" uri="{B97F6D7D-B522-45F9-BDA1-12C45D357490}">
          <x15:cacheHierarchy aggregatedColumn="11"/>
        </ext>
      </extLst>
    </cacheHierarchy>
    <cacheHierarchy uniqueName="[Measures].[Sum of B]" caption="Sum of B" measure="1" displayFolder="" measureGroup="Table7" count="0" hidden="1">
      <extLst>
        <ext xmlns:x15="http://schemas.microsoft.com/office/spreadsheetml/2010/11/main" uri="{B97F6D7D-B522-45F9-BDA1-12C45D357490}">
          <x15:cacheHierarchy aggregatedColumn="12"/>
        </ext>
      </extLst>
    </cacheHierarchy>
    <cacheHierarchy uniqueName="[Measures].[Sum of C]" caption="Sum of C" measure="1" displayFolder="" measureGroup="Table7" count="0" hidden="1">
      <extLst>
        <ext xmlns:x15="http://schemas.microsoft.com/office/spreadsheetml/2010/11/main" uri="{B97F6D7D-B522-45F9-BDA1-12C45D357490}">
          <x15:cacheHierarchy aggregatedColumn="13"/>
        </ext>
      </extLst>
    </cacheHierarchy>
    <cacheHierarchy uniqueName="[Measures].[Sum of D]" caption="Sum of D" measure="1" displayFolder="" measureGroup="Table7" count="0" hidden="1">
      <extLst>
        <ext xmlns:x15="http://schemas.microsoft.com/office/spreadsheetml/2010/11/main" uri="{B97F6D7D-B522-45F9-BDA1-12C45D357490}">
          <x15:cacheHierarchy aggregatedColumn="14"/>
        </ext>
      </extLst>
    </cacheHierarchy>
  </cacheHierarchies>
  <kpis count="0"/>
  <extLst>
    <ext xmlns:x14="http://schemas.microsoft.com/office/spreadsheetml/2009/9/main" uri="{725AE2AE-9491-48be-B2B4-4EB974FC3084}">
      <x14:pivotCacheDefinition slicerData="1" pivotCacheId="34787452"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
  <r>
    <x v="0"/>
    <n v="67.5"/>
    <n v="82.5"/>
    <n v="82.5"/>
    <n v="57.5"/>
    <n v="52.5"/>
    <n v="82.5"/>
    <n v="95"/>
    <n v="2"/>
    <n v="3"/>
    <n v="1"/>
    <n v="1"/>
    <n v="1"/>
    <n v="0"/>
    <n v="0"/>
    <n v="0"/>
  </r>
  <r>
    <x v="1"/>
    <n v="67.5"/>
    <n v="82.5"/>
    <n v="82.5"/>
    <n v="57.5"/>
    <n v="67.5"/>
    <n v="52.5"/>
    <n v="95"/>
    <n v="1"/>
    <n v="3"/>
    <n v="2"/>
    <n v="1"/>
    <n v="1"/>
    <n v="0"/>
    <n v="0"/>
    <n v="0"/>
  </r>
  <r>
    <x v="2"/>
    <n v="82.5"/>
    <n v="67.5"/>
    <n v="67.5"/>
    <n v="57.5"/>
    <n v="82.5"/>
    <n v="52.5"/>
    <n v="67.5"/>
    <n v="0"/>
    <n v="3"/>
    <n v="3"/>
    <n v="1"/>
    <n v="2"/>
    <n v="0"/>
    <n v="0"/>
    <n v="0"/>
  </r>
  <r>
    <x v="3"/>
    <n v="82.5"/>
    <n v="82.5"/>
    <n v="67.5"/>
    <n v="67.5"/>
    <n v="82.5"/>
    <n v="95"/>
    <n v="82.5"/>
    <n v="1"/>
    <n v="6"/>
    <n v="2"/>
    <n v="0"/>
    <n v="0"/>
    <n v="0"/>
    <n v="0"/>
    <n v="0"/>
  </r>
  <r>
    <x v="4"/>
    <n v="67.5"/>
    <n v="95"/>
    <n v="47.5"/>
    <n v="82.5"/>
    <n v="82.5"/>
    <n v="82.5"/>
    <n v="95"/>
    <n v="2"/>
    <n v="3"/>
    <n v="2"/>
    <n v="0"/>
    <n v="0"/>
    <n v="1"/>
    <n v="0"/>
    <n v="0"/>
  </r>
  <r>
    <x v="5"/>
    <n v="82.5"/>
    <n v="82.5"/>
    <n v="67.5"/>
    <n v="67.5"/>
    <n v="82.5"/>
    <n v="82.5"/>
    <n v="95"/>
    <n v="2"/>
    <n v="4"/>
    <n v="2"/>
    <n v="0"/>
    <n v="0"/>
    <n v="0"/>
    <n v="0"/>
    <n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
  <r>
    <x v="0"/>
    <n v="2"/>
    <n v="3"/>
    <n v="1"/>
    <n v="1"/>
    <n v="1"/>
    <n v="0"/>
    <n v="0"/>
    <n v="0"/>
  </r>
  <r>
    <x v="1"/>
    <n v="1"/>
    <n v="3"/>
    <n v="2"/>
    <n v="1"/>
    <n v="1"/>
    <n v="0"/>
    <n v="0"/>
    <n v="0"/>
  </r>
  <r>
    <x v="2"/>
    <n v="0"/>
    <n v="3"/>
    <n v="3"/>
    <n v="1"/>
    <n v="2"/>
    <n v="0"/>
    <n v="0"/>
    <n v="0"/>
  </r>
  <r>
    <x v="3"/>
    <n v="1"/>
    <n v="6"/>
    <n v="2"/>
    <n v="0"/>
    <n v="0"/>
    <n v="0"/>
    <n v="0"/>
    <n v="0"/>
  </r>
  <r>
    <x v="4"/>
    <n v="2"/>
    <n v="3"/>
    <n v="2"/>
    <n v="0"/>
    <n v="0"/>
    <n v="1"/>
    <n v="0"/>
    <n v="0"/>
  </r>
  <r>
    <x v="5"/>
    <n v="2"/>
    <n v="4"/>
    <n v="2"/>
    <n v="0"/>
    <n v="0"/>
    <n v="0"/>
    <n v="0"/>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FBD5262-6CEA-4043-B54C-D30A09F67725}" name="PivotTable5" cacheId="6" dataOnRows="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0">
  <location ref="A3:C9" firstHeaderRow="1" firstDataRow="2" firstDataCol="1"/>
  <pivotFields count="16">
    <pivotField axis="axisCol" showAll="0">
      <items count="7">
        <item h="1" x="0"/>
        <item x="1"/>
        <item h="1" x="2"/>
        <item h="1" x="3"/>
        <item h="1" x="4"/>
        <item h="1" x="5"/>
        <item t="default"/>
      </items>
    </pivotField>
    <pivotField dataField="1" showAll="0"/>
    <pivotField dataField="1" showAll="0"/>
    <pivotField dataField="1" showAll="0"/>
    <pivotField dataField="1" showAll="0"/>
    <pivotField dataField="1" showAll="0"/>
    <pivotField showAll="0"/>
    <pivotField showAll="0"/>
    <pivotField showAll="0"/>
    <pivotField showAll="0"/>
    <pivotField showAll="0"/>
    <pivotField showAll="0"/>
    <pivotField showAll="0"/>
    <pivotField showAll="0"/>
    <pivotField showAll="0"/>
    <pivotField showAll="0"/>
  </pivotFields>
  <rowFields count="1">
    <field x="-2"/>
  </rowFields>
  <rowItems count="5">
    <i>
      <x/>
    </i>
    <i i="1">
      <x v="1"/>
    </i>
    <i i="2">
      <x v="2"/>
    </i>
    <i i="3">
      <x v="3"/>
    </i>
    <i i="4">
      <x v="4"/>
    </i>
  </rowItems>
  <colFields count="1">
    <field x="0"/>
  </colFields>
  <colItems count="2">
    <i>
      <x v="1"/>
    </i>
    <i t="grand">
      <x/>
    </i>
  </colItems>
  <dataFields count="5">
    <dataField name="English " fld="1" baseField="0" baseItem="0"/>
    <dataField name="Arabic " fld="2" baseField="0" baseItem="0"/>
    <dataField name="Statistics " fld="3" baseField="0" baseItem="0"/>
    <dataField name="Mathematics  " fld="4" baseField="0" baseItem="0"/>
    <dataField name="Computer Science " fld="5" baseField="0" baseItem="0"/>
  </dataFields>
  <chartFormats count="18">
    <chartFormat chart="25" format="0" series="1">
      <pivotArea type="data" outline="0" fieldPosition="0">
        <references count="1">
          <reference field="4294967294" count="1" selected="0">
            <x v="0"/>
          </reference>
        </references>
      </pivotArea>
    </chartFormat>
    <chartFormat chart="25" format="1" series="1">
      <pivotArea type="data" outline="0" fieldPosition="0">
        <references count="1">
          <reference field="4294967294" count="1" selected="0">
            <x v="1"/>
          </reference>
        </references>
      </pivotArea>
    </chartFormat>
    <chartFormat chart="25" format="2" series="1">
      <pivotArea type="data" outline="0" fieldPosition="0">
        <references count="1">
          <reference field="4294967294" count="1" selected="0">
            <x v="2"/>
          </reference>
        </references>
      </pivotArea>
    </chartFormat>
    <chartFormat chart="25" format="3" series="1">
      <pivotArea type="data" outline="0" fieldPosition="0">
        <references count="1">
          <reference field="4294967294" count="1" selected="0">
            <x v="3"/>
          </reference>
        </references>
      </pivotArea>
    </chartFormat>
    <chartFormat chart="47" format="0" series="1">
      <pivotArea type="data" outline="0" fieldPosition="0">
        <references count="1">
          <reference field="4294967294" count="1" selected="0">
            <x v="0"/>
          </reference>
        </references>
      </pivotArea>
    </chartFormat>
    <chartFormat chart="47" format="1" series="1">
      <pivotArea type="data" outline="0" fieldPosition="0">
        <references count="1">
          <reference field="4294967294" count="1" selected="0">
            <x v="1"/>
          </reference>
        </references>
      </pivotArea>
    </chartFormat>
    <chartFormat chart="47" format="2" series="1">
      <pivotArea type="data" outline="0" fieldPosition="0">
        <references count="1">
          <reference field="4294967294" count="1" selected="0">
            <x v="2"/>
          </reference>
        </references>
      </pivotArea>
    </chartFormat>
    <chartFormat chart="47" format="3" series="1">
      <pivotArea type="data" outline="0" fieldPosition="0">
        <references count="1">
          <reference field="4294967294" count="1" selected="0">
            <x v="3"/>
          </reference>
        </references>
      </pivotArea>
    </chartFormat>
    <chartFormat chart="50" format="14" series="1">
      <pivotArea type="data" outline="0" fieldPosition="0">
        <references count="1">
          <reference field="4294967294" count="1" selected="0">
            <x v="0"/>
          </reference>
        </references>
      </pivotArea>
    </chartFormat>
    <chartFormat chart="50" format="15" series="1">
      <pivotArea type="data" outline="0" fieldPosition="0">
        <references count="1">
          <reference field="4294967294" count="1" selected="0">
            <x v="1"/>
          </reference>
        </references>
      </pivotArea>
    </chartFormat>
    <chartFormat chart="50" format="16" series="1">
      <pivotArea type="data" outline="0" fieldPosition="0">
        <references count="1">
          <reference field="4294967294" count="1" selected="0">
            <x v="2"/>
          </reference>
        </references>
      </pivotArea>
    </chartFormat>
    <chartFormat chart="50" format="17" series="1">
      <pivotArea type="data" outline="0" fieldPosition="0">
        <references count="1">
          <reference field="4294967294" count="1" selected="0">
            <x v="3"/>
          </reference>
        </references>
      </pivotArea>
    </chartFormat>
    <chartFormat chart="55" format="30" series="1">
      <pivotArea type="data" outline="0" fieldPosition="0">
        <references count="1">
          <reference field="4294967294" count="1" selected="0">
            <x v="0"/>
          </reference>
        </references>
      </pivotArea>
    </chartFormat>
    <chartFormat chart="59" format="38" series="1">
      <pivotArea type="data" outline="0" fieldPosition="0">
        <references count="1">
          <reference field="4294967294" count="1" selected="0">
            <x v="0"/>
          </reference>
        </references>
      </pivotArea>
    </chartFormat>
    <chartFormat chart="25" format="29" series="1">
      <pivotArea type="data" outline="0" fieldPosition="0">
        <references count="2">
          <reference field="4294967294" count="1" selected="0">
            <x v="0"/>
          </reference>
          <reference field="0" count="1" selected="0">
            <x v="5"/>
          </reference>
        </references>
      </pivotArea>
    </chartFormat>
    <chartFormat chart="59" format="39" series="1">
      <pivotArea type="data" outline="0" fieldPosition="0">
        <references count="2">
          <reference field="4294967294" count="1" selected="0">
            <x v="0"/>
          </reference>
          <reference field="0" count="1" selected="0">
            <x v="5"/>
          </reference>
        </references>
      </pivotArea>
    </chartFormat>
    <chartFormat chart="55" format="36" series="1">
      <pivotArea type="data" outline="0" fieldPosition="0">
        <references count="2">
          <reference field="4294967294" count="1" selected="0">
            <x v="0"/>
          </reference>
          <reference field="0" count="1" selected="0">
            <x v="5"/>
          </reference>
        </references>
      </pivotArea>
    </chartFormat>
    <chartFormat chart="50" format="45" series="1">
      <pivotArea type="data" outline="0" fieldPosition="0">
        <references count="2">
          <reference field="4294967294" count="1" selected="0">
            <x v="0"/>
          </reference>
          <reference field="0" count="1" selected="0">
            <x v="5"/>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723A294-3980-4092-A26D-F80D46345530}" name="PivotTable7" cacheId="9" dataOnRows="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3:C10" firstHeaderRow="1" firstDataRow="2" firstDataCol="1"/>
  <pivotFields count="9">
    <pivotField axis="axisCol" showAll="0">
      <items count="7">
        <item x="0"/>
        <item h="1" x="1"/>
        <item h="1" x="2"/>
        <item h="1" x="3"/>
        <item h="1" x="4"/>
        <item h="1" x="5"/>
        <item t="default"/>
      </items>
    </pivotField>
    <pivotField dataField="1" showAll="0"/>
    <pivotField dataField="1" showAll="0"/>
    <pivotField dataField="1" showAll="0"/>
    <pivotField dataField="1" showAll="0"/>
    <pivotField dataField="1" showAll="0"/>
    <pivotField dataField="1" showAll="0"/>
    <pivotField showAll="0"/>
    <pivotField showAll="0"/>
  </pivotFields>
  <rowFields count="1">
    <field x="-2"/>
  </rowFields>
  <rowItems count="6">
    <i>
      <x/>
    </i>
    <i i="1">
      <x v="1"/>
    </i>
    <i i="2">
      <x v="2"/>
    </i>
    <i i="3">
      <x v="3"/>
    </i>
    <i i="4">
      <x v="4"/>
    </i>
    <i i="5">
      <x v="5"/>
    </i>
  </rowItems>
  <colFields count="1">
    <field x="0"/>
  </colFields>
  <colItems count="2">
    <i>
      <x/>
    </i>
    <i t="grand">
      <x/>
    </i>
  </colItems>
  <dataFields count="6">
    <dataField name="O " fld="1" baseField="0" baseItem="0"/>
    <dataField name="A+ " fld="2" baseField="0" baseItem="0"/>
    <dataField name=" A" fld="3" baseField="0" baseItem="0"/>
    <dataField name=" B+" fld="4" baseField="0" baseItem="0"/>
    <dataField name=" B" fld="5" baseField="0" baseItem="0"/>
    <dataField name=" C" fld="6" baseField="0" baseItem="0"/>
  </dataFields>
  <chartFormats count="48">
    <chartFormat chart="6" format="102" series="1">
      <pivotArea type="data" outline="0" fieldPosition="0">
        <references count="2">
          <reference field="4294967294" count="1" selected="0">
            <x v="0"/>
          </reference>
          <reference field="0" count="1" selected="0">
            <x v="0"/>
          </reference>
        </references>
      </pivotArea>
    </chartFormat>
    <chartFormat chart="6" format="103">
      <pivotArea type="data" outline="0" fieldPosition="0">
        <references count="2">
          <reference field="4294967294" count="1" selected="0">
            <x v="0"/>
          </reference>
          <reference field="0" count="1" selected="0">
            <x v="0"/>
          </reference>
        </references>
      </pivotArea>
    </chartFormat>
    <chartFormat chart="6" format="104">
      <pivotArea type="data" outline="0" fieldPosition="0">
        <references count="2">
          <reference field="4294967294" count="1" selected="0">
            <x v="1"/>
          </reference>
          <reference field="0" count="1" selected="0">
            <x v="0"/>
          </reference>
        </references>
      </pivotArea>
    </chartFormat>
    <chartFormat chart="6" format="105">
      <pivotArea type="data" outline="0" fieldPosition="0">
        <references count="2">
          <reference field="4294967294" count="1" selected="0">
            <x v="2"/>
          </reference>
          <reference field="0" count="1" selected="0">
            <x v="0"/>
          </reference>
        </references>
      </pivotArea>
    </chartFormat>
    <chartFormat chart="6" format="106">
      <pivotArea type="data" outline="0" fieldPosition="0">
        <references count="2">
          <reference field="4294967294" count="1" selected="0">
            <x v="3"/>
          </reference>
          <reference field="0" count="1" selected="0">
            <x v="0"/>
          </reference>
        </references>
      </pivotArea>
    </chartFormat>
    <chartFormat chart="6" format="107">
      <pivotArea type="data" outline="0" fieldPosition="0">
        <references count="2">
          <reference field="4294967294" count="1" selected="0">
            <x v="4"/>
          </reference>
          <reference field="0" count="1" selected="0">
            <x v="0"/>
          </reference>
        </references>
      </pivotArea>
    </chartFormat>
    <chartFormat chart="6" format="108">
      <pivotArea type="data" outline="0" fieldPosition="0">
        <references count="2">
          <reference field="4294967294" count="1" selected="0">
            <x v="5"/>
          </reference>
          <reference field="0" count="1" selected="0">
            <x v="0"/>
          </reference>
        </references>
      </pivotArea>
    </chartFormat>
    <chartFormat chart="6" format="109" series="1">
      <pivotArea type="data" outline="0" fieldPosition="0">
        <references count="2">
          <reference field="4294967294" count="1" selected="0">
            <x v="0"/>
          </reference>
          <reference field="0" count="1" selected="0">
            <x v="1"/>
          </reference>
        </references>
      </pivotArea>
    </chartFormat>
    <chartFormat chart="6" format="110" series="1">
      <pivotArea type="data" outline="0" fieldPosition="0">
        <references count="2">
          <reference field="4294967294" count="1" selected="0">
            <x v="0"/>
          </reference>
          <reference field="0" count="1" selected="0">
            <x v="2"/>
          </reference>
        </references>
      </pivotArea>
    </chartFormat>
    <chartFormat chart="6" format="111" series="1">
      <pivotArea type="data" outline="0" fieldPosition="0">
        <references count="2">
          <reference field="4294967294" count="1" selected="0">
            <x v="0"/>
          </reference>
          <reference field="0" count="1" selected="0">
            <x v="3"/>
          </reference>
        </references>
      </pivotArea>
    </chartFormat>
    <chartFormat chart="6" format="112" series="1">
      <pivotArea type="data" outline="0" fieldPosition="0">
        <references count="2">
          <reference field="4294967294" count="1" selected="0">
            <x v="0"/>
          </reference>
          <reference field="0" count="1" selected="0">
            <x v="4"/>
          </reference>
        </references>
      </pivotArea>
    </chartFormat>
    <chartFormat chart="6" format="113" series="1">
      <pivotArea type="data" outline="0" fieldPosition="0">
        <references count="2">
          <reference field="4294967294" count="1" selected="0">
            <x v="0"/>
          </reference>
          <reference field="0" count="1" selected="0">
            <x v="5"/>
          </reference>
        </references>
      </pivotArea>
    </chartFormat>
    <chartFormat chart="4" format="95" series="1">
      <pivotArea type="data" outline="0" fieldPosition="0">
        <references count="2">
          <reference field="4294967294" count="1" selected="0">
            <x v="0"/>
          </reference>
          <reference field="0" count="1" selected="0">
            <x v="0"/>
          </reference>
        </references>
      </pivotArea>
    </chartFormat>
    <chartFormat chart="4" format="96">
      <pivotArea type="data" outline="0" fieldPosition="0">
        <references count="2">
          <reference field="4294967294" count="1" selected="0">
            <x v="0"/>
          </reference>
          <reference field="0" count="1" selected="0">
            <x v="0"/>
          </reference>
        </references>
      </pivotArea>
    </chartFormat>
    <chartFormat chart="4" format="97">
      <pivotArea type="data" outline="0" fieldPosition="0">
        <references count="2">
          <reference field="4294967294" count="1" selected="0">
            <x v="1"/>
          </reference>
          <reference field="0" count="1" selected="0">
            <x v="0"/>
          </reference>
        </references>
      </pivotArea>
    </chartFormat>
    <chartFormat chart="4" format="98">
      <pivotArea type="data" outline="0" fieldPosition="0">
        <references count="2">
          <reference field="4294967294" count="1" selected="0">
            <x v="2"/>
          </reference>
          <reference field="0" count="1" selected="0">
            <x v="0"/>
          </reference>
        </references>
      </pivotArea>
    </chartFormat>
    <chartFormat chart="4" format="99">
      <pivotArea type="data" outline="0" fieldPosition="0">
        <references count="2">
          <reference field="4294967294" count="1" selected="0">
            <x v="3"/>
          </reference>
          <reference field="0" count="1" selected="0">
            <x v="0"/>
          </reference>
        </references>
      </pivotArea>
    </chartFormat>
    <chartFormat chart="4" format="100">
      <pivotArea type="data" outline="0" fieldPosition="0">
        <references count="2">
          <reference field="4294967294" count="1" selected="0">
            <x v="4"/>
          </reference>
          <reference field="0" count="1" selected="0">
            <x v="0"/>
          </reference>
        </references>
      </pivotArea>
    </chartFormat>
    <chartFormat chart="4" format="101">
      <pivotArea type="data" outline="0" fieldPosition="0">
        <references count="2">
          <reference field="4294967294" count="1" selected="0">
            <x v="5"/>
          </reference>
          <reference field="0" count="1" selected="0">
            <x v="0"/>
          </reference>
        </references>
      </pivotArea>
    </chartFormat>
    <chartFormat chart="4" format="102" series="1">
      <pivotArea type="data" outline="0" fieldPosition="0">
        <references count="2">
          <reference field="4294967294" count="1" selected="0">
            <x v="0"/>
          </reference>
          <reference field="0" count="1" selected="0">
            <x v="1"/>
          </reference>
        </references>
      </pivotArea>
    </chartFormat>
    <chartFormat chart="4" format="103" series="1">
      <pivotArea type="data" outline="0" fieldPosition="0">
        <references count="2">
          <reference field="4294967294" count="1" selected="0">
            <x v="0"/>
          </reference>
          <reference field="0" count="1" selected="0">
            <x v="2"/>
          </reference>
        </references>
      </pivotArea>
    </chartFormat>
    <chartFormat chart="4" format="104" series="1">
      <pivotArea type="data" outline="0" fieldPosition="0">
        <references count="2">
          <reference field="4294967294" count="1" selected="0">
            <x v="0"/>
          </reference>
          <reference field="0" count="1" selected="0">
            <x v="4"/>
          </reference>
        </references>
      </pivotArea>
    </chartFormat>
    <chartFormat chart="4" format="105" series="1">
      <pivotArea type="data" outline="0" fieldPosition="0">
        <references count="2">
          <reference field="4294967294" count="1" selected="0">
            <x v="0"/>
          </reference>
          <reference field="0" count="1" selected="0">
            <x v="3"/>
          </reference>
        </references>
      </pivotArea>
    </chartFormat>
    <chartFormat chart="4" format="106" series="1">
      <pivotArea type="data" outline="0" fieldPosition="0">
        <references count="2">
          <reference field="4294967294" count="1" selected="0">
            <x v="0"/>
          </reference>
          <reference field="0" count="1" selected="0">
            <x v="5"/>
          </reference>
        </references>
      </pivotArea>
    </chartFormat>
    <chartFormat chart="4" format="107">
      <pivotArea type="data" outline="0" fieldPosition="0">
        <references count="2">
          <reference field="4294967294" count="1" selected="0">
            <x v="5"/>
          </reference>
          <reference field="0" count="1" selected="0">
            <x v="3"/>
          </reference>
        </references>
      </pivotArea>
    </chartFormat>
    <chartFormat chart="4" format="108">
      <pivotArea type="data" outline="0" fieldPosition="0">
        <references count="2">
          <reference field="4294967294" count="1" selected="0">
            <x v="4"/>
          </reference>
          <reference field="0" count="1" selected="0">
            <x v="3"/>
          </reference>
        </references>
      </pivotArea>
    </chartFormat>
    <chartFormat chart="4" format="109">
      <pivotArea type="data" outline="0" fieldPosition="0">
        <references count="2">
          <reference field="4294967294" count="1" selected="0">
            <x v="0"/>
          </reference>
          <reference field="0" count="1" selected="0">
            <x v="3"/>
          </reference>
        </references>
      </pivotArea>
    </chartFormat>
    <chartFormat chart="4" format="110">
      <pivotArea type="data" outline="0" fieldPosition="0">
        <references count="2">
          <reference field="4294967294" count="1" selected="0">
            <x v="1"/>
          </reference>
          <reference field="0" count="1" selected="0">
            <x v="3"/>
          </reference>
        </references>
      </pivotArea>
    </chartFormat>
    <chartFormat chart="4" format="111">
      <pivotArea type="data" outline="0" fieldPosition="0">
        <references count="2">
          <reference field="4294967294" count="1" selected="0">
            <x v="2"/>
          </reference>
          <reference field="0" count="1" selected="0">
            <x v="3"/>
          </reference>
        </references>
      </pivotArea>
    </chartFormat>
    <chartFormat chart="4" format="112">
      <pivotArea type="data" outline="0" fieldPosition="0">
        <references count="2">
          <reference field="4294967294" count="1" selected="0">
            <x v="3"/>
          </reference>
          <reference field="0" count="1" selected="0">
            <x v="3"/>
          </reference>
        </references>
      </pivotArea>
    </chartFormat>
    <chartFormat chart="6" format="114">
      <pivotArea type="data" outline="0" fieldPosition="0">
        <references count="2">
          <reference field="4294967294" count="1" selected="0">
            <x v="0"/>
          </reference>
          <reference field="0" count="1" selected="0">
            <x v="3"/>
          </reference>
        </references>
      </pivotArea>
    </chartFormat>
    <chartFormat chart="6" format="115">
      <pivotArea type="data" outline="0" fieldPosition="0">
        <references count="2">
          <reference field="4294967294" count="1" selected="0">
            <x v="1"/>
          </reference>
          <reference field="0" count="1" selected="0">
            <x v="3"/>
          </reference>
        </references>
      </pivotArea>
    </chartFormat>
    <chartFormat chart="6" format="116">
      <pivotArea type="data" outline="0" fieldPosition="0">
        <references count="2">
          <reference field="4294967294" count="1" selected="0">
            <x v="2"/>
          </reference>
          <reference field="0" count="1" selected="0">
            <x v="3"/>
          </reference>
        </references>
      </pivotArea>
    </chartFormat>
    <chartFormat chart="6" format="117">
      <pivotArea type="data" outline="0" fieldPosition="0">
        <references count="2">
          <reference field="4294967294" count="1" selected="0">
            <x v="3"/>
          </reference>
          <reference field="0" count="1" selected="0">
            <x v="3"/>
          </reference>
        </references>
      </pivotArea>
    </chartFormat>
    <chartFormat chart="6" format="118">
      <pivotArea type="data" outline="0" fieldPosition="0">
        <references count="2">
          <reference field="4294967294" count="1" selected="0">
            <x v="4"/>
          </reference>
          <reference field="0" count="1" selected="0">
            <x v="3"/>
          </reference>
        </references>
      </pivotArea>
    </chartFormat>
    <chartFormat chart="6" format="119">
      <pivotArea type="data" outline="0" fieldPosition="0">
        <references count="2">
          <reference field="4294967294" count="1" selected="0">
            <x v="5"/>
          </reference>
          <reference field="0" count="1" selected="0">
            <x v="3"/>
          </reference>
        </references>
      </pivotArea>
    </chartFormat>
    <chartFormat chart="1" format="0" series="1">
      <pivotArea type="data" outline="0" fieldPosition="0">
        <references count="2">
          <reference field="4294967294" count="1" selected="0">
            <x v="0"/>
          </reference>
          <reference field="0" count="1" selected="0">
            <x v="0"/>
          </reference>
        </references>
      </pivotArea>
    </chartFormat>
    <chartFormat chart="1" format="1">
      <pivotArea type="data" outline="0" fieldPosition="0">
        <references count="2">
          <reference field="4294967294" count="1" selected="0">
            <x v="0"/>
          </reference>
          <reference field="0" count="1" selected="0">
            <x v="0"/>
          </reference>
        </references>
      </pivotArea>
    </chartFormat>
    <chartFormat chart="1" format="2">
      <pivotArea type="data" outline="0" fieldPosition="0">
        <references count="2">
          <reference field="4294967294" count="1" selected="0">
            <x v="1"/>
          </reference>
          <reference field="0" count="1" selected="0">
            <x v="0"/>
          </reference>
        </references>
      </pivotArea>
    </chartFormat>
    <chartFormat chart="1" format="3">
      <pivotArea type="data" outline="0" fieldPosition="0">
        <references count="2">
          <reference field="4294967294" count="1" selected="0">
            <x v="2"/>
          </reference>
          <reference field="0" count="1" selected="0">
            <x v="0"/>
          </reference>
        </references>
      </pivotArea>
    </chartFormat>
    <chartFormat chart="1" format="4">
      <pivotArea type="data" outline="0" fieldPosition="0">
        <references count="2">
          <reference field="4294967294" count="1" selected="0">
            <x v="3"/>
          </reference>
          <reference field="0" count="1" selected="0">
            <x v="0"/>
          </reference>
        </references>
      </pivotArea>
    </chartFormat>
    <chartFormat chart="1" format="5">
      <pivotArea type="data" outline="0" fieldPosition="0">
        <references count="2">
          <reference field="4294967294" count="1" selected="0">
            <x v="4"/>
          </reference>
          <reference field="0" count="1" selected="0">
            <x v="0"/>
          </reference>
        </references>
      </pivotArea>
    </chartFormat>
    <chartFormat chart="1" format="6">
      <pivotArea type="data" outline="0" fieldPosition="0">
        <references count="2">
          <reference field="4294967294" count="1" selected="0">
            <x v="5"/>
          </reference>
          <reference field="0" count="1" selected="0">
            <x v="0"/>
          </reference>
        </references>
      </pivotArea>
    </chartFormat>
    <chartFormat chart="1" format="7" series="1">
      <pivotArea type="data" outline="0" fieldPosition="0">
        <references count="2">
          <reference field="4294967294" count="1" selected="0">
            <x v="0"/>
          </reference>
          <reference field="0" count="1" selected="0">
            <x v="1"/>
          </reference>
        </references>
      </pivotArea>
    </chartFormat>
    <chartFormat chart="1" format="8" series="1">
      <pivotArea type="data" outline="0" fieldPosition="0">
        <references count="2">
          <reference field="4294967294" count="1" selected="0">
            <x v="0"/>
          </reference>
          <reference field="0" count="1" selected="0">
            <x v="2"/>
          </reference>
        </references>
      </pivotArea>
    </chartFormat>
    <chartFormat chart="1" format="9" series="1">
      <pivotArea type="data" outline="0" fieldPosition="0">
        <references count="2">
          <reference field="4294967294" count="1" selected="0">
            <x v="0"/>
          </reference>
          <reference field="0" count="1" selected="0">
            <x v="3"/>
          </reference>
        </references>
      </pivotArea>
    </chartFormat>
    <chartFormat chart="1" format="10" series="1">
      <pivotArea type="data" outline="0" fieldPosition="0">
        <references count="2">
          <reference field="4294967294" count="1" selected="0">
            <x v="0"/>
          </reference>
          <reference field="0" count="1" selected="0">
            <x v="4"/>
          </reference>
        </references>
      </pivotArea>
    </chartFormat>
    <chartFormat chart="1" format="11" series="1">
      <pivotArea type="data" outline="0" fieldPosition="0">
        <references count="2">
          <reference field="4294967294" count="1" selected="0">
            <x v="0"/>
          </reference>
          <reference field="0" count="1" selected="0">
            <x v="5"/>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bjects" xr10:uid="{8F9EAF82-E4BA-4C2A-9884-6D55745A46B4}" sourceName="Subjects">
  <pivotTables>
    <pivotTable tabId="14" name="PivotTable5"/>
  </pivotTables>
  <data>
    <tabular pivotCacheId="76449254">
      <items count="6">
        <i x="0"/>
        <i x="1" s="1"/>
        <i x="2"/>
        <i x="3"/>
        <i x="4"/>
        <i x="5"/>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mester" xr10:uid="{B08262E2-0E99-4C9D-9B44-859B9E973A34}" sourceName="Semester">
  <pivotTables>
    <pivotTable tabId="19" name="PivotTable7"/>
  </pivotTables>
  <data>
    <tabular pivotCacheId="1724026952">
      <items count="6">
        <i x="0" s="1"/>
        <i x="1"/>
        <i x="2"/>
        <i x="3"/>
        <i x="4"/>
        <i x="5"/>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bjects1" xr10:uid="{358526D3-F8A0-4963-A2D0-48D5BB560D66}" sourceName="[Table7].[Subjects]">
  <data>
    <olap pivotCacheId="34787452">
      <levels count="2">
        <level uniqueName="[Table7].[Subjects].[(All)]" sourceCaption="(All)" count="0"/>
        <level uniqueName="[Table7].[Subjects].[Subjects]" sourceCaption="Subjects" count="6">
          <ranges>
            <range startItem="0">
              <i n="[Table7].[Subjects].&amp;[SEM 1]" c="SEM 1"/>
              <i n="[Table7].[Subjects].&amp;[SEM 2]" c="SEM 2"/>
              <i n="[Table7].[Subjects].&amp;[SEM 3]" c="SEM 3"/>
              <i n="[Table7].[Subjects].&amp;[SEM 4]" c="SEM 4"/>
              <i n="[Table7].[Subjects].&amp;[SEM 5]" c="SEM 5"/>
              <i n="[Table7].[Subjects].&amp;[SEM 6]" c="SEM 6" nd="1"/>
            </range>
          </ranges>
        </level>
      </levels>
      <selections count="1">
        <selection n="[Table7].[Subjects].&amp;[SEM 1]"/>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mester" xr10:uid="{23CD54EE-B0A1-4BE6-81B2-692180859641}" cache="Slicer_Subjects" caption="Semesters" columnCount="6" showCaption="0" style="SlicerStyleDark4" rowHeight="756000"/>
  <slicer name="Semester 1" xr10:uid="{9FE0F7D6-016F-4CF4-9470-492FF0B54218}" cache="Slicer_Semester" caption="Grades" showCaption="0" style="SlicerStyleOther2" rowHeight="7200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ubjects" xr10:uid="{F98EE06A-B431-40A8-BA5D-B596E5FC8F9D}" cache="Slicer_Subjects1" caption="Subjects" columnCount="6" level="1" style="SlicerStyleDark4" rowHeight="7560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ubjects 1" xr10:uid="{13C954D5-8817-4C9C-A0DC-1DCD4D0FEB2A}" cache="Slicer_Subjects" caption="Subjects"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mester 2" xr10:uid="{F356748B-0C61-4539-98E9-EE899B588AE8}" cache="Slicer_Semester" caption="Semester"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4832330-2352-4DC2-91D5-46B07BAA486A}" name="Table1" displayName="Table1" ref="A1:E7" totalsRowShown="0">
  <autoFilter ref="A1:E7" xr:uid="{F1242B79-A823-430C-82EF-30560BDBB89C}"/>
  <tableColumns count="5">
    <tableColumn id="1" xr3:uid="{2633EFFA-4EBD-449D-921A-B5171EDF6B03}" name="Semester" dataDxfId="3"/>
    <tableColumn id="2" xr3:uid="{B0B0AF30-5BEB-4BBE-811B-8B3B79B14113}" name="SGPA" dataDxfId="2"/>
    <tableColumn id="3" xr3:uid="{FB6C7C99-1BE0-4E0A-BE96-C22ED74BB5BA}" name="Forecast(SGPA)"/>
    <tableColumn id="4" xr3:uid="{E0B0CD6C-0EC1-4351-8AED-5F59DC3ED845}" name="Lower Confidence Bound(SGPA)"/>
    <tableColumn id="5" xr3:uid="{E445F3E1-8A93-47C5-9A0C-99CD591DE929}" name="Upper Confidence Bound(SGPA)"/>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39AB299-D8AC-4027-865F-89403D74533E}" name="Table2" displayName="Table2" ref="A1:G10" totalsRowCount="1" headerRowDxfId="84" headerRowBorderDxfId="83" tableBorderDxfId="82" totalsRowBorderDxfId="81">
  <autoFilter ref="A1:G9" xr:uid="{839AB299-D8AC-4027-865F-89403D74533E}"/>
  <tableColumns count="7">
    <tableColumn id="1" xr3:uid="{1C840691-E071-4FFC-A27F-91D3FEF9093B}" name="Subject Code" dataDxfId="80" totalsRowDxfId="79"/>
    <tableColumn id="2" xr3:uid="{2E7278EA-F04B-434B-B4C0-553BAFD30888}" name="Subject" dataDxfId="78" totalsRowDxfId="77"/>
    <tableColumn id="3" xr3:uid="{C108BBEF-43A5-4ACF-8362-0CD09E6894F8}" name="Credits" totalsRowFunction="custom" dataDxfId="76" totalsRowDxfId="75">
      <totalsRowFormula>SUBTOTAL(109,C2:C9)</totalsRowFormula>
    </tableColumn>
    <tableColumn id="4" xr3:uid="{2384F2E8-FAEB-4CA5-A30F-0531D53E66DE}" name="Grade Awarded" dataDxfId="74" totalsRowDxfId="73"/>
    <tableColumn id="6" xr3:uid="{DBC7589B-AE33-4331-83CF-597F84158A8F}" name="Grade Point" dataDxfId="72" totalsRowDxfId="71">
      <calculatedColumnFormula>VLOOKUP(Table2[[#This Row],[Grade Awarded]],'Grade system'!$A$1:$D$9, 4, 0)</calculatedColumnFormula>
    </tableColumn>
    <tableColumn id="5" xr3:uid="{DC44689A-9905-4C65-9063-E4B06719A665}" name="Range of marks%" dataDxfId="70" totalsRowDxfId="69">
      <calculatedColumnFormula>VLOOKUP(Table2[[#This Row],[Grade Awarded]],'Grade system'!$A$1:$D$9, 3, 0)</calculatedColumnFormula>
    </tableColumn>
    <tableColumn id="7" xr3:uid="{4D09B851-1735-4980-820A-4995EDB87FEB}" name="Credit*Grade" totalsRowFunction="custom" dataDxfId="68" totalsRowDxfId="67">
      <calculatedColumnFormula>Table2[[#This Row],[Credits]]*Table2[[#This Row],[Grade Point]]</calculatedColumnFormula>
      <totalsRowFormula>SUM(Table2[Credit*Grade])</totalsRowFormula>
    </tableColumn>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5B2BB5F-E240-4E87-9F41-04D2E2CF5433}" name="Table3" displayName="Table3" ref="A1:G12" totalsRowShown="0" headerRowDxfId="66" headerRowBorderDxfId="65" tableBorderDxfId="64">
  <autoFilter ref="A1:G12" xr:uid="{55B2BB5F-E240-4E87-9F41-04D2E2CF5433}"/>
  <tableColumns count="7">
    <tableColumn id="1" xr3:uid="{6A6A0B95-1250-4F3A-999B-0E0124A27C10}" name="Subject Code"/>
    <tableColumn id="2" xr3:uid="{CF61989C-8C05-4037-A0A3-A27035A756FC}" name="Subject"/>
    <tableColumn id="3" xr3:uid="{AACAB338-EFE9-499C-8176-D887A6186A96}" name="Credits"/>
    <tableColumn id="4" xr3:uid="{7A85AF9B-D936-41A0-A643-D26903B0C4CD}" name="Grade Awarded"/>
    <tableColumn id="5" xr3:uid="{35C0A90D-5056-498F-8958-1D40035AE9CA}" name="Grade Point"/>
    <tableColumn id="6" xr3:uid="{DE7CF7E4-5C2A-466C-96D5-0569ED9EB940}" name="Range of marks%"/>
    <tableColumn id="7" xr3:uid="{7DCFE4E8-37CC-4BAD-84F8-13487B106114}" name="Credit*Grade"/>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C9D2510-6B5F-46BD-A7B5-23BCD803B983}" name="Table4" displayName="Table4" ref="A1:G11" totalsRowCount="1" headerRowDxfId="63" headerRowBorderDxfId="62" tableBorderDxfId="61" totalsRowBorderDxfId="60">
  <autoFilter ref="A1:G10" xr:uid="{CC9D2510-6B5F-46BD-A7B5-23BCD803B983}"/>
  <tableColumns count="7">
    <tableColumn id="1" xr3:uid="{5C0857C4-C6BA-4AD4-B6D4-5E4C3FAAAAB6}" name="Subject Code" dataDxfId="59" totalsRowDxfId="58"/>
    <tableColumn id="2" xr3:uid="{E35097F9-5146-4F2E-A998-73C08F2563F4}" name="Subject" dataDxfId="57" totalsRowDxfId="56"/>
    <tableColumn id="3" xr3:uid="{E63FBC81-C596-49EF-9739-E89B1EA32A34}" name="Credits" totalsRowFunction="custom" dataDxfId="55" totalsRowDxfId="54">
      <totalsRowFormula>SUM(Table4[Credits])</totalsRowFormula>
    </tableColumn>
    <tableColumn id="4" xr3:uid="{620B0E0F-5D80-4085-B1A7-35F50AA0F7D2}" name="Grade Awarded" dataDxfId="53" totalsRowDxfId="52"/>
    <tableColumn id="5" xr3:uid="{EC2F86DC-9F53-4625-8AB5-F881C4F5B876}" name="Grade Point" dataDxfId="51" totalsRowDxfId="50"/>
    <tableColumn id="6" xr3:uid="{27E8E670-723F-4511-926D-788595D98E76}" name="Range of marks%" dataDxfId="49" totalsRowDxfId="48"/>
    <tableColumn id="7" xr3:uid="{DB660762-BE1D-4D34-8D0C-A2B542D57986}" name="Credit*Grade" totalsRowFunction="custom" dataDxfId="47" totalsRowDxfId="46">
      <totalsRowFormula>SUBTOTAL(109,G2:G10)</totalsRowFormula>
    </tableColumn>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280E0882-15E1-4691-8AFD-F574CAD552BB}" name="Table5" displayName="Table5" ref="A1:D11" totalsRowCount="1" headerRowDxfId="45" headerRowBorderDxfId="44" tableBorderDxfId="43" totalsRowBorderDxfId="42">
  <autoFilter ref="A1:D10" xr:uid="{280E0882-15E1-4691-8AFD-F574CAD552BB}"/>
  <tableColumns count="4">
    <tableColumn id="1" xr3:uid="{6CE4CEB9-EFE0-4679-87BF-1E2B78F4BC69}" name="Subject Code" dataDxfId="41" totalsRowDxfId="40"/>
    <tableColumn id="2" xr3:uid="{04B7AD9F-BD7E-47BA-9EA1-BCC0EF0F4FFC}" name="Subject" dataDxfId="39" totalsRowDxfId="38"/>
    <tableColumn id="3" xr3:uid="{383526D6-D9B3-4D82-AFAA-46C8CDE972BA}" name="Credits" totalsRowFunction="custom" dataDxfId="37" totalsRowDxfId="36">
      <totalsRowFormula>SUM(Table5[Credits])</totalsRowFormula>
    </tableColumn>
    <tableColumn id="4" xr3:uid="{11D2016B-1EDE-4F82-B84F-F9FBA63795E5}" name="Grade Awarded" dataDxfId="35" totalsRowDxfId="34"/>
  </tableColumns>
  <tableStyleInfo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531B1227-2FBF-4714-B27A-FD6BF87A1FBD}" name="Table6" displayName="Table6" ref="A1:D10" totalsRowCount="1" headerRowDxfId="33" headerRowBorderDxfId="32" tableBorderDxfId="31" totalsRowBorderDxfId="30">
  <autoFilter ref="A1:D9" xr:uid="{531B1227-2FBF-4714-B27A-FD6BF87A1FBD}"/>
  <tableColumns count="4">
    <tableColumn id="1" xr3:uid="{624762E4-8A72-47E4-881B-56C4DDAD090D}" name="Code" dataDxfId="29" totalsRowDxfId="28"/>
    <tableColumn id="2" xr3:uid="{1442F3A5-9912-4092-87E7-5958F211DA5F}" name="Subject" dataDxfId="27" totalsRowDxfId="26"/>
    <tableColumn id="3" xr3:uid="{D2A575B9-CA41-4DD1-8695-A87B1BBB21B3}" name="Credits" totalsRowFunction="custom" dataDxfId="1" totalsRowDxfId="25">
      <totalsRowFormula>SUM(Table6[Credits])</totalsRowFormula>
    </tableColumn>
    <tableColumn id="4" xr3:uid="{80198665-900A-4B02-8C3C-63C236C3267B}" name="Grade Awarded" dataDxfId="0" totalsRowDxfId="24"/>
  </tableColumns>
  <tableStyleInfo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D408B91E-768A-46EF-B569-0A4350F396BF}" name="Table7" displayName="Table7" ref="A23:P29" totalsRowShown="0" headerRowDxfId="23" headerRowBorderDxfId="22" tableBorderDxfId="21" totalsRowBorderDxfId="20">
  <autoFilter ref="A23:P29" xr:uid="{D408B91E-768A-46EF-B569-0A4350F396BF}"/>
  <tableColumns count="16">
    <tableColumn id="1" xr3:uid="{C5231F08-A70E-48D1-A5B5-AA28C453CC1F}" name="Subjects" dataDxfId="19"/>
    <tableColumn id="2" xr3:uid="{289B62AB-0B86-48A0-81F8-2830A74CF752}" name="English" dataDxfId="18"/>
    <tableColumn id="3" xr3:uid="{9156DCF5-36AF-4258-982B-D65F2D389E1B}" name="Arabic" dataDxfId="17"/>
    <tableColumn id="4" xr3:uid="{74BF43EF-8E52-4E0C-AB6C-FB62CF4D099B}" name="Statistics" dataDxfId="16"/>
    <tableColumn id="5" xr3:uid="{F2285B2D-0562-44A4-9B7C-40B5482E04AE}" name="Mathematics " dataDxfId="15"/>
    <tableColumn id="6" xr3:uid="{C84B257C-C83E-4E72-984E-C64B86858BB3}" name="Computer Science" dataDxfId="14"/>
    <tableColumn id="7" xr3:uid="{67DF518B-1DC9-4AEF-9FA0-5F7585F978BD}" name="Statistics PR" dataDxfId="13"/>
    <tableColumn id="8" xr3:uid="{C5D624EC-6A4A-4338-96C8-4C0F6420DFCE}" name="Computer Science PR" dataDxfId="12"/>
    <tableColumn id="9" xr3:uid="{6690FA9E-AF93-4403-A806-3CB9E5957F7B}" name="O" dataDxfId="11"/>
    <tableColumn id="10" xr3:uid="{DAD40CD0-43A1-4127-98D5-75D405CBB306}" name="A+" dataDxfId="10"/>
    <tableColumn id="11" xr3:uid="{93DC184C-1013-49CA-AA4A-A04E2C07E0C5}" name="A" dataDxfId="9"/>
    <tableColumn id="12" xr3:uid="{676EC870-10AA-4DEE-A403-23B64B59E66F}" name="B+" dataDxfId="8"/>
    <tableColumn id="13" xr3:uid="{F9BBA493-DF1D-4D3E-806B-CFFFB14C3D54}" name="B" dataDxfId="7"/>
    <tableColumn id="14" xr3:uid="{49CE9CB8-9A1A-4444-86A2-29FD9C0DB23E}" name="C" dataDxfId="6"/>
    <tableColumn id="15" xr3:uid="{350C6710-720E-4543-B50D-61F35511E62A}" name="D" dataDxfId="5"/>
    <tableColumn id="16" xr3:uid="{18875FB1-CE7A-41FA-A961-556C40FC255A}" name="F" dataDxfId="4"/>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C4BE8264-8BD6-4089-8B55-B4B814E31492}" name="Table11" displayName="Table11" ref="A43:I49" totalsRowShown="0">
  <autoFilter ref="A43:I49" xr:uid="{92828A3A-946F-4E9E-B8E9-944A4B4802B0}"/>
  <tableColumns count="9">
    <tableColumn id="1" xr3:uid="{7D3E3B0D-6BA6-45F1-BA48-317C71BCDAF9}" name="Semester"/>
    <tableColumn id="2" xr3:uid="{C9E7BF0B-05F2-4BE8-A211-D6D75128044B}" name="O"/>
    <tableColumn id="3" xr3:uid="{C3EFF8E3-C351-4482-B7B5-5B00B70E2A2E}" name="A+"/>
    <tableColumn id="4" xr3:uid="{ECF57E28-35E8-4FC6-B868-1ABC44EC4ED7}" name="A"/>
    <tableColumn id="5" xr3:uid="{BF506DB1-2F4F-4BDA-B901-6537239C495B}" name="B+"/>
    <tableColumn id="6" xr3:uid="{E013DC48-BD5C-4C93-B9EB-7B2BB185A15C}" name="B"/>
    <tableColumn id="7" xr3:uid="{378A210A-90EF-4FA4-BD3F-E18515BDAFCC}" name="C"/>
    <tableColumn id="8" xr3:uid="{1E8A0C7F-1C50-4AC3-8D8B-18DA90BA7BE7}" name="D"/>
    <tableColumn id="9" xr3:uid="{DBB71981-0060-4F9A-961F-7EC696CAF6BC}" name="F"/>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3.xml><?xml version="1.0" encoding="utf-8"?>
<a:themeOverride xmlns:a="http://schemas.openxmlformats.org/drawingml/2006/main">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4.xml><?xml version="1.0" encoding="utf-8"?>
<a:themeOverride xmlns:a="http://schemas.openxmlformats.org/drawingml/2006/main">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5.xml><?xml version="1.0" encoding="utf-8"?>
<a:themeOverride xmlns:a="http://schemas.openxmlformats.org/drawingml/2006/main">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table" Target="../tables/table7.xml"/></Relationships>
</file>

<file path=xl/worksheets/_rels/sheet1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4.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6.xml"/><Relationship Id="rId1" Type="http://schemas.openxmlformats.org/officeDocument/2006/relationships/pivotTable" Target="../pivotTables/pivotTable1.xml"/></Relationships>
</file>

<file path=xl/worksheets/_rels/sheet15.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7.xml"/><Relationship Id="rId1" Type="http://schemas.openxmlformats.org/officeDocument/2006/relationships/pivotTable" Target="../pivotTables/pivotTable2.xml"/></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D15"/>
  <sheetViews>
    <sheetView tabSelected="1" workbookViewId="0">
      <selection activeCell="C22" sqref="C22"/>
    </sheetView>
  </sheetViews>
  <sheetFormatPr defaultRowHeight="14.25"/>
  <cols>
    <col min="1" max="1" width="14.375" bestFit="1" customWidth="1"/>
    <col min="2" max="2" width="14.875" bestFit="1" customWidth="1"/>
    <col min="3" max="3" width="18.625" bestFit="1" customWidth="1"/>
    <col min="4" max="4" width="11.125" bestFit="1" customWidth="1"/>
  </cols>
  <sheetData>
    <row r="1" spans="1:4" ht="15">
      <c r="A1" s="59" t="s">
        <v>0</v>
      </c>
      <c r="B1" s="60" t="s">
        <v>1</v>
      </c>
      <c r="C1" s="60" t="s">
        <v>2</v>
      </c>
      <c r="D1" s="61" t="s">
        <v>3</v>
      </c>
    </row>
    <row r="2" spans="1:4">
      <c r="A2" s="62" t="s">
        <v>4</v>
      </c>
      <c r="B2" s="62" t="s">
        <v>5</v>
      </c>
      <c r="C2" s="62" t="s">
        <v>6</v>
      </c>
      <c r="D2" s="62">
        <v>10</v>
      </c>
    </row>
    <row r="3" spans="1:4">
      <c r="A3" s="62" t="s">
        <v>7</v>
      </c>
      <c r="B3" s="62" t="s">
        <v>8</v>
      </c>
      <c r="C3" s="62" t="s">
        <v>9</v>
      </c>
      <c r="D3" s="62">
        <v>9</v>
      </c>
    </row>
    <row r="4" spans="1:4">
      <c r="A4" s="62" t="s">
        <v>10</v>
      </c>
      <c r="B4" s="62" t="s">
        <v>11</v>
      </c>
      <c r="C4" s="62" t="s">
        <v>12</v>
      </c>
      <c r="D4" s="62">
        <v>8</v>
      </c>
    </row>
    <row r="5" spans="1:4">
      <c r="A5" s="62" t="s">
        <v>13</v>
      </c>
      <c r="B5" s="62" t="s">
        <v>14</v>
      </c>
      <c r="C5" s="62" t="s">
        <v>15</v>
      </c>
      <c r="D5" s="62">
        <v>7</v>
      </c>
    </row>
    <row r="6" spans="1:4">
      <c r="A6" s="62" t="s">
        <v>16</v>
      </c>
      <c r="B6" s="62" t="s">
        <v>17</v>
      </c>
      <c r="C6" s="62" t="s">
        <v>18</v>
      </c>
      <c r="D6" s="62">
        <v>6</v>
      </c>
    </row>
    <row r="7" spans="1:4">
      <c r="A7" s="62" t="s">
        <v>19</v>
      </c>
      <c r="B7" s="62" t="s">
        <v>20</v>
      </c>
      <c r="C7" s="62" t="s">
        <v>21</v>
      </c>
      <c r="D7" s="62">
        <v>5</v>
      </c>
    </row>
    <row r="8" spans="1:4">
      <c r="A8" s="62" t="s">
        <v>22</v>
      </c>
      <c r="B8" s="62" t="s">
        <v>23</v>
      </c>
      <c r="C8" s="62" t="s">
        <v>24</v>
      </c>
      <c r="D8" s="62">
        <v>4</v>
      </c>
    </row>
    <row r="9" spans="1:4">
      <c r="A9" s="62" t="s">
        <v>25</v>
      </c>
      <c r="B9" s="62" t="s">
        <v>26</v>
      </c>
      <c r="C9" s="62">
        <v>39</v>
      </c>
      <c r="D9" s="62">
        <v>0</v>
      </c>
    </row>
    <row r="13" spans="1:4" ht="26.25">
      <c r="A13" s="113" t="s">
        <v>48</v>
      </c>
      <c r="B13" s="114" t="s">
        <v>199</v>
      </c>
      <c r="C13" s="114"/>
      <c r="D13" s="114"/>
    </row>
    <row r="15" spans="1:4" ht="26.25">
      <c r="A15" s="113" t="s">
        <v>200</v>
      </c>
    </row>
  </sheetData>
  <mergeCells count="1">
    <mergeCell ref="B13:D1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8B0562-6E3B-4075-914B-8919CF5B78F1}">
  <sheetPr codeName="Sheet11"/>
  <dimension ref="A1:Y49"/>
  <sheetViews>
    <sheetView topLeftCell="A7" workbookViewId="0">
      <selection activeCell="G40" sqref="G40"/>
    </sheetView>
  </sheetViews>
  <sheetFormatPr defaultRowHeight="14.25"/>
  <cols>
    <col min="1" max="1" width="20" bestFit="1" customWidth="1"/>
    <col min="2" max="2" width="9.875" bestFit="1" customWidth="1"/>
    <col min="3" max="3" width="9.125" bestFit="1" customWidth="1"/>
    <col min="4" max="4" width="11.875" bestFit="1" customWidth="1"/>
    <col min="5" max="5" width="15.625" bestFit="1" customWidth="1"/>
    <col min="6" max="6" width="20.125" bestFit="1" customWidth="1"/>
    <col min="7" max="7" width="14.625" bestFit="1" customWidth="1"/>
    <col min="8" max="8" width="22.625" bestFit="1" customWidth="1"/>
  </cols>
  <sheetData>
    <row r="1" spans="1:25" ht="15">
      <c r="A1" s="107" t="s">
        <v>119</v>
      </c>
      <c r="B1" s="109">
        <v>1</v>
      </c>
      <c r="C1" s="109">
        <v>2</v>
      </c>
      <c r="D1" s="109">
        <v>3</v>
      </c>
      <c r="E1" s="109">
        <v>4</v>
      </c>
      <c r="F1" s="109">
        <v>5</v>
      </c>
      <c r="G1" s="109">
        <v>6</v>
      </c>
      <c r="H1" s="35" t="s">
        <v>120</v>
      </c>
      <c r="I1" s="35" t="s">
        <v>121</v>
      </c>
      <c r="J1" s="35" t="s">
        <v>122</v>
      </c>
      <c r="K1" s="35" t="s">
        <v>123</v>
      </c>
      <c r="L1" s="35" t="s">
        <v>124</v>
      </c>
      <c r="M1" s="35" t="s">
        <v>125</v>
      </c>
      <c r="N1" s="35" t="s">
        <v>126</v>
      </c>
      <c r="O1" s="35" t="s">
        <v>127</v>
      </c>
      <c r="P1" s="35" t="s">
        <v>128</v>
      </c>
      <c r="Q1" s="35" t="s">
        <v>129</v>
      </c>
      <c r="R1" s="35" t="s">
        <v>130</v>
      </c>
      <c r="S1" s="35" t="s">
        <v>131</v>
      </c>
      <c r="T1" s="35" t="s">
        <v>132</v>
      </c>
      <c r="U1" s="35" t="s">
        <v>133</v>
      </c>
      <c r="V1" s="35" t="s">
        <v>134</v>
      </c>
      <c r="W1" s="35" t="s">
        <v>135</v>
      </c>
      <c r="X1" s="35" t="s">
        <v>136</v>
      </c>
      <c r="Y1" s="35" t="s">
        <v>137</v>
      </c>
    </row>
    <row r="2" spans="1:25" ht="15">
      <c r="A2" s="108" t="s">
        <v>138</v>
      </c>
      <c r="B2" s="111" t="s">
        <v>12</v>
      </c>
      <c r="C2" s="111" t="s">
        <v>12</v>
      </c>
      <c r="D2" s="111" t="s">
        <v>9</v>
      </c>
      <c r="E2" s="111" t="s">
        <v>9</v>
      </c>
      <c r="F2" s="111" t="s">
        <v>12</v>
      </c>
      <c r="G2" s="110" t="s">
        <v>9</v>
      </c>
      <c r="H2">
        <v>60</v>
      </c>
      <c r="I2">
        <v>75</v>
      </c>
      <c r="J2">
        <v>60</v>
      </c>
      <c r="K2">
        <v>75</v>
      </c>
      <c r="L2">
        <v>75</v>
      </c>
      <c r="M2">
        <v>90</v>
      </c>
      <c r="N2">
        <v>75</v>
      </c>
      <c r="O2">
        <v>90</v>
      </c>
      <c r="P2">
        <v>60</v>
      </c>
      <c r="Q2">
        <v>75</v>
      </c>
      <c r="R2" s="46">
        <v>75</v>
      </c>
      <c r="S2" s="46">
        <v>90</v>
      </c>
      <c r="T2">
        <f>(H2+I2)/2</f>
        <v>67.5</v>
      </c>
      <c r="U2">
        <f>(J2+K2)/2</f>
        <v>67.5</v>
      </c>
      <c r="V2">
        <f>(L2+M2)/2</f>
        <v>82.5</v>
      </c>
      <c r="W2">
        <f>(N2+O2)/2</f>
        <v>82.5</v>
      </c>
      <c r="X2">
        <f>(P2+Q2)/2</f>
        <v>67.5</v>
      </c>
      <c r="Y2">
        <f>(R2+S2)/2</f>
        <v>82.5</v>
      </c>
    </row>
    <row r="3" spans="1:25" ht="15">
      <c r="A3" s="108" t="s">
        <v>139</v>
      </c>
      <c r="B3" s="111" t="s">
        <v>9</v>
      </c>
      <c r="C3" s="111" t="s">
        <v>9</v>
      </c>
      <c r="D3" s="111" t="s">
        <v>12</v>
      </c>
      <c r="E3" s="111" t="s">
        <v>9</v>
      </c>
      <c r="F3" s="111" t="s">
        <v>6</v>
      </c>
      <c r="G3" s="110" t="s">
        <v>9</v>
      </c>
      <c r="H3">
        <v>75</v>
      </c>
      <c r="I3">
        <v>90</v>
      </c>
      <c r="J3">
        <v>75</v>
      </c>
      <c r="K3">
        <v>90</v>
      </c>
      <c r="L3">
        <v>60</v>
      </c>
      <c r="M3">
        <v>75</v>
      </c>
      <c r="N3">
        <v>75</v>
      </c>
      <c r="O3">
        <v>90</v>
      </c>
      <c r="P3">
        <v>90</v>
      </c>
      <c r="Q3">
        <v>100</v>
      </c>
      <c r="R3" s="46">
        <v>75</v>
      </c>
      <c r="S3" s="46">
        <v>90</v>
      </c>
      <c r="T3">
        <f t="shared" ref="T3:T8" si="0">(H3+I3)/2</f>
        <v>82.5</v>
      </c>
      <c r="U3">
        <f t="shared" ref="U3:U8" si="1">(J3+K3)/2</f>
        <v>82.5</v>
      </c>
      <c r="V3">
        <f t="shared" ref="V3:V8" si="2">(L3+M3)/2</f>
        <v>67.5</v>
      </c>
      <c r="W3">
        <f t="shared" ref="W3:W8" si="3">(N3+O3)/2</f>
        <v>82.5</v>
      </c>
      <c r="X3">
        <f t="shared" ref="X3:X8" si="4">(P3+Q3)/2</f>
        <v>95</v>
      </c>
      <c r="Y3">
        <f t="shared" ref="Y3:Y8" si="5">(R3+S3)/2</f>
        <v>82.5</v>
      </c>
    </row>
    <row r="4" spans="1:25" ht="15">
      <c r="A4" s="108" t="s">
        <v>140</v>
      </c>
      <c r="B4" s="111" t="s">
        <v>9</v>
      </c>
      <c r="C4" s="111" t="s">
        <v>9</v>
      </c>
      <c r="D4" s="111" t="s">
        <v>12</v>
      </c>
      <c r="E4" s="111" t="s">
        <v>12</v>
      </c>
      <c r="F4" s="111" t="s">
        <v>21</v>
      </c>
      <c r="G4" s="111" t="s">
        <v>12</v>
      </c>
      <c r="H4">
        <v>75</v>
      </c>
      <c r="I4">
        <v>90</v>
      </c>
      <c r="J4">
        <v>75</v>
      </c>
      <c r="K4">
        <v>90</v>
      </c>
      <c r="L4">
        <v>60</v>
      </c>
      <c r="M4">
        <v>75</v>
      </c>
      <c r="N4">
        <v>60</v>
      </c>
      <c r="O4">
        <v>75</v>
      </c>
      <c r="P4">
        <v>45</v>
      </c>
      <c r="Q4">
        <v>50</v>
      </c>
      <c r="R4" s="46">
        <v>60</v>
      </c>
      <c r="S4" s="46">
        <v>75</v>
      </c>
      <c r="T4">
        <f t="shared" si="0"/>
        <v>82.5</v>
      </c>
      <c r="U4">
        <f t="shared" si="1"/>
        <v>82.5</v>
      </c>
      <c r="V4">
        <f t="shared" si="2"/>
        <v>67.5</v>
      </c>
      <c r="W4">
        <f t="shared" si="3"/>
        <v>67.5</v>
      </c>
      <c r="X4">
        <f t="shared" si="4"/>
        <v>47.5</v>
      </c>
      <c r="Y4">
        <f t="shared" si="5"/>
        <v>67.5</v>
      </c>
    </row>
    <row r="5" spans="1:25" ht="15">
      <c r="A5" s="108" t="s">
        <v>141</v>
      </c>
      <c r="B5" s="111" t="s">
        <v>15</v>
      </c>
      <c r="C5" s="111" t="s">
        <v>15</v>
      </c>
      <c r="D5" s="111" t="s">
        <v>15</v>
      </c>
      <c r="E5" s="111" t="s">
        <v>12</v>
      </c>
      <c r="F5" s="111" t="s">
        <v>9</v>
      </c>
      <c r="G5" s="111" t="s">
        <v>12</v>
      </c>
      <c r="H5">
        <v>55</v>
      </c>
      <c r="I5">
        <v>60</v>
      </c>
      <c r="J5">
        <v>55</v>
      </c>
      <c r="K5">
        <v>60</v>
      </c>
      <c r="L5">
        <v>55</v>
      </c>
      <c r="M5">
        <v>60</v>
      </c>
      <c r="N5">
        <v>60</v>
      </c>
      <c r="O5">
        <v>75</v>
      </c>
      <c r="P5">
        <v>75</v>
      </c>
      <c r="Q5">
        <v>90</v>
      </c>
      <c r="R5" s="46">
        <v>60</v>
      </c>
      <c r="S5" s="46">
        <v>75</v>
      </c>
      <c r="T5">
        <f t="shared" si="0"/>
        <v>57.5</v>
      </c>
      <c r="U5">
        <f t="shared" si="1"/>
        <v>57.5</v>
      </c>
      <c r="V5">
        <f t="shared" si="2"/>
        <v>57.5</v>
      </c>
      <c r="W5">
        <f t="shared" si="3"/>
        <v>67.5</v>
      </c>
      <c r="X5">
        <f t="shared" si="4"/>
        <v>82.5</v>
      </c>
      <c r="Y5">
        <f t="shared" si="5"/>
        <v>67.5</v>
      </c>
    </row>
    <row r="6" spans="1:25" ht="15">
      <c r="A6" s="108" t="s">
        <v>142</v>
      </c>
      <c r="B6" s="111" t="s">
        <v>18</v>
      </c>
      <c r="C6" s="111" t="s">
        <v>12</v>
      </c>
      <c r="D6" s="111" t="s">
        <v>9</v>
      </c>
      <c r="E6" s="111" t="s">
        <v>9</v>
      </c>
      <c r="F6" s="111" t="s">
        <v>9</v>
      </c>
      <c r="G6" s="110" t="s">
        <v>9</v>
      </c>
      <c r="H6">
        <v>50</v>
      </c>
      <c r="I6">
        <v>55</v>
      </c>
      <c r="J6">
        <v>60</v>
      </c>
      <c r="K6">
        <v>75</v>
      </c>
      <c r="L6">
        <v>75</v>
      </c>
      <c r="M6">
        <v>90</v>
      </c>
      <c r="N6">
        <v>75</v>
      </c>
      <c r="O6">
        <v>90</v>
      </c>
      <c r="P6">
        <v>75</v>
      </c>
      <c r="Q6">
        <v>90</v>
      </c>
      <c r="R6" s="46">
        <v>75</v>
      </c>
      <c r="S6" s="46">
        <v>90</v>
      </c>
      <c r="T6">
        <f t="shared" si="0"/>
        <v>52.5</v>
      </c>
      <c r="U6">
        <f t="shared" si="1"/>
        <v>67.5</v>
      </c>
      <c r="V6">
        <f t="shared" si="2"/>
        <v>82.5</v>
      </c>
      <c r="W6">
        <f t="shared" si="3"/>
        <v>82.5</v>
      </c>
      <c r="X6">
        <f t="shared" si="4"/>
        <v>82.5</v>
      </c>
      <c r="Y6">
        <f t="shared" si="5"/>
        <v>82.5</v>
      </c>
    </row>
    <row r="7" spans="1:25" ht="15">
      <c r="A7" s="108" t="s">
        <v>143</v>
      </c>
      <c r="B7" s="111" t="s">
        <v>9</v>
      </c>
      <c r="C7" s="111" t="s">
        <v>18</v>
      </c>
      <c r="D7" s="111" t="s">
        <v>18</v>
      </c>
      <c r="E7" s="111" t="s">
        <v>6</v>
      </c>
      <c r="F7" s="111" t="s">
        <v>9</v>
      </c>
      <c r="G7" s="110" t="s">
        <v>9</v>
      </c>
      <c r="H7">
        <v>75</v>
      </c>
      <c r="I7">
        <v>90</v>
      </c>
      <c r="J7">
        <v>50</v>
      </c>
      <c r="K7">
        <v>55</v>
      </c>
      <c r="L7">
        <v>50</v>
      </c>
      <c r="M7">
        <v>55</v>
      </c>
      <c r="N7">
        <v>90</v>
      </c>
      <c r="O7">
        <v>100</v>
      </c>
      <c r="P7">
        <v>75</v>
      </c>
      <c r="Q7">
        <v>90</v>
      </c>
      <c r="R7" s="46">
        <v>75</v>
      </c>
      <c r="S7" s="46">
        <v>90</v>
      </c>
      <c r="T7">
        <f t="shared" si="0"/>
        <v>82.5</v>
      </c>
      <c r="U7">
        <f t="shared" si="1"/>
        <v>52.5</v>
      </c>
      <c r="V7">
        <f t="shared" si="2"/>
        <v>52.5</v>
      </c>
      <c r="W7">
        <f t="shared" si="3"/>
        <v>95</v>
      </c>
      <c r="X7">
        <f t="shared" si="4"/>
        <v>82.5</v>
      </c>
      <c r="Y7">
        <f t="shared" si="5"/>
        <v>82.5</v>
      </c>
    </row>
    <row r="8" spans="1:25" ht="15">
      <c r="A8" s="108" t="s">
        <v>144</v>
      </c>
      <c r="B8" s="111" t="s">
        <v>6</v>
      </c>
      <c r="C8" s="111" t="s">
        <v>6</v>
      </c>
      <c r="D8" s="111" t="s">
        <v>12</v>
      </c>
      <c r="E8" s="111" t="s">
        <v>9</v>
      </c>
      <c r="F8" s="111" t="s">
        <v>6</v>
      </c>
      <c r="G8" s="111" t="s">
        <v>6</v>
      </c>
      <c r="H8">
        <v>90</v>
      </c>
      <c r="I8">
        <v>100</v>
      </c>
      <c r="J8">
        <v>90</v>
      </c>
      <c r="K8">
        <v>100</v>
      </c>
      <c r="L8">
        <v>60</v>
      </c>
      <c r="M8">
        <v>75</v>
      </c>
      <c r="N8">
        <v>75</v>
      </c>
      <c r="O8">
        <v>90</v>
      </c>
      <c r="P8">
        <v>90</v>
      </c>
      <c r="Q8">
        <v>100</v>
      </c>
      <c r="R8" s="46">
        <v>90</v>
      </c>
      <c r="S8" s="46">
        <v>100</v>
      </c>
      <c r="T8">
        <f t="shared" si="0"/>
        <v>95</v>
      </c>
      <c r="U8">
        <f t="shared" si="1"/>
        <v>95</v>
      </c>
      <c r="V8">
        <f t="shared" si="2"/>
        <v>67.5</v>
      </c>
      <c r="W8">
        <f t="shared" si="3"/>
        <v>82.5</v>
      </c>
      <c r="X8">
        <f t="shared" si="4"/>
        <v>95</v>
      </c>
      <c r="Y8">
        <f t="shared" si="5"/>
        <v>95</v>
      </c>
    </row>
    <row r="9" spans="1:25">
      <c r="A9" s="62"/>
      <c r="B9" s="62"/>
      <c r="C9" s="62"/>
      <c r="D9" s="62"/>
      <c r="E9" s="62"/>
      <c r="F9" s="62"/>
      <c r="G9" s="62"/>
    </row>
    <row r="13" spans="1:25">
      <c r="A13" s="35" t="s">
        <v>119</v>
      </c>
      <c r="B13" s="35" t="s">
        <v>132</v>
      </c>
      <c r="C13" s="35" t="s">
        <v>133</v>
      </c>
      <c r="D13" s="35" t="s">
        <v>134</v>
      </c>
      <c r="E13" s="35" t="s">
        <v>135</v>
      </c>
      <c r="F13" s="35" t="s">
        <v>136</v>
      </c>
      <c r="G13" s="35" t="s">
        <v>137</v>
      </c>
    </row>
    <row r="14" spans="1:25">
      <c r="A14" s="36" t="s">
        <v>138</v>
      </c>
      <c r="B14">
        <v>67.5</v>
      </c>
      <c r="C14">
        <v>67.5</v>
      </c>
      <c r="D14">
        <v>82.5</v>
      </c>
      <c r="E14">
        <v>82.5</v>
      </c>
      <c r="F14">
        <v>67.5</v>
      </c>
      <c r="G14">
        <v>82.5</v>
      </c>
    </row>
    <row r="15" spans="1:25">
      <c r="A15" s="36" t="s">
        <v>139</v>
      </c>
      <c r="B15">
        <v>82.5</v>
      </c>
      <c r="C15">
        <v>82.5</v>
      </c>
      <c r="D15">
        <v>67.5</v>
      </c>
      <c r="E15">
        <v>82.5</v>
      </c>
      <c r="F15">
        <v>95</v>
      </c>
      <c r="G15">
        <v>82.5</v>
      </c>
      <c r="U15" s="112"/>
    </row>
    <row r="16" spans="1:25">
      <c r="A16" s="36" t="s">
        <v>140</v>
      </c>
      <c r="B16">
        <v>82.5</v>
      </c>
      <c r="C16">
        <v>82.5</v>
      </c>
      <c r="D16">
        <v>67.5</v>
      </c>
      <c r="E16">
        <v>67.5</v>
      </c>
      <c r="F16">
        <v>47.5</v>
      </c>
      <c r="G16">
        <v>67.5</v>
      </c>
      <c r="U16" s="112"/>
    </row>
    <row r="17" spans="1:21">
      <c r="A17" s="36" t="s">
        <v>141</v>
      </c>
      <c r="B17">
        <v>57.5</v>
      </c>
      <c r="C17">
        <v>57.5</v>
      </c>
      <c r="D17">
        <v>57.5</v>
      </c>
      <c r="E17">
        <v>67.5</v>
      </c>
      <c r="F17">
        <v>82.5</v>
      </c>
      <c r="G17">
        <v>67.5</v>
      </c>
      <c r="U17" s="112"/>
    </row>
    <row r="18" spans="1:21">
      <c r="A18" s="36" t="s">
        <v>142</v>
      </c>
      <c r="B18">
        <v>52.5</v>
      </c>
      <c r="C18">
        <v>67.5</v>
      </c>
      <c r="D18">
        <v>82.5</v>
      </c>
      <c r="E18">
        <v>82.5</v>
      </c>
      <c r="F18">
        <v>82.5</v>
      </c>
      <c r="G18">
        <v>82.5</v>
      </c>
      <c r="U18" s="112"/>
    </row>
    <row r="19" spans="1:21">
      <c r="A19" s="36" t="s">
        <v>143</v>
      </c>
      <c r="B19">
        <v>82.5</v>
      </c>
      <c r="C19">
        <v>52.5</v>
      </c>
      <c r="D19">
        <v>52.5</v>
      </c>
      <c r="E19">
        <v>95</v>
      </c>
      <c r="F19">
        <v>82.5</v>
      </c>
      <c r="G19">
        <v>82.5</v>
      </c>
      <c r="U19" s="112"/>
    </row>
    <row r="20" spans="1:21">
      <c r="A20" s="36" t="s">
        <v>144</v>
      </c>
      <c r="B20">
        <v>95</v>
      </c>
      <c r="C20">
        <v>95</v>
      </c>
      <c r="D20">
        <v>67.5</v>
      </c>
      <c r="E20">
        <v>82.5</v>
      </c>
      <c r="F20">
        <v>95</v>
      </c>
      <c r="G20">
        <v>95</v>
      </c>
      <c r="U20" s="112"/>
    </row>
    <row r="21" spans="1:21">
      <c r="U21" s="112"/>
    </row>
    <row r="23" spans="1:21">
      <c r="A23" s="41" t="s">
        <v>119</v>
      </c>
      <c r="B23" s="42" t="s">
        <v>138</v>
      </c>
      <c r="C23" s="42" t="s">
        <v>139</v>
      </c>
      <c r="D23" s="42" t="s">
        <v>140</v>
      </c>
      <c r="E23" s="42" t="s">
        <v>141</v>
      </c>
      <c r="F23" s="42" t="s">
        <v>142</v>
      </c>
      <c r="G23" s="42" t="s">
        <v>143</v>
      </c>
      <c r="H23" s="43" t="s">
        <v>144</v>
      </c>
      <c r="I23" s="42" t="s">
        <v>4</v>
      </c>
      <c r="J23" s="42" t="s">
        <v>7</v>
      </c>
      <c r="K23" s="42" t="s">
        <v>10</v>
      </c>
      <c r="L23" s="42" t="s">
        <v>13</v>
      </c>
      <c r="M23" s="42" t="s">
        <v>16</v>
      </c>
      <c r="N23" s="42" t="s">
        <v>19</v>
      </c>
      <c r="O23" s="42" t="s">
        <v>22</v>
      </c>
      <c r="P23" s="42" t="s">
        <v>25</v>
      </c>
    </row>
    <row r="24" spans="1:21">
      <c r="A24" s="38" t="s">
        <v>145</v>
      </c>
      <c r="B24" s="1">
        <v>67.5</v>
      </c>
      <c r="C24" s="1">
        <v>82.5</v>
      </c>
      <c r="D24" s="1">
        <v>82.5</v>
      </c>
      <c r="E24" s="1">
        <v>57.5</v>
      </c>
      <c r="F24" s="1">
        <v>52.5</v>
      </c>
      <c r="G24" s="1">
        <v>82.5</v>
      </c>
      <c r="H24" s="9">
        <v>95</v>
      </c>
      <c r="I24" s="55">
        <f>COUNTA('Semester 1'!#REF!,'Semester 1'!#REF!)</f>
        <v>2</v>
      </c>
      <c r="J24" s="55">
        <f>COUNTA('Semester 1'!#REF!,'Semester 1'!#REF!,'Semester 1'!#REF!)</f>
        <v>3</v>
      </c>
      <c r="K24" s="55">
        <f>COUNTA('Semester 1'!#REF!)</f>
        <v>1</v>
      </c>
      <c r="L24" s="55">
        <f>COUNTA('Semester 1'!#REF!)</f>
        <v>1</v>
      </c>
      <c r="M24" s="55">
        <f>COUNTA('Semester 1'!#REF!)</f>
        <v>1</v>
      </c>
      <c r="N24" s="55">
        <v>0</v>
      </c>
      <c r="O24" s="55">
        <v>0</v>
      </c>
      <c r="P24" s="55">
        <v>0</v>
      </c>
    </row>
    <row r="25" spans="1:21">
      <c r="A25" s="38" t="s">
        <v>146</v>
      </c>
      <c r="B25" s="1">
        <v>67.5</v>
      </c>
      <c r="C25" s="1">
        <v>82.5</v>
      </c>
      <c r="D25" s="1">
        <v>82.5</v>
      </c>
      <c r="E25" s="1">
        <v>57.5</v>
      </c>
      <c r="F25" s="1">
        <v>67.5</v>
      </c>
      <c r="G25" s="1">
        <v>52.5</v>
      </c>
      <c r="H25" s="9">
        <v>95</v>
      </c>
      <c r="I25" s="1">
        <f>COUNTA('Semester 2'!#REF!)</f>
        <v>1</v>
      </c>
      <c r="J25" s="1">
        <f>COUNTA('Semester 2'!#REF!,'Semester 2'!#REF!,'Semester 2'!#REF!)</f>
        <v>3</v>
      </c>
      <c r="K25" s="1">
        <f>COUNTA('Semester 2'!#REF!,'Semester 2'!#REF!)</f>
        <v>2</v>
      </c>
      <c r="L25" s="1">
        <f>COUNTIF('Semester 2'!D2:D9,"B+")</f>
        <v>1</v>
      </c>
      <c r="M25" s="1">
        <f>COUNTIF('Semester 2'!D2:D9,"B")</f>
        <v>1</v>
      </c>
      <c r="N25" s="1">
        <f>COUNTIF('Semester 2'!D2:D9,"C")</f>
        <v>0</v>
      </c>
      <c r="O25" s="1">
        <v>0</v>
      </c>
      <c r="P25" s="1">
        <v>0</v>
      </c>
    </row>
    <row r="26" spans="1:21">
      <c r="A26" s="38" t="s">
        <v>147</v>
      </c>
      <c r="B26" s="1">
        <v>82.5</v>
      </c>
      <c r="C26" s="1">
        <v>67.5</v>
      </c>
      <c r="D26" s="1">
        <v>67.5</v>
      </c>
      <c r="E26" s="1">
        <v>57.5</v>
      </c>
      <c r="F26" s="1">
        <v>82.5</v>
      </c>
      <c r="G26" s="1">
        <v>52.5</v>
      </c>
      <c r="H26" s="9">
        <v>67.5</v>
      </c>
      <c r="I26" s="1">
        <f>COUNTIF('Semester 3'!D2:D10,"O")</f>
        <v>0</v>
      </c>
      <c r="J26" s="1">
        <f>COUNTIF('Semester 3'!D2:D10,"A+")</f>
        <v>3</v>
      </c>
      <c r="K26" s="1">
        <f>COUNTIF('Semester 3'!D2:D10,"A")</f>
        <v>3</v>
      </c>
      <c r="L26" s="1">
        <f>COUNTIF('Semester 3'!D2:D10,"B+")</f>
        <v>1</v>
      </c>
      <c r="M26" s="1">
        <f>COUNTIF('Semester 3'!D2:D10,"B")</f>
        <v>2</v>
      </c>
      <c r="N26" s="1">
        <f>COUNTIF('Semester 3'!D2:D10,"C")</f>
        <v>0</v>
      </c>
      <c r="O26" s="1">
        <v>0</v>
      </c>
      <c r="P26" s="1">
        <v>0</v>
      </c>
    </row>
    <row r="27" spans="1:21">
      <c r="A27" s="38" t="s">
        <v>148</v>
      </c>
      <c r="B27" s="1">
        <v>82.5</v>
      </c>
      <c r="C27" s="1">
        <v>82.5</v>
      </c>
      <c r="D27" s="1">
        <v>67.5</v>
      </c>
      <c r="E27" s="1">
        <v>67.5</v>
      </c>
      <c r="F27" s="1">
        <v>82.5</v>
      </c>
      <c r="G27" s="1">
        <v>95</v>
      </c>
      <c r="H27" s="9">
        <v>82.5</v>
      </c>
      <c r="I27" s="1">
        <f>COUNTIF('Semester 4'!$D$2:$D$10,"O")</f>
        <v>1</v>
      </c>
      <c r="J27" s="1">
        <f>COUNTIF('Semester 4'!D2:D10,"A+")</f>
        <v>6</v>
      </c>
      <c r="K27" s="1">
        <f>COUNTIF('Semester 4'!D2:D10,"A")</f>
        <v>2</v>
      </c>
      <c r="L27" s="1">
        <f>COUNTIF('Semester 4'!D2:D10,"B+")</f>
        <v>0</v>
      </c>
      <c r="M27" s="1">
        <f>COUNTIF('Semester 4'!D2:D10,"N")</f>
        <v>0</v>
      </c>
      <c r="N27" s="1">
        <v>0</v>
      </c>
      <c r="O27" s="1">
        <v>0</v>
      </c>
      <c r="P27" s="1">
        <v>0</v>
      </c>
    </row>
    <row r="28" spans="1:21">
      <c r="A28" s="38" t="s">
        <v>149</v>
      </c>
      <c r="B28" s="1">
        <v>67.5</v>
      </c>
      <c r="C28" s="1">
        <v>95</v>
      </c>
      <c r="D28" s="1">
        <v>47.5</v>
      </c>
      <c r="E28" s="1">
        <v>82.5</v>
      </c>
      <c r="F28" s="1">
        <v>82.5</v>
      </c>
      <c r="G28" s="1">
        <v>82.5</v>
      </c>
      <c r="H28" s="9">
        <v>95</v>
      </c>
      <c r="I28" s="1">
        <f>COUNTIF('Semester 5'!D2:D9,"O")</f>
        <v>2</v>
      </c>
      <c r="J28" s="1">
        <f>COUNTIF('Semester 5'!D2:D9,"A+")</f>
        <v>3</v>
      </c>
      <c r="K28" s="1">
        <f>COUNTIF('Semester 5'!D2:D9,"A")</f>
        <v>2</v>
      </c>
      <c r="L28" s="1">
        <f>COUNTIF('Semester 5'!D2:D9,"B+")</f>
        <v>0</v>
      </c>
      <c r="M28" s="1">
        <f>COUNTIF('Semester 5'!D2:D9,"B")</f>
        <v>0</v>
      </c>
      <c r="N28" s="1">
        <f>COUNTIF('Semester 5'!D2:D9,"C")</f>
        <v>1</v>
      </c>
      <c r="O28" s="1">
        <v>0</v>
      </c>
      <c r="P28" s="1">
        <v>0</v>
      </c>
    </row>
    <row r="29" spans="1:21">
      <c r="A29" s="39" t="s">
        <v>150</v>
      </c>
      <c r="B29" s="2">
        <v>82.5</v>
      </c>
      <c r="C29" s="2">
        <v>82.5</v>
      </c>
      <c r="D29" s="2">
        <v>67.5</v>
      </c>
      <c r="E29" s="2">
        <v>67.5</v>
      </c>
      <c r="F29" s="2">
        <v>82.5</v>
      </c>
      <c r="G29" s="2">
        <v>82.5</v>
      </c>
      <c r="H29" s="10">
        <v>95</v>
      </c>
      <c r="I29" s="2">
        <v>2</v>
      </c>
      <c r="J29" s="2">
        <v>4</v>
      </c>
      <c r="K29" s="2">
        <v>2</v>
      </c>
      <c r="L29" s="2">
        <v>0</v>
      </c>
      <c r="M29" s="2">
        <v>0</v>
      </c>
      <c r="N29" s="2">
        <v>0</v>
      </c>
      <c r="O29" s="2">
        <v>0</v>
      </c>
      <c r="P29" s="2">
        <v>0</v>
      </c>
    </row>
    <row r="30" spans="1:21">
      <c r="A30" s="39"/>
      <c r="B30" s="2"/>
      <c r="C30" s="2"/>
      <c r="D30" s="2"/>
      <c r="E30" s="2"/>
      <c r="F30" s="2"/>
      <c r="G30" s="2"/>
      <c r="H30" s="10"/>
      <c r="I30" s="2"/>
      <c r="J30" s="2"/>
      <c r="K30" s="2"/>
      <c r="L30" s="2"/>
      <c r="M30" s="2"/>
      <c r="N30" s="2"/>
      <c r="O30" s="2"/>
      <c r="P30" s="2"/>
    </row>
    <row r="31" spans="1:21" ht="15">
      <c r="A31" s="44" t="s">
        <v>151</v>
      </c>
      <c r="B31" s="44" t="s">
        <v>152</v>
      </c>
      <c r="D31" s="48" t="s">
        <v>117</v>
      </c>
      <c r="E31" s="49" t="s">
        <v>48</v>
      </c>
    </row>
    <row r="32" spans="1:21">
      <c r="A32" t="s">
        <v>4</v>
      </c>
      <c r="B32">
        <f>SUM(Table11[[#All],[O]])</f>
        <v>8</v>
      </c>
      <c r="D32" s="50">
        <v>1</v>
      </c>
      <c r="E32" s="51">
        <v>8.08</v>
      </c>
    </row>
    <row r="33" spans="1:9">
      <c r="A33" t="s">
        <v>7</v>
      </c>
      <c r="B33">
        <f>SUM(Table11[[#All],[A+]])</f>
        <v>22</v>
      </c>
      <c r="D33" s="52">
        <v>2</v>
      </c>
      <c r="E33" s="53">
        <v>8.1999999999999993</v>
      </c>
    </row>
    <row r="34" spans="1:9">
      <c r="A34" t="s">
        <v>10</v>
      </c>
      <c r="B34">
        <f>SUM(Table11[A])</f>
        <v>12</v>
      </c>
      <c r="D34" s="50">
        <v>3</v>
      </c>
      <c r="E34" s="51">
        <v>7.92</v>
      </c>
    </row>
    <row r="35" spans="1:9">
      <c r="A35" t="s">
        <v>13</v>
      </c>
      <c r="B35">
        <f>SUM(Table11[[#All],[B+]])</f>
        <v>3</v>
      </c>
      <c r="D35" s="52">
        <v>4</v>
      </c>
      <c r="E35" s="53">
        <v>8.68</v>
      </c>
    </row>
    <row r="36" spans="1:9">
      <c r="A36" t="s">
        <v>16</v>
      </c>
      <c r="B36">
        <f>SUM(Table11[[#All],[B]])</f>
        <v>4</v>
      </c>
      <c r="D36" s="50">
        <v>5</v>
      </c>
      <c r="E36" s="51">
        <v>8.24</v>
      </c>
    </row>
    <row r="37" spans="1:9">
      <c r="A37" t="s">
        <v>19</v>
      </c>
      <c r="B37">
        <f>SUM(Table11[[#All],[C]])</f>
        <v>1</v>
      </c>
      <c r="D37" s="52">
        <v>6</v>
      </c>
      <c r="E37" s="54">
        <v>8.84</v>
      </c>
    </row>
    <row r="38" spans="1:9">
      <c r="A38" t="s">
        <v>22</v>
      </c>
      <c r="B38">
        <v>0</v>
      </c>
    </row>
    <row r="39" spans="1:9">
      <c r="A39" t="s">
        <v>25</v>
      </c>
      <c r="B39">
        <v>0</v>
      </c>
    </row>
    <row r="43" spans="1:9">
      <c r="A43" t="s">
        <v>117</v>
      </c>
      <c r="B43" t="s">
        <v>4</v>
      </c>
      <c r="C43" t="s">
        <v>7</v>
      </c>
      <c r="D43" t="s">
        <v>10</v>
      </c>
      <c r="E43" t="s">
        <v>13</v>
      </c>
      <c r="F43" t="s">
        <v>16</v>
      </c>
      <c r="G43" t="s">
        <v>19</v>
      </c>
      <c r="H43" t="s">
        <v>22</v>
      </c>
      <c r="I43" t="s">
        <v>25</v>
      </c>
    </row>
    <row r="44" spans="1:9">
      <c r="A44" t="s">
        <v>166</v>
      </c>
      <c r="B44">
        <f>COUNTA('Semester 1'!D8,'Semester 1'!D9)</f>
        <v>2</v>
      </c>
      <c r="C44">
        <f>COUNTA('Semester 1'!D5,'Semester 1'!D4,'Semester 1'!D3)</f>
        <v>3</v>
      </c>
      <c r="D44">
        <f>COUNTA('Semester 1'!D2)</f>
        <v>1</v>
      </c>
      <c r="E44">
        <f>COUNTA('Semester 1'!D6)</f>
        <v>1</v>
      </c>
      <c r="F44">
        <f>COUNTA('Semester 1'!D7)</f>
        <v>1</v>
      </c>
      <c r="G44">
        <v>0</v>
      </c>
      <c r="H44">
        <v>0</v>
      </c>
      <c r="I44">
        <v>0</v>
      </c>
    </row>
    <row r="45" spans="1:9">
      <c r="A45" t="s">
        <v>167</v>
      </c>
      <c r="B45">
        <f>COUNTA('Semester 2'!D8)</f>
        <v>1</v>
      </c>
      <c r="C45">
        <f>COUNTA('Semester 2'!D4,'Semester 2'!D3,'Semester 2'!D9)</f>
        <v>3</v>
      </c>
      <c r="D45">
        <f>COUNTA('Semester 2'!D7,'Semester 2'!D2)</f>
        <v>2</v>
      </c>
      <c r="E45">
        <f>COUNTIF('Semester 2'!D2:D9,"B+")</f>
        <v>1</v>
      </c>
      <c r="F45">
        <f>COUNTIF('Semester 2'!D2:D9,"B")</f>
        <v>1</v>
      </c>
      <c r="G45">
        <f>COUNTIF('Semester 2'!D2:D9,"C")</f>
        <v>0</v>
      </c>
      <c r="H45">
        <v>0</v>
      </c>
      <c r="I45">
        <v>0</v>
      </c>
    </row>
    <row r="46" spans="1:9">
      <c r="A46" t="s">
        <v>168</v>
      </c>
      <c r="B46">
        <f>COUNTIF('Semester 3'!D2:D10,"O")</f>
        <v>0</v>
      </c>
      <c r="C46">
        <f>COUNTIF('Semester 3'!D2:D10,"A+")</f>
        <v>3</v>
      </c>
      <c r="D46">
        <f>COUNTIF('Semester 3'!D2:D10,"A")</f>
        <v>3</v>
      </c>
      <c r="E46">
        <f>COUNTIF('Semester 3'!D2:D10,"B+")</f>
        <v>1</v>
      </c>
      <c r="F46">
        <f>COUNTIF('Semester 3'!D2:D10,"B")</f>
        <v>2</v>
      </c>
      <c r="G46">
        <f>COUNTIF('Semester 3'!D2:D9,"c")</f>
        <v>0</v>
      </c>
      <c r="H46">
        <v>0</v>
      </c>
      <c r="I46">
        <v>0</v>
      </c>
    </row>
    <row r="47" spans="1:9">
      <c r="A47" t="s">
        <v>169</v>
      </c>
      <c r="B47">
        <f>COUNTIF('Semester 4'!D2:D10,"O")</f>
        <v>1</v>
      </c>
      <c r="C47">
        <f>COUNTIF('Semester 4'!D2:D10,"A+")</f>
        <v>6</v>
      </c>
      <c r="D47">
        <f>COUNTIF('Semester 4'!D2:D10,"A")</f>
        <v>2</v>
      </c>
      <c r="E47">
        <f>COUNTIF('Semester 4'!D2:D10,"B+")</f>
        <v>0</v>
      </c>
      <c r="F47">
        <f>COUNTIF('Semester 4'!D2:D10,"B")</f>
        <v>0</v>
      </c>
      <c r="G47">
        <v>0</v>
      </c>
      <c r="H47">
        <v>0</v>
      </c>
      <c r="I47">
        <v>0</v>
      </c>
    </row>
    <row r="48" spans="1:9">
      <c r="A48" t="s">
        <v>170</v>
      </c>
      <c r="B48">
        <f>COUNTIF('Semester 5'!D2:D9,"O")</f>
        <v>2</v>
      </c>
      <c r="C48">
        <f>COUNTIF('Semester 5'!D2:D9,"A+")</f>
        <v>3</v>
      </c>
      <c r="D48">
        <f>COUNTIF('Semester 5'!D2:D9,"A")</f>
        <v>2</v>
      </c>
      <c r="E48">
        <f>COUNTIF('Semester 5'!D2:D9,"B+")</f>
        <v>0</v>
      </c>
      <c r="F48">
        <f>COUNTIF('Semester 5'!D2:D9,"B")</f>
        <v>0</v>
      </c>
      <c r="G48">
        <f>COUNTIF('Semester 5'!D2:D9,"C")</f>
        <v>1</v>
      </c>
      <c r="H48">
        <v>0</v>
      </c>
      <c r="I48">
        <v>0</v>
      </c>
    </row>
    <row r="49" spans="1:9">
      <c r="A49" t="s">
        <v>171</v>
      </c>
      <c r="B49">
        <f>COUNTIF('Semester 6'!D1:D9,"O")</f>
        <v>2</v>
      </c>
      <c r="C49">
        <f>COUNTIF('Semester 6'!D1:D9,"A+")</f>
        <v>4</v>
      </c>
      <c r="D49">
        <f>COUNTIF('Semester 6'!D1:D9,"A")</f>
        <v>2</v>
      </c>
      <c r="E49">
        <f>COUNTIF('Semester 6'!D1:D9,"B+")</f>
        <v>0</v>
      </c>
      <c r="F49">
        <f>COUNTIF('Semester 6'!D1:D9,"B")</f>
        <v>0</v>
      </c>
      <c r="G49">
        <f>COUNTIF('Semester 6'!D1:D9,"C")</f>
        <v>0</v>
      </c>
      <c r="H49">
        <v>0</v>
      </c>
      <c r="I49">
        <v>0</v>
      </c>
    </row>
  </sheetData>
  <pageMargins left="0.7" right="0.7" top="0.75" bottom="0.75" header="0.3" footer="0.3"/>
  <ignoredErrors>
    <ignoredError sqref="B34" formula="1"/>
  </ignoredErrors>
  <tableParts count="2">
    <tablePart r:id="rId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D9B398-ACF1-4AE0-9454-8F2BD15A604B}">
  <sheetPr codeName="Sheet10">
    <tabColor rgb="FFFFFF00"/>
    <pageSetUpPr fitToPage="1"/>
  </sheetPr>
  <dimension ref="A1:AA34"/>
  <sheetViews>
    <sheetView zoomScale="65" zoomScaleNormal="65" workbookViewId="0">
      <selection activeCell="D10" sqref="D10"/>
    </sheetView>
  </sheetViews>
  <sheetFormatPr defaultRowHeight="14.25"/>
  <cols>
    <col min="1" max="16" width="9" style="37"/>
    <col min="17" max="18" width="9" style="37" customWidth="1"/>
    <col min="19" max="16384" width="9" style="37"/>
  </cols>
  <sheetData>
    <row r="1" spans="1:27" customFormat="1" ht="14.25" customHeight="1">
      <c r="A1" s="100" t="s">
        <v>181</v>
      </c>
      <c r="B1" s="100"/>
      <c r="C1" s="100"/>
      <c r="D1" s="100"/>
      <c r="E1" s="100"/>
      <c r="F1" s="100"/>
      <c r="G1" s="100"/>
      <c r="H1" s="100"/>
      <c r="I1" s="100"/>
      <c r="J1" s="100"/>
      <c r="K1" s="100"/>
      <c r="L1" s="100"/>
      <c r="M1" s="100"/>
      <c r="N1" s="100"/>
      <c r="O1" s="100"/>
      <c r="P1" s="100"/>
      <c r="Q1" s="100"/>
      <c r="R1" s="58"/>
      <c r="S1" s="58"/>
      <c r="T1" s="58"/>
      <c r="U1" s="58"/>
      <c r="V1" s="58"/>
      <c r="W1" s="58"/>
      <c r="X1" s="58"/>
      <c r="Y1" s="58"/>
      <c r="Z1" s="58"/>
      <c r="AA1" s="58"/>
    </row>
    <row r="2" spans="1:27" customFormat="1" ht="14.25" customHeight="1">
      <c r="A2" s="100"/>
      <c r="B2" s="100"/>
      <c r="C2" s="100"/>
      <c r="D2" s="100"/>
      <c r="E2" s="100"/>
      <c r="F2" s="100"/>
      <c r="G2" s="100"/>
      <c r="H2" s="100"/>
      <c r="I2" s="100"/>
      <c r="J2" s="100"/>
      <c r="K2" s="100"/>
      <c r="L2" s="100"/>
      <c r="M2" s="100"/>
      <c r="N2" s="100"/>
      <c r="O2" s="100"/>
      <c r="P2" s="100"/>
      <c r="Q2" s="100"/>
      <c r="R2" s="58"/>
      <c r="S2" s="58"/>
      <c r="T2" s="58"/>
      <c r="U2" s="58"/>
      <c r="V2" s="58"/>
      <c r="W2" s="58"/>
      <c r="X2" s="58"/>
      <c r="Y2" s="58"/>
      <c r="Z2" s="58"/>
      <c r="AA2" s="58"/>
    </row>
    <row r="3" spans="1:27" customFormat="1" ht="14.25" customHeight="1">
      <c r="A3" s="100"/>
      <c r="B3" s="100"/>
      <c r="C3" s="100"/>
      <c r="D3" s="100"/>
      <c r="E3" s="100"/>
      <c r="F3" s="100"/>
      <c r="G3" s="100"/>
      <c r="H3" s="100"/>
      <c r="I3" s="100"/>
      <c r="J3" s="100"/>
      <c r="K3" s="100"/>
      <c r="L3" s="100"/>
      <c r="M3" s="100"/>
      <c r="N3" s="100"/>
      <c r="O3" s="100"/>
      <c r="P3" s="100"/>
      <c r="Q3" s="100"/>
      <c r="R3" s="58"/>
      <c r="S3" s="58"/>
      <c r="T3" s="58"/>
      <c r="U3" s="58"/>
      <c r="V3" s="58"/>
      <c r="W3" s="58"/>
      <c r="X3" s="58"/>
      <c r="Y3" s="58"/>
      <c r="Z3" s="58"/>
      <c r="AA3" s="58"/>
    </row>
    <row r="4" spans="1:27" customFormat="1" ht="14.25" customHeight="1">
      <c r="A4" s="100"/>
      <c r="B4" s="100"/>
      <c r="C4" s="100"/>
      <c r="D4" s="100"/>
      <c r="E4" s="100"/>
      <c r="F4" s="100"/>
      <c r="G4" s="100"/>
      <c r="H4" s="100"/>
      <c r="I4" s="100"/>
      <c r="J4" s="100"/>
      <c r="K4" s="100"/>
      <c r="L4" s="100"/>
      <c r="M4" s="100"/>
      <c r="N4" s="100"/>
      <c r="O4" s="100"/>
      <c r="P4" s="100"/>
      <c r="Q4" s="100"/>
      <c r="R4" s="58"/>
      <c r="S4" s="58"/>
      <c r="T4" s="58"/>
      <c r="U4" s="58"/>
      <c r="V4" s="58"/>
      <c r="W4" s="58"/>
      <c r="X4" s="58"/>
      <c r="Y4" s="58"/>
      <c r="Z4" s="58"/>
      <c r="AA4" s="58"/>
    </row>
    <row r="6" spans="1:27" ht="14.25" customHeight="1"/>
    <row r="7" spans="1:27" ht="14.25" customHeight="1"/>
    <row r="8" spans="1:27" ht="14.25" customHeight="1"/>
    <row r="9" spans="1:27" ht="14.25" customHeight="1"/>
    <row r="10" spans="1:27" ht="14.25" customHeight="1"/>
    <row r="11" spans="1:27">
      <c r="G11" s="99" t="s">
        <v>119</v>
      </c>
      <c r="H11" s="101"/>
      <c r="I11" s="101"/>
      <c r="N11" s="99" t="s">
        <v>165</v>
      </c>
      <c r="O11" s="99"/>
      <c r="P11" s="99"/>
      <c r="Q11" s="99"/>
      <c r="V11" s="99" t="s">
        <v>164</v>
      </c>
      <c r="W11" s="99"/>
    </row>
    <row r="12" spans="1:27">
      <c r="G12" s="101"/>
      <c r="H12" s="101"/>
      <c r="I12" s="101"/>
      <c r="N12" s="99"/>
      <c r="O12" s="99"/>
      <c r="P12" s="99"/>
      <c r="Q12" s="99"/>
      <c r="V12" s="99"/>
      <c r="W12" s="99"/>
    </row>
    <row r="25" spans="18:20" ht="14.25" customHeight="1"/>
    <row r="30" spans="18:20">
      <c r="R30" s="98" t="s">
        <v>180</v>
      </c>
      <c r="S30" s="98"/>
      <c r="T30" s="98"/>
    </row>
    <row r="31" spans="18:20">
      <c r="R31" s="98"/>
      <c r="S31" s="98"/>
      <c r="T31" s="98"/>
    </row>
    <row r="33" spans="6:9">
      <c r="F33" s="99" t="s">
        <v>172</v>
      </c>
      <c r="G33" s="99"/>
      <c r="H33" s="99"/>
      <c r="I33" s="99"/>
    </row>
    <row r="34" spans="6:9">
      <c r="F34" s="99"/>
      <c r="G34" s="99"/>
      <c r="H34" s="99"/>
      <c r="I34" s="99"/>
    </row>
  </sheetData>
  <mergeCells count="6">
    <mergeCell ref="R30:T31"/>
    <mergeCell ref="N11:Q12"/>
    <mergeCell ref="V11:W12"/>
    <mergeCell ref="A1:Q4"/>
    <mergeCell ref="F33:I34"/>
    <mergeCell ref="G11:I12"/>
  </mergeCells>
  <pageMargins left="0.7" right="0.7" top="0.75" bottom="0.75" header="0.3" footer="0.3"/>
  <pageSetup paperSize="9" scale="53" orientation="landscape" r:id="rId1"/>
  <drawing r:id="rId2"/>
  <extLst>
    <ext xmlns:x14="http://schemas.microsoft.com/office/spreadsheetml/2009/9/main" uri="{A8765BA9-456A-4dab-B4F3-ACF838C121DE}">
      <x14:slicerList>
        <x14:slicer r:id="rId3"/>
      </x14:slicerList>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167474-7775-461A-8AF6-96C316442FB1}">
  <sheetPr>
    <tabColor rgb="FFFFFF00"/>
    <pageSetUpPr fitToPage="1"/>
  </sheetPr>
  <dimension ref="A1:Y32"/>
  <sheetViews>
    <sheetView zoomScale="70" zoomScaleNormal="70" workbookViewId="0">
      <selection activeCell="G11" sqref="G11:I12"/>
    </sheetView>
  </sheetViews>
  <sheetFormatPr defaultRowHeight="14.25"/>
  <cols>
    <col min="1" max="16" width="9" style="37"/>
    <col min="17" max="18" width="9" style="37" customWidth="1"/>
    <col min="19" max="16384" width="9" style="37"/>
  </cols>
  <sheetData>
    <row r="1" spans="1:25" customFormat="1" ht="14.25" customHeight="1">
      <c r="A1" s="100" t="s">
        <v>179</v>
      </c>
      <c r="B1" s="100"/>
      <c r="C1" s="100"/>
      <c r="D1" s="100"/>
      <c r="E1" s="100"/>
      <c r="F1" s="100"/>
      <c r="G1" s="100"/>
      <c r="H1" s="100"/>
      <c r="I1" s="100"/>
      <c r="J1" s="100"/>
      <c r="K1" s="100"/>
      <c r="L1" s="100"/>
      <c r="M1" s="100"/>
      <c r="N1" s="100"/>
      <c r="O1" s="100"/>
      <c r="P1" s="100"/>
      <c r="Q1" s="100"/>
      <c r="R1" s="102"/>
      <c r="S1" s="102"/>
      <c r="T1" s="102"/>
      <c r="U1" s="102"/>
      <c r="V1" s="102"/>
      <c r="W1" s="102"/>
      <c r="X1" s="102"/>
      <c r="Y1" s="102"/>
    </row>
    <row r="2" spans="1:25" customFormat="1">
      <c r="A2" s="100"/>
      <c r="B2" s="100"/>
      <c r="C2" s="100"/>
      <c r="D2" s="100"/>
      <c r="E2" s="100"/>
      <c r="F2" s="100"/>
      <c r="G2" s="100"/>
      <c r="H2" s="100"/>
      <c r="I2" s="100"/>
      <c r="J2" s="100"/>
      <c r="K2" s="100"/>
      <c r="L2" s="100"/>
      <c r="M2" s="100"/>
      <c r="N2" s="100"/>
      <c r="O2" s="100"/>
      <c r="P2" s="100"/>
      <c r="Q2" s="100"/>
      <c r="R2" s="102"/>
      <c r="S2" s="102"/>
      <c r="T2" s="102"/>
      <c r="U2" s="102"/>
      <c r="V2" s="102"/>
      <c r="W2" s="102"/>
      <c r="X2" s="102"/>
      <c r="Y2" s="102"/>
    </row>
    <row r="3" spans="1:25" customFormat="1">
      <c r="A3" s="100"/>
      <c r="B3" s="100"/>
      <c r="C3" s="100"/>
      <c r="D3" s="100"/>
      <c r="E3" s="100"/>
      <c r="F3" s="100"/>
      <c r="G3" s="100"/>
      <c r="H3" s="100"/>
      <c r="I3" s="100"/>
      <c r="J3" s="100"/>
      <c r="K3" s="100"/>
      <c r="L3" s="100"/>
      <c r="M3" s="100"/>
      <c r="N3" s="100"/>
      <c r="O3" s="100"/>
      <c r="P3" s="100"/>
      <c r="Q3" s="100"/>
      <c r="R3" s="102"/>
      <c r="S3" s="102"/>
      <c r="T3" s="102"/>
      <c r="U3" s="102"/>
      <c r="V3" s="102"/>
      <c r="W3" s="102"/>
      <c r="X3" s="102"/>
      <c r="Y3" s="102"/>
    </row>
    <row r="4" spans="1:25" customFormat="1">
      <c r="A4" s="100"/>
      <c r="B4" s="100"/>
      <c r="C4" s="100"/>
      <c r="D4" s="100"/>
      <c r="E4" s="100"/>
      <c r="F4" s="100"/>
      <c r="G4" s="100"/>
      <c r="H4" s="100"/>
      <c r="I4" s="100"/>
      <c r="J4" s="100"/>
      <c r="K4" s="100"/>
      <c r="L4" s="100"/>
      <c r="M4" s="100"/>
      <c r="N4" s="100"/>
      <c r="O4" s="100"/>
      <c r="P4" s="100"/>
      <c r="Q4" s="100"/>
      <c r="R4" s="102"/>
      <c r="S4" s="102"/>
      <c r="T4" s="102"/>
      <c r="U4" s="102"/>
      <c r="V4" s="102"/>
      <c r="W4" s="102"/>
      <c r="X4" s="102"/>
      <c r="Y4" s="102"/>
    </row>
    <row r="6" spans="1:25" ht="14.25" customHeight="1"/>
    <row r="7" spans="1:25" ht="14.25" customHeight="1"/>
    <row r="8" spans="1:25" ht="14.25" customHeight="1"/>
    <row r="9" spans="1:25" ht="14.25" customHeight="1">
      <c r="N9" s="99" t="s">
        <v>165</v>
      </c>
      <c r="O9" s="99"/>
      <c r="P9" s="99"/>
      <c r="Q9" s="99"/>
    </row>
    <row r="10" spans="1:25" ht="14.25" customHeight="1">
      <c r="N10" s="99"/>
      <c r="O10" s="99"/>
      <c r="P10" s="99"/>
      <c r="Q10" s="99"/>
      <c r="U10" s="99" t="s">
        <v>164</v>
      </c>
      <c r="V10" s="99"/>
    </row>
    <row r="11" spans="1:25">
      <c r="G11" s="99" t="s">
        <v>119</v>
      </c>
      <c r="H11" s="101"/>
      <c r="I11" s="101"/>
      <c r="U11" s="99"/>
      <c r="V11" s="99"/>
    </row>
    <row r="12" spans="1:25">
      <c r="G12" s="101"/>
      <c r="H12" s="101"/>
      <c r="I12" s="101"/>
    </row>
    <row r="25" spans="6:20" ht="14.25" customHeight="1"/>
    <row r="31" spans="6:20">
      <c r="F31" s="99" t="s">
        <v>172</v>
      </c>
      <c r="G31" s="99"/>
      <c r="H31" s="99"/>
      <c r="I31" s="99"/>
      <c r="R31" s="98" t="s">
        <v>48</v>
      </c>
      <c r="S31" s="98"/>
      <c r="T31" s="98"/>
    </row>
    <row r="32" spans="6:20">
      <c r="F32" s="99"/>
      <c r="G32" s="99"/>
      <c r="H32" s="99"/>
      <c r="I32" s="99"/>
      <c r="R32" s="98"/>
      <c r="S32" s="98"/>
      <c r="T32" s="98"/>
    </row>
  </sheetData>
  <mergeCells count="7">
    <mergeCell ref="F31:I32"/>
    <mergeCell ref="R31:T32"/>
    <mergeCell ref="A1:Q4"/>
    <mergeCell ref="R1:Y4"/>
    <mergeCell ref="G11:I12"/>
    <mergeCell ref="N9:Q10"/>
    <mergeCell ref="U10:V11"/>
  </mergeCells>
  <pageMargins left="0.7" right="0.7" top="0.75" bottom="0.75" header="0.3" footer="0.3"/>
  <pageSetup paperSize="9" scale="53" orientation="landscape" r:id="rId1"/>
  <drawing r:id="rId2"/>
  <extLst>
    <ext xmlns:x14="http://schemas.microsoft.com/office/spreadsheetml/2009/9/main" uri="{A8765BA9-456A-4dab-B4F3-ACF838C121DE}">
      <x14:slicerList>
        <x14:slicer r:id="rId3"/>
      </x14:slicerList>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7C75EE-DF85-4532-81DF-E1394A43703D}">
  <sheetPr codeName="Sheet12"/>
  <dimension ref="A1"/>
  <sheetViews>
    <sheetView workbookViewId="0">
      <selection activeCell="K22" sqref="K22"/>
    </sheetView>
  </sheetViews>
  <sheetFormatPr defaultColWidth="9.125" defaultRowHeight="14.25"/>
  <cols>
    <col min="1" max="16384" width="9.125" style="40"/>
  </cols>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2DE6AD-6C76-4B9F-B2FA-6D9653CD7FCE}">
  <dimension ref="A3:C9"/>
  <sheetViews>
    <sheetView workbookViewId="0">
      <selection activeCell="A3" sqref="A3"/>
    </sheetView>
  </sheetViews>
  <sheetFormatPr defaultRowHeight="14.25"/>
  <cols>
    <col min="1" max="1" width="16.75" bestFit="1" customWidth="1"/>
    <col min="2" max="2" width="16.125" bestFit="1" customWidth="1"/>
    <col min="3" max="4" width="11.375" bestFit="1" customWidth="1"/>
    <col min="5" max="7" width="6.5" bestFit="1" customWidth="1"/>
    <col min="8" max="8" width="11.375" bestFit="1" customWidth="1"/>
    <col min="9" max="20" width="16.125" bestFit="1" customWidth="1"/>
    <col min="21" max="21" width="13.125" bestFit="1" customWidth="1"/>
    <col min="22" max="22" width="11.875" bestFit="1" customWidth="1"/>
    <col min="23" max="23" width="14.625" bestFit="1" customWidth="1"/>
    <col min="24" max="24" width="18.25" bestFit="1" customWidth="1"/>
  </cols>
  <sheetData>
    <row r="3" spans="1:3">
      <c r="B3" s="45" t="s">
        <v>153</v>
      </c>
    </row>
    <row r="4" spans="1:3">
      <c r="A4" s="45" t="s">
        <v>163</v>
      </c>
      <c r="B4" t="s">
        <v>146</v>
      </c>
      <c r="C4" t="s">
        <v>154</v>
      </c>
    </row>
    <row r="5" spans="1:3">
      <c r="A5" s="31" t="s">
        <v>159</v>
      </c>
      <c r="B5" s="46">
        <v>67.5</v>
      </c>
      <c r="C5" s="46">
        <v>67.5</v>
      </c>
    </row>
    <row r="6" spans="1:3">
      <c r="A6" s="31" t="s">
        <v>158</v>
      </c>
      <c r="B6" s="46">
        <v>82.5</v>
      </c>
      <c r="C6" s="46">
        <v>82.5</v>
      </c>
    </row>
    <row r="7" spans="1:3">
      <c r="A7" s="31" t="s">
        <v>160</v>
      </c>
      <c r="B7" s="46">
        <v>82.5</v>
      </c>
      <c r="C7" s="46">
        <v>82.5</v>
      </c>
    </row>
    <row r="8" spans="1:3">
      <c r="A8" s="31" t="s">
        <v>161</v>
      </c>
      <c r="B8" s="46">
        <v>57.5</v>
      </c>
      <c r="C8" s="46">
        <v>57.5</v>
      </c>
    </row>
    <row r="9" spans="1:3">
      <c r="A9" s="31" t="s">
        <v>162</v>
      </c>
      <c r="B9" s="46">
        <v>67.5</v>
      </c>
      <c r="C9" s="46">
        <v>67.5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377161-C42A-4634-AC87-AB4FE7D0F8D6}">
  <dimension ref="A3:C10"/>
  <sheetViews>
    <sheetView topLeftCell="B1" workbookViewId="0">
      <selection activeCell="C21" sqref="C21"/>
    </sheetView>
  </sheetViews>
  <sheetFormatPr defaultRowHeight="14.25"/>
  <cols>
    <col min="1" max="1" width="6.75" bestFit="1" customWidth="1"/>
    <col min="2" max="2" width="16.125" bestFit="1" customWidth="1"/>
    <col min="3" max="3" width="11.375" bestFit="1" customWidth="1"/>
    <col min="4" max="7" width="6.25" bestFit="1" customWidth="1"/>
    <col min="8" max="8" width="11.375" bestFit="1" customWidth="1"/>
    <col min="9" max="18" width="16.125" bestFit="1" customWidth="1"/>
    <col min="19" max="19" width="14.125" bestFit="1" customWidth="1"/>
    <col min="20" max="20" width="14.875" bestFit="1" customWidth="1"/>
    <col min="21" max="21" width="13.75" bestFit="1" customWidth="1"/>
  </cols>
  <sheetData>
    <row r="3" spans="1:3">
      <c r="B3" s="45" t="s">
        <v>153</v>
      </c>
    </row>
    <row r="4" spans="1:3">
      <c r="A4" s="45" t="s">
        <v>163</v>
      </c>
      <c r="B4" t="s">
        <v>166</v>
      </c>
      <c r="C4" t="s">
        <v>154</v>
      </c>
    </row>
    <row r="5" spans="1:3">
      <c r="A5" s="31" t="s">
        <v>173</v>
      </c>
      <c r="B5" s="46">
        <v>2</v>
      </c>
      <c r="C5" s="46">
        <v>2</v>
      </c>
    </row>
    <row r="6" spans="1:3">
      <c r="A6" s="31" t="s">
        <v>174</v>
      </c>
      <c r="B6" s="46">
        <v>3</v>
      </c>
      <c r="C6" s="46">
        <v>3</v>
      </c>
    </row>
    <row r="7" spans="1:3">
      <c r="A7" s="31" t="s">
        <v>175</v>
      </c>
      <c r="B7" s="46">
        <v>1</v>
      </c>
      <c r="C7" s="46">
        <v>1</v>
      </c>
    </row>
    <row r="8" spans="1:3">
      <c r="A8" s="31" t="s">
        <v>176</v>
      </c>
      <c r="B8" s="46">
        <v>1</v>
      </c>
      <c r="C8" s="46">
        <v>1</v>
      </c>
    </row>
    <row r="9" spans="1:3">
      <c r="A9" s="31" t="s">
        <v>177</v>
      </c>
      <c r="B9" s="46">
        <v>1</v>
      </c>
      <c r="C9" s="46">
        <v>1</v>
      </c>
    </row>
    <row r="10" spans="1:3">
      <c r="A10" s="31" t="s">
        <v>178</v>
      </c>
      <c r="B10" s="46">
        <v>0</v>
      </c>
      <c r="C10" s="46">
        <v>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193FA4-7873-4E32-9B1E-2850EE15AABE}">
  <dimension ref="A1:E7"/>
  <sheetViews>
    <sheetView workbookViewId="0">
      <selection activeCell="E16" sqref="E16"/>
    </sheetView>
  </sheetViews>
  <sheetFormatPr defaultRowHeight="14.25"/>
  <cols>
    <col min="1" max="1" width="11.25" customWidth="1"/>
    <col min="3" max="3" width="16.875" customWidth="1"/>
    <col min="4" max="5" width="31.75" customWidth="1"/>
  </cols>
  <sheetData>
    <row r="1" spans="1:5">
      <c r="A1" t="s">
        <v>117</v>
      </c>
      <c r="B1" t="s">
        <v>48</v>
      </c>
      <c r="C1" t="s">
        <v>155</v>
      </c>
      <c r="D1" t="s">
        <v>156</v>
      </c>
      <c r="E1" t="s">
        <v>157</v>
      </c>
    </row>
    <row r="2" spans="1:5">
      <c r="A2" s="46">
        <v>1</v>
      </c>
      <c r="B2" s="46">
        <v>8.08</v>
      </c>
    </row>
    <row r="3" spans="1:5">
      <c r="A3" s="46">
        <v>2</v>
      </c>
      <c r="B3" s="46">
        <v>8.1999999999999993</v>
      </c>
    </row>
    <row r="4" spans="1:5">
      <c r="A4" s="46">
        <v>3</v>
      </c>
      <c r="B4" s="46">
        <v>7.92</v>
      </c>
    </row>
    <row r="5" spans="1:5">
      <c r="A5" s="46">
        <v>4</v>
      </c>
      <c r="B5" s="46">
        <v>8.68</v>
      </c>
    </row>
    <row r="6" spans="1:5">
      <c r="A6" s="46">
        <v>5</v>
      </c>
      <c r="B6" s="46">
        <v>8.24</v>
      </c>
      <c r="C6" s="46">
        <v>8.24</v>
      </c>
      <c r="D6" s="47">
        <v>8.24</v>
      </c>
      <c r="E6" s="47">
        <v>8.24</v>
      </c>
    </row>
    <row r="7" spans="1:5">
      <c r="A7" s="46">
        <v>6</v>
      </c>
      <c r="C7" s="46">
        <f>_xlfn.FORECAST.ETS(A7,$B$2:$B$6,$A$2:$A$6,1,1)</f>
        <v>8.7423897420614853</v>
      </c>
      <c r="D7" s="47">
        <f>C7-_xlfn.FORECAST.ETS.CONFINT(A7,$B$2:$B$6,$A$2:$A$6,0.95,1,1)</f>
        <v>8.2918006574594916</v>
      </c>
      <c r="E7" s="47">
        <f>C7+_xlfn.FORECAST.ETS.CONFINT(A7,$B$2:$B$6,$A$2:$A$6,0.95,1,1)</f>
        <v>9.1929788266634791</v>
      </c>
    </row>
  </sheetData>
  <pageMargins left="0.7" right="0.7" top="0.75" bottom="0.75" header="0.3" footer="0.3"/>
  <pageSetup orientation="portrait" r:id="rId1"/>
  <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EC9F3F-0CC8-4332-A06B-104FD155E6E5}">
  <sheetPr codeName="Sheet2"/>
  <dimension ref="A1:G12"/>
  <sheetViews>
    <sheetView workbookViewId="0">
      <selection activeCell="D16" sqref="D16"/>
    </sheetView>
  </sheetViews>
  <sheetFormatPr defaultRowHeight="14.25"/>
  <cols>
    <col min="1" max="1" width="14.625" bestFit="1" customWidth="1"/>
    <col min="2" max="2" width="33.375" bestFit="1" customWidth="1"/>
    <col min="3" max="3" width="9.25" bestFit="1" customWidth="1"/>
    <col min="4" max="4" width="16.625" bestFit="1" customWidth="1"/>
    <col min="5" max="5" width="14" bestFit="1" customWidth="1"/>
    <col min="6" max="6" width="19.125" bestFit="1" customWidth="1"/>
    <col min="7" max="7" width="14.375" bestFit="1" customWidth="1"/>
  </cols>
  <sheetData>
    <row r="1" spans="1:7" ht="15" thickBot="1">
      <c r="A1" s="69" t="s">
        <v>27</v>
      </c>
      <c r="B1" s="70" t="s">
        <v>28</v>
      </c>
      <c r="C1" s="71" t="s">
        <v>29</v>
      </c>
      <c r="D1" s="71" t="s">
        <v>0</v>
      </c>
      <c r="E1" s="70" t="s">
        <v>3</v>
      </c>
      <c r="F1" s="70" t="s">
        <v>30</v>
      </c>
      <c r="G1" s="72" t="s">
        <v>31</v>
      </c>
    </row>
    <row r="2" spans="1:7">
      <c r="A2" s="63" t="s">
        <v>32</v>
      </c>
      <c r="B2" s="63" t="s">
        <v>33</v>
      </c>
      <c r="C2" s="64">
        <v>4</v>
      </c>
      <c r="D2" s="65" t="s">
        <v>10</v>
      </c>
      <c r="E2" s="66">
        <f>VLOOKUP(Table2[[#This Row],[Grade Awarded]],'Grade system'!$A$1:$D$9, 4, 0)</f>
        <v>8</v>
      </c>
      <c r="F2" s="67" t="str">
        <f>VLOOKUP(Table2[[#This Row],[Grade Awarded]],'Grade system'!$A$1:$D$9, 3, 0)</f>
        <v>60 - 75</v>
      </c>
      <c r="G2" s="68">
        <f>Table2[[#This Row],[Credits]]*Table2[[#This Row],[Grade Point]]</f>
        <v>32</v>
      </c>
    </row>
    <row r="3" spans="1:7">
      <c r="A3" s="13" t="s">
        <v>34</v>
      </c>
      <c r="B3" s="13" t="s">
        <v>35</v>
      </c>
      <c r="C3" s="14">
        <v>4</v>
      </c>
      <c r="D3" s="17" t="s">
        <v>7</v>
      </c>
      <c r="E3" s="20">
        <f>VLOOKUP(Table2[[#This Row],[Grade Awarded]],'Grade system'!$A$1:$D$9, 4, 0)</f>
        <v>9</v>
      </c>
      <c r="F3" s="21" t="str">
        <f>VLOOKUP(Table2[[#This Row],[Grade Awarded]],'Grade system'!$A$1:$D$9, 3, 0)</f>
        <v>75 - 90</v>
      </c>
      <c r="G3" s="3">
        <f>Table2[[#This Row],[Credits]]*Table2[[#This Row],[Grade Point]]</f>
        <v>36</v>
      </c>
    </row>
    <row r="4" spans="1:7">
      <c r="A4" s="13" t="s">
        <v>36</v>
      </c>
      <c r="B4" s="13" t="s">
        <v>37</v>
      </c>
      <c r="C4" s="14">
        <v>4</v>
      </c>
      <c r="D4" s="17" t="s">
        <v>7</v>
      </c>
      <c r="E4" s="20">
        <f>VLOOKUP(Table2[[#This Row],[Grade Awarded]],'Grade system'!$A$1:$D$9, 4, 0)</f>
        <v>9</v>
      </c>
      <c r="F4" s="21" t="str">
        <f>VLOOKUP(Table2[[#This Row],[Grade Awarded]],'Grade system'!$A$1:$D$9, 3, 0)</f>
        <v>75 - 90</v>
      </c>
      <c r="G4" s="3">
        <f>Table2[[#This Row],[Credits]]*Table2[[#This Row],[Grade Point]]</f>
        <v>36</v>
      </c>
    </row>
    <row r="5" spans="1:7">
      <c r="A5" s="13" t="s">
        <v>38</v>
      </c>
      <c r="B5" s="13" t="s">
        <v>39</v>
      </c>
      <c r="C5" s="14">
        <v>1</v>
      </c>
      <c r="D5" s="17" t="s">
        <v>7</v>
      </c>
      <c r="E5" s="20">
        <f>VLOOKUP(Table2[[#This Row],[Grade Awarded]],'Grade system'!$A$1:$D$9, 4, 0)</f>
        <v>9</v>
      </c>
      <c r="F5" s="21" t="str">
        <f>VLOOKUP(Table2[[#This Row],[Grade Awarded]],'Grade system'!$A$1:$D$9, 3, 0)</f>
        <v>75 - 90</v>
      </c>
      <c r="G5" s="3">
        <f>Table2[[#This Row],[Credits]]*Table2[[#This Row],[Grade Point]]</f>
        <v>9</v>
      </c>
    </row>
    <row r="6" spans="1:7">
      <c r="A6" s="13" t="s">
        <v>40</v>
      </c>
      <c r="B6" s="13" t="s">
        <v>41</v>
      </c>
      <c r="C6" s="14">
        <v>5</v>
      </c>
      <c r="D6" s="17" t="s">
        <v>13</v>
      </c>
      <c r="E6" s="20">
        <f>VLOOKUP(Table2[[#This Row],[Grade Awarded]],'Grade system'!$A$1:$D$9, 4, 0)</f>
        <v>7</v>
      </c>
      <c r="F6" s="21" t="str">
        <f>VLOOKUP(Table2[[#This Row],[Grade Awarded]],'Grade system'!$A$1:$D$9, 3, 0)</f>
        <v>55 - 60</v>
      </c>
      <c r="G6" s="3">
        <f>Table2[[#This Row],[Credits]]*Table2[[#This Row],[Grade Point]]</f>
        <v>35</v>
      </c>
    </row>
    <row r="7" spans="1:7">
      <c r="A7" s="13" t="s">
        <v>42</v>
      </c>
      <c r="B7" s="13" t="s">
        <v>43</v>
      </c>
      <c r="C7" s="14">
        <v>4</v>
      </c>
      <c r="D7" s="17" t="s">
        <v>16</v>
      </c>
      <c r="E7" s="20">
        <f>VLOOKUP(Table2[[#This Row],[Grade Awarded]],'Grade system'!$A$1:$D$9, 4, 0)</f>
        <v>6</v>
      </c>
      <c r="F7" s="21" t="str">
        <f>VLOOKUP(Table2[[#This Row],[Grade Awarded]],'Grade system'!$A$1:$D$9, 3, 0)</f>
        <v>50 - 55</v>
      </c>
      <c r="G7" s="3">
        <f>Table2[[#This Row],[Credits]]*Table2[[#This Row],[Grade Point]]</f>
        <v>24</v>
      </c>
    </row>
    <row r="8" spans="1:7">
      <c r="A8" s="13" t="s">
        <v>44</v>
      </c>
      <c r="B8" s="13" t="s">
        <v>45</v>
      </c>
      <c r="C8" s="14">
        <v>1</v>
      </c>
      <c r="D8" s="17" t="s">
        <v>4</v>
      </c>
      <c r="E8" s="20">
        <f>VLOOKUP(Table2[[#This Row],[Grade Awarded]],'Grade system'!$A$1:$D$9, 4, 0)</f>
        <v>10</v>
      </c>
      <c r="F8" s="21" t="str">
        <f>VLOOKUP(Table2[[#This Row],[Grade Awarded]],'Grade system'!$A$1:$D$9, 3, 0)</f>
        <v>90 - 100</v>
      </c>
      <c r="G8" s="3">
        <f>Table2[[#This Row],[Credits]]*Table2[[#This Row],[Grade Point]]</f>
        <v>10</v>
      </c>
    </row>
    <row r="9" spans="1:7">
      <c r="A9" s="13" t="s">
        <v>46</v>
      </c>
      <c r="B9" s="13" t="s">
        <v>47</v>
      </c>
      <c r="C9" s="14">
        <v>2</v>
      </c>
      <c r="D9" s="17" t="s">
        <v>4</v>
      </c>
      <c r="E9" s="20">
        <f>VLOOKUP(Table2[[#This Row],[Grade Awarded]],'Grade system'!$A$1:$D$9, 4, 0)</f>
        <v>10</v>
      </c>
      <c r="F9" s="21" t="str">
        <f>VLOOKUP(Table2[[#This Row],[Grade Awarded]],'Grade system'!$A$1:$D$9, 3, 0)</f>
        <v>90 - 100</v>
      </c>
      <c r="G9" s="3">
        <f>Table2[[#This Row],[Credits]]*Table2[[#This Row],[Grade Point]]</f>
        <v>20</v>
      </c>
    </row>
    <row r="10" spans="1:7">
      <c r="A10" s="15"/>
      <c r="B10" s="15"/>
      <c r="C10" s="22">
        <f>SUBTOTAL(109,C2:C9)</f>
        <v>25</v>
      </c>
      <c r="D10" s="18"/>
      <c r="E10" s="16"/>
      <c r="F10" s="16"/>
      <c r="G10" s="19">
        <f>SUM(Table2[Credit*Grade])</f>
        <v>202</v>
      </c>
    </row>
    <row r="11" spans="1:7">
      <c r="A11" t="s">
        <v>48</v>
      </c>
      <c r="B11" s="25">
        <f>Table2[[#Totals],[Credit*Grade]]/Table2[[#Totals],[Credits]]</f>
        <v>8.08</v>
      </c>
    </row>
    <row r="12" spans="1:7">
      <c r="A12" t="s">
        <v>49</v>
      </c>
      <c r="B12" t="str">
        <f>IF(COUNTIF(Table2[Grade Awarded], "F") &gt; 0, "FAILED", "PASSED")</f>
        <v>PASSED</v>
      </c>
    </row>
  </sheetData>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FCB728-22B9-4578-BFD1-F90A9071AE0B}">
  <sheetPr codeName="Sheet3"/>
  <dimension ref="A1:G12"/>
  <sheetViews>
    <sheetView workbookViewId="0">
      <selection sqref="A1:G1"/>
    </sheetView>
  </sheetViews>
  <sheetFormatPr defaultRowHeight="14.25"/>
  <cols>
    <col min="1" max="1" width="15.25" bestFit="1" customWidth="1"/>
    <col min="2" max="2" width="36.375" bestFit="1" customWidth="1"/>
    <col min="3" max="3" width="10" bestFit="1" customWidth="1"/>
    <col min="4" max="4" width="17.125" bestFit="1" customWidth="1"/>
    <col min="5" max="5" width="13.875" bestFit="1" customWidth="1"/>
    <col min="6" max="6" width="18.75" bestFit="1" customWidth="1"/>
    <col min="7" max="7" width="15.625" bestFit="1" customWidth="1"/>
  </cols>
  <sheetData>
    <row r="1" spans="1:7" ht="15.75" thickBot="1">
      <c r="A1" s="73" t="s">
        <v>27</v>
      </c>
      <c r="B1" s="74" t="s">
        <v>28</v>
      </c>
      <c r="C1" s="74" t="s">
        <v>29</v>
      </c>
      <c r="D1" s="74" t="s">
        <v>0</v>
      </c>
      <c r="E1" s="75" t="s">
        <v>3</v>
      </c>
      <c r="F1" s="75" t="s">
        <v>30</v>
      </c>
      <c r="G1" s="76" t="s">
        <v>31</v>
      </c>
    </row>
    <row r="2" spans="1:7">
      <c r="A2" s="55" t="s">
        <v>50</v>
      </c>
      <c r="B2" s="55" t="s">
        <v>51</v>
      </c>
      <c r="C2" s="68">
        <v>4</v>
      </c>
      <c r="D2" s="68" t="s">
        <v>10</v>
      </c>
      <c r="E2" s="66">
        <f>VLOOKUP(Table3[[#This Row],[Grade Awarded]],'Grade system'!$A$1:$D$9, 4, 0)</f>
        <v>8</v>
      </c>
      <c r="F2" s="67" t="str">
        <f>VLOOKUP(Table3[[#This Row],[Grade Awarded]],'Grade system'!$A$1:$D$9, 3, 0)</f>
        <v>60 - 75</v>
      </c>
      <c r="G2" s="68">
        <f>C2*E2</f>
        <v>32</v>
      </c>
    </row>
    <row r="3" spans="1:7">
      <c r="A3" s="1" t="s">
        <v>52</v>
      </c>
      <c r="B3" s="1" t="s">
        <v>53</v>
      </c>
      <c r="C3" s="3">
        <v>4</v>
      </c>
      <c r="D3" s="3" t="s">
        <v>7</v>
      </c>
      <c r="E3" s="20">
        <f>VLOOKUP(Table3[[#This Row],[Grade Awarded]],'Grade system'!$A$1:$D$9, 4, 0)</f>
        <v>9</v>
      </c>
      <c r="F3" s="21" t="str">
        <f>VLOOKUP(Table3[[#This Row],[Grade Awarded]],'Grade system'!$A$1:$D$9, 3, 0)</f>
        <v>75 - 90</v>
      </c>
      <c r="G3" s="3">
        <f t="shared" ref="G3:G9" si="0">C3*E3</f>
        <v>36</v>
      </c>
    </row>
    <row r="4" spans="1:7">
      <c r="A4" s="1" t="s">
        <v>54</v>
      </c>
      <c r="B4" s="1" t="s">
        <v>55</v>
      </c>
      <c r="C4" s="3">
        <v>4</v>
      </c>
      <c r="D4" s="3" t="s">
        <v>7</v>
      </c>
      <c r="E4" s="20">
        <f>VLOOKUP(Table3[[#This Row],[Grade Awarded]],'Grade system'!$A$1:$D$9, 4, 0)</f>
        <v>9</v>
      </c>
      <c r="F4" s="21" t="str">
        <f>VLOOKUP(Table3[[#This Row],[Grade Awarded]],'Grade system'!$A$1:$D$9, 3, 0)</f>
        <v>75 - 90</v>
      </c>
      <c r="G4" s="3">
        <f t="shared" si="0"/>
        <v>36</v>
      </c>
    </row>
    <row r="5" spans="1:7">
      <c r="A5" s="1" t="s">
        <v>56</v>
      </c>
      <c r="B5" s="1" t="s">
        <v>57</v>
      </c>
      <c r="C5" s="3">
        <v>1</v>
      </c>
      <c r="D5" s="3" t="s">
        <v>16</v>
      </c>
      <c r="E5" s="20">
        <f>VLOOKUP(Table3[[#This Row],[Grade Awarded]],'Grade system'!$A$1:$D$9, 4, 0)</f>
        <v>6</v>
      </c>
      <c r="F5" s="21" t="str">
        <f>VLOOKUP(Table3[[#This Row],[Grade Awarded]],'Grade system'!$A$1:$D$9, 3, 0)</f>
        <v>50 - 55</v>
      </c>
      <c r="G5" s="3">
        <f t="shared" si="0"/>
        <v>6</v>
      </c>
    </row>
    <row r="6" spans="1:7">
      <c r="A6" s="1" t="s">
        <v>58</v>
      </c>
      <c r="B6" s="1" t="s">
        <v>59</v>
      </c>
      <c r="C6" s="3">
        <v>5</v>
      </c>
      <c r="D6" s="3" t="s">
        <v>13</v>
      </c>
      <c r="E6" s="20">
        <f>VLOOKUP(Table3[[#This Row],[Grade Awarded]],'Grade system'!$A$1:$D$9, 4, 0)</f>
        <v>7</v>
      </c>
      <c r="F6" s="21" t="str">
        <f>VLOOKUP(Table3[[#This Row],[Grade Awarded]],'Grade system'!$A$1:$D$9, 3, 0)</f>
        <v>55 - 60</v>
      </c>
      <c r="G6" s="3">
        <f t="shared" si="0"/>
        <v>35</v>
      </c>
    </row>
    <row r="7" spans="1:7">
      <c r="A7" s="1" t="s">
        <v>60</v>
      </c>
      <c r="B7" s="1" t="s">
        <v>61</v>
      </c>
      <c r="C7" s="3">
        <v>4</v>
      </c>
      <c r="D7" s="3" t="s">
        <v>10</v>
      </c>
      <c r="E7" s="20">
        <f>VLOOKUP(Table3[[#This Row],[Grade Awarded]],'Grade system'!$A$1:$D$9, 4, 0)</f>
        <v>8</v>
      </c>
      <c r="F7" s="21" t="str">
        <f>VLOOKUP(Table3[[#This Row],[Grade Awarded]],'Grade system'!$A$1:$D$9, 3, 0)</f>
        <v>60 - 75</v>
      </c>
      <c r="G7" s="3">
        <f t="shared" si="0"/>
        <v>32</v>
      </c>
    </row>
    <row r="8" spans="1:7">
      <c r="A8" s="1" t="s">
        <v>62</v>
      </c>
      <c r="B8" s="1" t="s">
        <v>63</v>
      </c>
      <c r="C8" s="3">
        <v>1</v>
      </c>
      <c r="D8" s="3" t="s">
        <v>4</v>
      </c>
      <c r="E8" s="20">
        <f>VLOOKUP(Table3[[#This Row],[Grade Awarded]],'Grade system'!$A$1:$D$9, 4, 0)</f>
        <v>10</v>
      </c>
      <c r="F8" s="21" t="str">
        <f>VLOOKUP(Table3[[#This Row],[Grade Awarded]],'Grade system'!$A$1:$D$9, 3, 0)</f>
        <v>90 - 100</v>
      </c>
      <c r="G8" s="3">
        <f t="shared" si="0"/>
        <v>10</v>
      </c>
    </row>
    <row r="9" spans="1:7">
      <c r="A9" s="1" t="s">
        <v>64</v>
      </c>
      <c r="B9" s="1" t="s">
        <v>65</v>
      </c>
      <c r="C9" s="3">
        <v>2</v>
      </c>
      <c r="D9" s="3" t="s">
        <v>7</v>
      </c>
      <c r="E9" s="20">
        <f>VLOOKUP(Table3[[#This Row],[Grade Awarded]],'Grade system'!$A$1:$D$9, 4, 0)</f>
        <v>9</v>
      </c>
      <c r="F9" s="21" t="str">
        <f>VLOOKUP(Table3[[#This Row],[Grade Awarded]],'Grade system'!$A$1:$D$9, 3, 0)</f>
        <v>75 - 90</v>
      </c>
      <c r="G9" s="3">
        <f t="shared" si="0"/>
        <v>18</v>
      </c>
    </row>
    <row r="10" spans="1:7">
      <c r="C10" s="24">
        <f>SUM(C2:C9)</f>
        <v>25</v>
      </c>
      <c r="E10" s="16"/>
      <c r="F10" s="16"/>
      <c r="G10" s="23">
        <f>SUM(G2:G9)</f>
        <v>205</v>
      </c>
    </row>
    <row r="11" spans="1:7">
      <c r="A11" t="s">
        <v>48</v>
      </c>
      <c r="B11" s="26">
        <f>G10/C10</f>
        <v>8.1999999999999993</v>
      </c>
    </row>
    <row r="12" spans="1:7">
      <c r="A12" t="s">
        <v>49</v>
      </c>
      <c r="B12" t="str">
        <f>IF(COUNTIF(D2:D9, "F") &gt; 0, "FAILED", "PASSED")</f>
        <v>PASSED</v>
      </c>
    </row>
  </sheetData>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4C5469-EB0D-4757-83F1-7B6728AF527E}">
  <sheetPr codeName="Sheet4"/>
  <dimension ref="A1:G13"/>
  <sheetViews>
    <sheetView workbookViewId="0">
      <selection sqref="A1:G1"/>
    </sheetView>
  </sheetViews>
  <sheetFormatPr defaultRowHeight="14.25"/>
  <cols>
    <col min="1" max="1" width="15.25" bestFit="1" customWidth="1"/>
    <col min="2" max="2" width="29.125" bestFit="1" customWidth="1"/>
    <col min="3" max="3" width="10" bestFit="1" customWidth="1"/>
    <col min="4" max="4" width="17.125" bestFit="1" customWidth="1"/>
    <col min="5" max="5" width="13.875" bestFit="1" customWidth="1"/>
    <col min="6" max="6" width="18.75" bestFit="1" customWidth="1"/>
    <col min="7" max="7" width="15.625" bestFit="1" customWidth="1"/>
  </cols>
  <sheetData>
    <row r="1" spans="1:7" ht="15.75" thickBot="1">
      <c r="A1" s="73" t="s">
        <v>27</v>
      </c>
      <c r="B1" s="74" t="s">
        <v>28</v>
      </c>
      <c r="C1" s="74" t="s">
        <v>29</v>
      </c>
      <c r="D1" s="78" t="s">
        <v>0</v>
      </c>
      <c r="E1" s="75" t="s">
        <v>3</v>
      </c>
      <c r="F1" s="75" t="s">
        <v>30</v>
      </c>
      <c r="G1" s="76" t="s">
        <v>31</v>
      </c>
    </row>
    <row r="2" spans="1:7">
      <c r="A2" s="56" t="s">
        <v>66</v>
      </c>
      <c r="B2" s="55" t="s">
        <v>67</v>
      </c>
      <c r="C2" s="68">
        <v>3</v>
      </c>
      <c r="D2" s="77" t="s">
        <v>7</v>
      </c>
      <c r="E2" s="66">
        <f>VLOOKUP(Table4[[#This Row],[Grade Awarded]],'Grade system'!$A$1:$D$9, 4, 0)</f>
        <v>9</v>
      </c>
      <c r="F2" s="67" t="str">
        <f>VLOOKUP(Table4[[#This Row],[Grade Awarded]],'Grade system'!$A$1:$D$9, 3, 0)</f>
        <v>75 - 90</v>
      </c>
      <c r="G2" s="68">
        <f>C2*E2</f>
        <v>27</v>
      </c>
    </row>
    <row r="3" spans="1:7">
      <c r="A3" s="5" t="s">
        <v>68</v>
      </c>
      <c r="B3" s="1" t="s">
        <v>69</v>
      </c>
      <c r="C3" s="3">
        <v>3</v>
      </c>
      <c r="D3" s="7" t="s">
        <v>10</v>
      </c>
      <c r="E3" s="20">
        <f>VLOOKUP(Table4[[#This Row],[Grade Awarded]],'Grade system'!$A$1:$D$9, 4, 0)</f>
        <v>8</v>
      </c>
      <c r="F3" s="21" t="str">
        <f>VLOOKUP(Table4[[#This Row],[Grade Awarded]],'Grade system'!$A$1:$D$9, 3, 0)</f>
        <v>60 - 75</v>
      </c>
      <c r="G3" s="3">
        <f t="shared" ref="G3:G10" si="0">C3*E3</f>
        <v>24</v>
      </c>
    </row>
    <row r="4" spans="1:7">
      <c r="A4" s="5" t="s">
        <v>70</v>
      </c>
      <c r="B4" s="1" t="s">
        <v>71</v>
      </c>
      <c r="C4" s="3">
        <v>4</v>
      </c>
      <c r="D4" s="7" t="s">
        <v>10</v>
      </c>
      <c r="E4" s="20">
        <f>VLOOKUP(Table4[[#This Row],[Grade Awarded]],'Grade system'!$A$1:$D$9, 4, 0)</f>
        <v>8</v>
      </c>
      <c r="F4" s="21" t="str">
        <f>VLOOKUP(Table4[[#This Row],[Grade Awarded]],'Grade system'!$A$1:$D$9, 3, 0)</f>
        <v>60 - 75</v>
      </c>
      <c r="G4" s="3">
        <f t="shared" si="0"/>
        <v>32</v>
      </c>
    </row>
    <row r="5" spans="1:7">
      <c r="A5" s="5" t="s">
        <v>72</v>
      </c>
      <c r="B5" s="1" t="s">
        <v>73</v>
      </c>
      <c r="C5" s="3">
        <v>1</v>
      </c>
      <c r="D5" s="7" t="s">
        <v>16</v>
      </c>
      <c r="E5" s="20">
        <f>VLOOKUP(Table4[[#This Row],[Grade Awarded]],'Grade system'!$A$1:$D$9, 4, 0)</f>
        <v>6</v>
      </c>
      <c r="F5" s="21" t="str">
        <f>VLOOKUP(Table4[[#This Row],[Grade Awarded]],'Grade system'!$A$1:$D$9, 3, 0)</f>
        <v>50 - 55</v>
      </c>
      <c r="G5" s="3">
        <f t="shared" si="0"/>
        <v>6</v>
      </c>
    </row>
    <row r="6" spans="1:7">
      <c r="A6" s="5" t="s">
        <v>74</v>
      </c>
      <c r="B6" s="1" t="s">
        <v>75</v>
      </c>
      <c r="C6" s="3">
        <v>5</v>
      </c>
      <c r="D6" s="7" t="s">
        <v>13</v>
      </c>
      <c r="E6" s="20">
        <f>VLOOKUP(Table4[[#This Row],[Grade Awarded]],'Grade system'!$A$1:$D$9, 4, 0)</f>
        <v>7</v>
      </c>
      <c r="F6" s="21" t="str">
        <f>VLOOKUP(Table4[[#This Row],[Grade Awarded]],'Grade system'!$A$1:$D$9, 3, 0)</f>
        <v>55 - 60</v>
      </c>
      <c r="G6" s="3">
        <f t="shared" si="0"/>
        <v>35</v>
      </c>
    </row>
    <row r="7" spans="1:7">
      <c r="A7" s="5" t="s">
        <v>76</v>
      </c>
      <c r="B7" s="1" t="s">
        <v>77</v>
      </c>
      <c r="C7" s="3">
        <v>4</v>
      </c>
      <c r="D7" s="7" t="s">
        <v>7</v>
      </c>
      <c r="E7" s="20">
        <f>VLOOKUP(Table4[[#This Row],[Grade Awarded]],'Grade system'!$A$1:$D$9, 4, 0)</f>
        <v>9</v>
      </c>
      <c r="F7" s="21" t="str">
        <f>VLOOKUP(Table4[[#This Row],[Grade Awarded]],'Grade system'!$A$1:$D$9, 3, 0)</f>
        <v>75 - 90</v>
      </c>
      <c r="G7" s="3">
        <f t="shared" si="0"/>
        <v>36</v>
      </c>
    </row>
    <row r="8" spans="1:7">
      <c r="A8" s="5" t="s">
        <v>78</v>
      </c>
      <c r="B8" s="1" t="s">
        <v>79</v>
      </c>
      <c r="C8" s="3">
        <v>1</v>
      </c>
      <c r="D8" s="7" t="s">
        <v>10</v>
      </c>
      <c r="E8" s="20">
        <f>VLOOKUP(Table4[[#This Row],[Grade Awarded]],'Grade system'!$A$1:$D$9, 4, 0)</f>
        <v>8</v>
      </c>
      <c r="F8" s="21" t="str">
        <f>VLOOKUP(Table4[[#This Row],[Grade Awarded]],'Grade system'!$A$1:$D$9, 3, 0)</f>
        <v>60 - 75</v>
      </c>
      <c r="G8" s="3">
        <f t="shared" si="0"/>
        <v>8</v>
      </c>
    </row>
    <row r="9" spans="1:7">
      <c r="A9" s="5" t="s">
        <v>80</v>
      </c>
      <c r="B9" s="1" t="s">
        <v>81</v>
      </c>
      <c r="C9" s="3">
        <v>2</v>
      </c>
      <c r="D9" s="7" t="s">
        <v>16</v>
      </c>
      <c r="E9" s="20">
        <f>VLOOKUP(Table4[[#This Row],[Grade Awarded]],'Grade system'!$A$1:$D$9, 4, 0)</f>
        <v>6</v>
      </c>
      <c r="F9" s="21" t="str">
        <f>VLOOKUP(Table4[[#This Row],[Grade Awarded]],'Grade system'!$A$1:$D$9, 3, 0)</f>
        <v>50 - 55</v>
      </c>
      <c r="G9" s="3">
        <f t="shared" si="0"/>
        <v>12</v>
      </c>
    </row>
    <row r="10" spans="1:7">
      <c r="A10" s="6" t="s">
        <v>82</v>
      </c>
      <c r="B10" s="2" t="s">
        <v>83</v>
      </c>
      <c r="C10" s="4">
        <v>2</v>
      </c>
      <c r="D10" s="8" t="s">
        <v>7</v>
      </c>
      <c r="E10" s="20">
        <f>VLOOKUP(Table4[[#This Row],[Grade Awarded]],'Grade system'!$A$1:$D$9, 4, 0)</f>
        <v>9</v>
      </c>
      <c r="F10" s="21" t="str">
        <f>VLOOKUP(Table4[[#This Row],[Grade Awarded]],'Grade system'!$A$1:$D$9, 3, 0)</f>
        <v>75 - 90</v>
      </c>
      <c r="G10" s="3">
        <f t="shared" si="0"/>
        <v>18</v>
      </c>
    </row>
    <row r="11" spans="1:7">
      <c r="A11" s="6"/>
      <c r="B11" s="2"/>
      <c r="C11" s="29">
        <f>SUM(Table4[Credits])</f>
        <v>25</v>
      </c>
      <c r="D11" s="8"/>
      <c r="E11" s="27"/>
      <c r="F11" s="28"/>
      <c r="G11" s="29">
        <f>SUBTOTAL(109,G2:G10)</f>
        <v>198</v>
      </c>
    </row>
    <row r="12" spans="1:7">
      <c r="A12" t="s">
        <v>48</v>
      </c>
      <c r="B12" s="31">
        <f>G11/C11</f>
        <v>7.92</v>
      </c>
    </row>
    <row r="13" spans="1:7">
      <c r="A13" t="s">
        <v>49</v>
      </c>
      <c r="B13" t="str">
        <f>IF(COUNTIF(D2:D10, "F") &gt; 0, "FAILED", "PASSED")</f>
        <v>PASSED</v>
      </c>
    </row>
  </sheetData>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D95CDC-4EA9-403B-99E9-CD830F9EE919}">
  <sheetPr codeName="Sheet5"/>
  <dimension ref="A1:G13"/>
  <sheetViews>
    <sheetView workbookViewId="0">
      <selection sqref="A1:G1"/>
    </sheetView>
  </sheetViews>
  <sheetFormatPr defaultRowHeight="14.25"/>
  <cols>
    <col min="1" max="1" width="15.25" bestFit="1" customWidth="1"/>
    <col min="2" max="2" width="31" bestFit="1" customWidth="1"/>
    <col min="3" max="3" width="10" bestFit="1" customWidth="1"/>
    <col min="4" max="4" width="17.125" bestFit="1" customWidth="1"/>
    <col min="5" max="5" width="11.625" bestFit="1" customWidth="1"/>
    <col min="6" max="6" width="16.375" bestFit="1" customWidth="1"/>
    <col min="7" max="7" width="13.25" bestFit="1" customWidth="1"/>
  </cols>
  <sheetData>
    <row r="1" spans="1:7" ht="15.75" thickBot="1">
      <c r="A1" s="73" t="s">
        <v>27</v>
      </c>
      <c r="B1" s="74" t="s">
        <v>28</v>
      </c>
      <c r="C1" s="74" t="s">
        <v>29</v>
      </c>
      <c r="D1" s="78" t="s">
        <v>0</v>
      </c>
      <c r="E1" s="75" t="s">
        <v>3</v>
      </c>
      <c r="F1" s="75" t="s">
        <v>30</v>
      </c>
      <c r="G1" s="76" t="s">
        <v>31</v>
      </c>
    </row>
    <row r="2" spans="1:7">
      <c r="A2" s="56" t="s">
        <v>84</v>
      </c>
      <c r="B2" s="55" t="s">
        <v>85</v>
      </c>
      <c r="C2" s="55">
        <v>3</v>
      </c>
      <c r="D2" s="57" t="s">
        <v>7</v>
      </c>
      <c r="E2" s="66">
        <f>VLOOKUP(Table5[[#This Row],[Grade Awarded]],'Grade system'!$A$1:$D$9, 4, 0)</f>
        <v>9</v>
      </c>
      <c r="F2" s="67" t="str">
        <f>VLOOKUP(Table5[[#This Row],[Grade Awarded]],'Grade system'!$A$1:$D$9, 3, 0)</f>
        <v>75 - 90</v>
      </c>
      <c r="G2" s="68">
        <f>C2*E2</f>
        <v>27</v>
      </c>
    </row>
    <row r="3" spans="1:7">
      <c r="A3" s="5" t="s">
        <v>86</v>
      </c>
      <c r="B3" s="1" t="s">
        <v>87</v>
      </c>
      <c r="C3" s="1">
        <v>3</v>
      </c>
      <c r="D3" s="9" t="s">
        <v>7</v>
      </c>
      <c r="E3" s="20">
        <f>VLOOKUP(Table5[[#This Row],[Grade Awarded]],'Grade system'!$A$1:$D$9, 4, 0)</f>
        <v>9</v>
      </c>
      <c r="F3" s="21" t="str">
        <f>VLOOKUP(Table5[[#This Row],[Grade Awarded]],'Grade system'!$A$1:$D$9, 3, 0)</f>
        <v>75 - 90</v>
      </c>
      <c r="G3" s="3">
        <f t="shared" ref="G3:G10" si="0">C3*E3</f>
        <v>27</v>
      </c>
    </row>
    <row r="4" spans="1:7">
      <c r="A4" s="5" t="s">
        <v>88</v>
      </c>
      <c r="B4" s="1" t="s">
        <v>89</v>
      </c>
      <c r="C4" s="1">
        <v>4</v>
      </c>
      <c r="D4" s="9" t="s">
        <v>10</v>
      </c>
      <c r="E4" s="20">
        <f>VLOOKUP(Table5[[#This Row],[Grade Awarded]],'Grade system'!$A$1:$D$9, 4, 0)</f>
        <v>8</v>
      </c>
      <c r="F4" s="21" t="str">
        <f>VLOOKUP(Table5[[#This Row],[Grade Awarded]],'Grade system'!$A$1:$D$9, 3, 0)</f>
        <v>60 - 75</v>
      </c>
      <c r="G4" s="3">
        <f t="shared" si="0"/>
        <v>32</v>
      </c>
    </row>
    <row r="5" spans="1:7">
      <c r="A5" s="5" t="s">
        <v>90</v>
      </c>
      <c r="B5" s="1" t="s">
        <v>91</v>
      </c>
      <c r="C5" s="1">
        <v>1</v>
      </c>
      <c r="D5" s="9" t="s">
        <v>4</v>
      </c>
      <c r="E5" s="20">
        <f>VLOOKUP(Table5[[#This Row],[Grade Awarded]],'Grade system'!$A$1:$D$9, 4, 0)</f>
        <v>10</v>
      </c>
      <c r="F5" s="21" t="str">
        <f>VLOOKUP(Table5[[#This Row],[Grade Awarded]],'Grade system'!$A$1:$D$9, 3, 0)</f>
        <v>90 - 100</v>
      </c>
      <c r="G5" s="3">
        <f t="shared" si="0"/>
        <v>10</v>
      </c>
    </row>
    <row r="6" spans="1:7">
      <c r="A6" s="5" t="s">
        <v>92</v>
      </c>
      <c r="B6" s="1" t="s">
        <v>93</v>
      </c>
      <c r="C6" s="1">
        <v>5</v>
      </c>
      <c r="D6" s="9" t="s">
        <v>10</v>
      </c>
      <c r="E6" s="20">
        <f>VLOOKUP(Table5[[#This Row],[Grade Awarded]],'Grade system'!$A$1:$D$9, 4, 0)</f>
        <v>8</v>
      </c>
      <c r="F6" s="21" t="str">
        <f>VLOOKUP(Table5[[#This Row],[Grade Awarded]],'Grade system'!$A$1:$D$9, 3, 0)</f>
        <v>60 - 75</v>
      </c>
      <c r="G6" s="3">
        <f t="shared" si="0"/>
        <v>40</v>
      </c>
    </row>
    <row r="7" spans="1:7">
      <c r="A7" s="5" t="s">
        <v>94</v>
      </c>
      <c r="B7" s="1" t="s">
        <v>95</v>
      </c>
      <c r="C7" s="1">
        <v>4</v>
      </c>
      <c r="D7" s="9" t="s">
        <v>7</v>
      </c>
      <c r="E7" s="20">
        <f>VLOOKUP(Table5[[#This Row],[Grade Awarded]],'Grade system'!$A$1:$D$9, 4, 0)</f>
        <v>9</v>
      </c>
      <c r="F7" s="21" t="str">
        <f>VLOOKUP(Table5[[#This Row],[Grade Awarded]],'Grade system'!$A$1:$D$9, 3, 0)</f>
        <v>75 - 90</v>
      </c>
      <c r="G7" s="3">
        <f t="shared" si="0"/>
        <v>36</v>
      </c>
    </row>
    <row r="8" spans="1:7">
      <c r="A8" s="5" t="s">
        <v>96</v>
      </c>
      <c r="B8" s="1" t="s">
        <v>97</v>
      </c>
      <c r="C8" s="1">
        <v>1</v>
      </c>
      <c r="D8" s="9" t="s">
        <v>7</v>
      </c>
      <c r="E8" s="20">
        <f>VLOOKUP(Table5[[#This Row],[Grade Awarded]],'Grade system'!$A$1:$D$9, 4, 0)</f>
        <v>9</v>
      </c>
      <c r="F8" s="21" t="str">
        <f>VLOOKUP(Table5[[#This Row],[Grade Awarded]],'Grade system'!$A$1:$D$9, 3, 0)</f>
        <v>75 - 90</v>
      </c>
      <c r="G8" s="3">
        <f t="shared" si="0"/>
        <v>9</v>
      </c>
    </row>
    <row r="9" spans="1:7">
      <c r="A9" s="5" t="s">
        <v>98</v>
      </c>
      <c r="B9" s="1" t="s">
        <v>99</v>
      </c>
      <c r="C9" s="1">
        <v>2</v>
      </c>
      <c r="D9" s="9" t="s">
        <v>7</v>
      </c>
      <c r="E9" s="20">
        <f>VLOOKUP(Table5[[#This Row],[Grade Awarded]],'Grade system'!$A$1:$D$9, 4, 0)</f>
        <v>9</v>
      </c>
      <c r="F9" s="21" t="str">
        <f>VLOOKUP(Table5[[#This Row],[Grade Awarded]],'Grade system'!$A$1:$D$9, 3, 0)</f>
        <v>75 - 90</v>
      </c>
      <c r="G9" s="3">
        <f t="shared" si="0"/>
        <v>18</v>
      </c>
    </row>
    <row r="10" spans="1:7">
      <c r="A10" s="6" t="s">
        <v>100</v>
      </c>
      <c r="B10" s="2" t="s">
        <v>101</v>
      </c>
      <c r="C10" s="2">
        <v>2</v>
      </c>
      <c r="D10" s="10" t="s">
        <v>7</v>
      </c>
      <c r="E10" s="20">
        <f>VLOOKUP(Table5[[#This Row],[Grade Awarded]],'Grade system'!$A$1:$D$9, 4, 0)</f>
        <v>9</v>
      </c>
      <c r="F10" s="21" t="str">
        <f>VLOOKUP(Table5[[#This Row],[Grade Awarded]],'Grade system'!$A$1:$D$9, 3, 0)</f>
        <v>75 - 90</v>
      </c>
      <c r="G10" s="3">
        <f t="shared" si="0"/>
        <v>18</v>
      </c>
    </row>
    <row r="11" spans="1:7">
      <c r="A11" s="6"/>
      <c r="B11" s="2"/>
      <c r="C11" s="30">
        <f>SUM(Table5[Credits])</f>
        <v>25</v>
      </c>
      <c r="D11" s="10"/>
      <c r="E11" s="20"/>
      <c r="F11" s="21"/>
      <c r="G11" s="23">
        <f>SUBTOTAL(109,G2:G10)</f>
        <v>217</v>
      </c>
    </row>
    <row r="12" spans="1:7">
      <c r="A12" t="s">
        <v>48</v>
      </c>
      <c r="B12" s="31">
        <f>G11/Table5[[#Totals],[Credits]]</f>
        <v>8.68</v>
      </c>
    </row>
    <row r="13" spans="1:7">
      <c r="A13" t="s">
        <v>49</v>
      </c>
      <c r="B13" t="str">
        <f>IF(COUNTIF(D2:D10, "F") &gt; 0, "FAILED", "PASSED")</f>
        <v>PASSED</v>
      </c>
    </row>
  </sheetData>
  <pageMargins left="0.7" right="0.7" top="0.75" bottom="0.75" header="0.3" footer="0.3"/>
  <pageSetup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90C799-6797-48B8-B868-046D8491120F}">
  <sheetPr codeName="Sheet6"/>
  <dimension ref="A1:G12"/>
  <sheetViews>
    <sheetView workbookViewId="0">
      <selection activeCell="C17" sqref="C17"/>
    </sheetView>
  </sheetViews>
  <sheetFormatPr defaultRowHeight="14.25"/>
  <cols>
    <col min="1" max="1" width="8" bestFit="1" customWidth="1"/>
    <col min="2" max="2" width="20.125" bestFit="1" customWidth="1"/>
    <col min="3" max="3" width="9.75" bestFit="1" customWidth="1"/>
    <col min="4" max="4" width="16.25" bestFit="1" customWidth="1"/>
    <col min="5" max="5" width="11.625" bestFit="1" customWidth="1"/>
    <col min="6" max="6" width="16.375" bestFit="1" customWidth="1"/>
    <col min="7" max="7" width="13.25" bestFit="1" customWidth="1"/>
  </cols>
  <sheetData>
    <row r="1" spans="1:7" ht="15.75" thickBot="1">
      <c r="A1" s="80" t="s">
        <v>102</v>
      </c>
      <c r="B1" s="74" t="s">
        <v>28</v>
      </c>
      <c r="C1" s="74" t="s">
        <v>29</v>
      </c>
      <c r="D1" s="78" t="s">
        <v>0</v>
      </c>
      <c r="E1" s="75" t="s">
        <v>3</v>
      </c>
      <c r="F1" s="75" t="s">
        <v>30</v>
      </c>
      <c r="G1" s="76" t="s">
        <v>31</v>
      </c>
    </row>
    <row r="2" spans="1:7">
      <c r="A2" s="79">
        <v>501</v>
      </c>
      <c r="B2" s="55" t="s">
        <v>103</v>
      </c>
      <c r="C2" s="55">
        <v>3</v>
      </c>
      <c r="D2" s="103" t="s">
        <v>10</v>
      </c>
      <c r="E2" s="66">
        <f>VLOOKUP(Table6[[#This Row],[Grade Awarded]],'Grade system'!$A$1:$D$9, 4, 0)</f>
        <v>8</v>
      </c>
      <c r="F2" s="67" t="str">
        <f>VLOOKUP(Table6[[#This Row],[Grade Awarded]],'Grade system'!$A$1:$D$9, 3, 0)</f>
        <v>60 - 75</v>
      </c>
      <c r="G2" s="68">
        <f>C2*E2</f>
        <v>24</v>
      </c>
    </row>
    <row r="3" spans="1:7">
      <c r="A3" s="11">
        <v>506</v>
      </c>
      <c r="B3" s="1" t="s">
        <v>104</v>
      </c>
      <c r="C3" s="1">
        <v>3</v>
      </c>
      <c r="D3" s="104" t="s">
        <v>4</v>
      </c>
      <c r="E3" s="20">
        <f>VLOOKUP(Table6[[#This Row],[Grade Awarded]],'Grade system'!$A$1:$D$9, 4, 0)</f>
        <v>10</v>
      </c>
      <c r="F3" s="67" t="str">
        <f>VLOOKUP(Table6[[#This Row],[Grade Awarded]],'Grade system'!$A$1:$D$9, 3, 0)</f>
        <v>90 - 100</v>
      </c>
      <c r="G3" s="3">
        <f t="shared" ref="G3:G9" si="0">C3*E3</f>
        <v>30</v>
      </c>
    </row>
    <row r="4" spans="1:7">
      <c r="A4" s="11" t="s">
        <v>105</v>
      </c>
      <c r="B4" s="1" t="s">
        <v>106</v>
      </c>
      <c r="C4" s="1">
        <v>4</v>
      </c>
      <c r="D4" s="104" t="s">
        <v>19</v>
      </c>
      <c r="E4" s="20">
        <f>VLOOKUP(Table6[[#This Row],[Grade Awarded]],'Grade system'!$A$1:$D$9, 4, 0)</f>
        <v>5</v>
      </c>
      <c r="F4" s="67" t="str">
        <f>VLOOKUP(Table6[[#This Row],[Grade Awarded]],'Grade system'!$A$1:$D$9, 3, 0)</f>
        <v>45 - 50</v>
      </c>
      <c r="G4" s="3">
        <f t="shared" si="0"/>
        <v>20</v>
      </c>
    </row>
    <row r="5" spans="1:7">
      <c r="A5" s="11" t="s">
        <v>107</v>
      </c>
      <c r="B5" s="1" t="s">
        <v>108</v>
      </c>
      <c r="C5" s="1">
        <v>4</v>
      </c>
      <c r="D5" s="104" t="s">
        <v>10</v>
      </c>
      <c r="E5" s="20">
        <f>VLOOKUP(Table6[[#This Row],[Grade Awarded]],'Grade system'!$A$1:$D$9, 4, 0)</f>
        <v>8</v>
      </c>
      <c r="F5" s="67" t="str">
        <f>VLOOKUP(Table6[[#This Row],[Grade Awarded]],'Grade system'!$A$1:$D$9, 3, 0)</f>
        <v>60 - 75</v>
      </c>
      <c r="G5" s="3">
        <f t="shared" si="0"/>
        <v>32</v>
      </c>
    </row>
    <row r="6" spans="1:7">
      <c r="A6" s="11" t="s">
        <v>109</v>
      </c>
      <c r="B6" s="1" t="s">
        <v>110</v>
      </c>
      <c r="C6" s="1">
        <v>5</v>
      </c>
      <c r="D6" s="104" t="s">
        <v>7</v>
      </c>
      <c r="E6" s="20">
        <f>VLOOKUP(Table6[[#This Row],[Grade Awarded]],'Grade system'!$A$1:$D$9, 4, 0)</f>
        <v>9</v>
      </c>
      <c r="F6" s="67" t="str">
        <f>VLOOKUP(Table6[[#This Row],[Grade Awarded]],'Grade system'!$A$1:$D$9, 3, 0)</f>
        <v>75 - 90</v>
      </c>
      <c r="G6" s="3">
        <f t="shared" si="0"/>
        <v>45</v>
      </c>
    </row>
    <row r="7" spans="1:7">
      <c r="A7" s="11" t="s">
        <v>111</v>
      </c>
      <c r="B7" s="1" t="s">
        <v>112</v>
      </c>
      <c r="C7" s="1">
        <v>4</v>
      </c>
      <c r="D7" s="104" t="s">
        <v>7</v>
      </c>
      <c r="E7" s="20">
        <f>VLOOKUP(Table6[[#This Row],[Grade Awarded]],'Grade system'!$A$1:$D$9, 4, 0)</f>
        <v>9</v>
      </c>
      <c r="F7" s="67" t="str">
        <f>VLOOKUP(Table6[[#This Row],[Grade Awarded]],'Grade system'!$A$1:$D$9, 3, 0)</f>
        <v>75 - 90</v>
      </c>
      <c r="G7" s="3">
        <f t="shared" si="0"/>
        <v>36</v>
      </c>
    </row>
    <row r="8" spans="1:7">
      <c r="A8" s="11" t="s">
        <v>113</v>
      </c>
      <c r="B8" s="1" t="s">
        <v>114</v>
      </c>
      <c r="C8" s="1">
        <v>1</v>
      </c>
      <c r="D8" s="104" t="s">
        <v>4</v>
      </c>
      <c r="E8" s="20">
        <f>VLOOKUP(Table6[[#This Row],[Grade Awarded]],'Grade system'!$A$1:$D$9, 4, 0)</f>
        <v>10</v>
      </c>
      <c r="F8" s="67" t="str">
        <f>VLOOKUP(Table6[[#This Row],[Grade Awarded]],'Grade system'!$A$1:$D$9, 3, 0)</f>
        <v>90 - 100</v>
      </c>
      <c r="G8" s="3">
        <f t="shared" si="0"/>
        <v>10</v>
      </c>
    </row>
    <row r="9" spans="1:7">
      <c r="A9" s="12" t="s">
        <v>115</v>
      </c>
      <c r="B9" s="2" t="s">
        <v>116</v>
      </c>
      <c r="C9" s="2">
        <v>1</v>
      </c>
      <c r="D9" s="105" t="s">
        <v>7</v>
      </c>
      <c r="E9" s="20">
        <f>VLOOKUP(Table6[[#This Row],[Grade Awarded]],'Grade system'!$A$1:$D$9, 4, 0)</f>
        <v>9</v>
      </c>
      <c r="F9" s="67" t="str">
        <f>VLOOKUP(Table6[[#This Row],[Grade Awarded]],'Grade system'!$A$1:$D$9, 3, 0)</f>
        <v>75 - 90</v>
      </c>
      <c r="G9" s="3">
        <f t="shared" si="0"/>
        <v>9</v>
      </c>
    </row>
    <row r="10" spans="1:7">
      <c r="A10" s="12"/>
      <c r="B10" s="2"/>
      <c r="C10" s="30">
        <f>SUM(Table6[Credits])</f>
        <v>25</v>
      </c>
      <c r="D10" s="10"/>
      <c r="E10" s="16"/>
      <c r="F10" s="16"/>
      <c r="G10" s="23">
        <f>SUM(G2:G9)</f>
        <v>206</v>
      </c>
    </row>
    <row r="11" spans="1:7">
      <c r="A11" t="s">
        <v>48</v>
      </c>
      <c r="B11" s="31">
        <f>G10/Table6[[#Totals],[Credits]]</f>
        <v>8.24</v>
      </c>
    </row>
    <row r="12" spans="1:7">
      <c r="A12" t="s">
        <v>49</v>
      </c>
      <c r="B12" t="str">
        <f>IF(COUNTIF(D2:D10, "F") &gt; 0, "FAILED", "PASSED")</f>
        <v>PASSED</v>
      </c>
    </row>
  </sheetData>
  <pageMargins left="0.7" right="0.7" top="0.75" bottom="0.75" header="0.3" footer="0.3"/>
  <pageSetup orientation="portrait"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62D2EA-CA3F-489C-8236-91E3D98AED49}">
  <sheetPr codeName="Sheet7"/>
  <dimension ref="A1:G17"/>
  <sheetViews>
    <sheetView workbookViewId="0">
      <selection activeCell="F2" sqref="F2"/>
    </sheetView>
  </sheetViews>
  <sheetFormatPr defaultRowHeight="14.25"/>
  <cols>
    <col min="1" max="1" width="9.625" bestFit="1" customWidth="1"/>
    <col min="2" max="2" width="18.25" bestFit="1" customWidth="1"/>
    <col min="3" max="3" width="7.375" bestFit="1" customWidth="1"/>
    <col min="4" max="4" width="14.5" bestFit="1" customWidth="1"/>
    <col min="5" max="5" width="11.5" bestFit="1" customWidth="1"/>
    <col min="6" max="6" width="16.375" bestFit="1" customWidth="1"/>
    <col min="7" max="7" width="12.625" bestFit="1" customWidth="1"/>
  </cols>
  <sheetData>
    <row r="1" spans="1:7" ht="15">
      <c r="A1" s="83" t="s">
        <v>182</v>
      </c>
      <c r="B1" s="84" t="s">
        <v>183</v>
      </c>
      <c r="C1" s="84" t="s">
        <v>29</v>
      </c>
      <c r="D1" s="85" t="s">
        <v>184</v>
      </c>
      <c r="E1" s="86" t="s">
        <v>3</v>
      </c>
      <c r="F1" s="86" t="s">
        <v>30</v>
      </c>
      <c r="G1" s="87" t="s">
        <v>31</v>
      </c>
    </row>
    <row r="2" spans="1:7">
      <c r="A2" s="91">
        <v>601</v>
      </c>
      <c r="B2" s="92" t="s">
        <v>185</v>
      </c>
      <c r="C2" s="91">
        <v>3</v>
      </c>
      <c r="D2" s="106" t="s">
        <v>7</v>
      </c>
      <c r="E2" s="93">
        <f>VLOOKUP(D2,'Grade system'!$A$1:$D$9, 4, 0)</f>
        <v>9</v>
      </c>
      <c r="F2" s="94" t="str">
        <f>VLOOKUP(D2,'Grade system'!$A$1:$D$9,3,0)</f>
        <v>75 - 90</v>
      </c>
      <c r="G2" s="95">
        <f>C2*E2</f>
        <v>27</v>
      </c>
    </row>
    <row r="3" spans="1:7">
      <c r="A3" s="91">
        <v>606</v>
      </c>
      <c r="B3" s="92" t="s">
        <v>186</v>
      </c>
      <c r="C3" s="91">
        <v>3</v>
      </c>
      <c r="D3" s="106" t="s">
        <v>7</v>
      </c>
      <c r="E3" s="93">
        <f>VLOOKUP(D3,'Grade system'!$A$1:$D$9, 4, 0)</f>
        <v>9</v>
      </c>
      <c r="F3" s="94" t="str">
        <f>VLOOKUP(D3,'Grade system'!$A$1:$D$9,3,0)</f>
        <v>75 - 90</v>
      </c>
      <c r="G3" s="95">
        <f t="shared" ref="G3:G9" si="0">C3*E3</f>
        <v>27</v>
      </c>
    </row>
    <row r="4" spans="1:7">
      <c r="A4" s="91" t="s">
        <v>187</v>
      </c>
      <c r="B4" s="92" t="s">
        <v>188</v>
      </c>
      <c r="C4" s="91">
        <v>4</v>
      </c>
      <c r="D4" s="106" t="s">
        <v>10</v>
      </c>
      <c r="E4" s="93">
        <f>VLOOKUP(D4,'Grade system'!$A$1:$D$9, 4, 0)</f>
        <v>8</v>
      </c>
      <c r="F4" s="94" t="str">
        <f>VLOOKUP(D4,'Grade system'!$A$1:$D$9,3,0)</f>
        <v>60 - 75</v>
      </c>
      <c r="G4" s="95">
        <f t="shared" si="0"/>
        <v>32</v>
      </c>
    </row>
    <row r="5" spans="1:7">
      <c r="A5" s="91" t="s">
        <v>189</v>
      </c>
      <c r="B5" s="92" t="s">
        <v>190</v>
      </c>
      <c r="C5" s="91">
        <v>4</v>
      </c>
      <c r="D5" s="106" t="s">
        <v>4</v>
      </c>
      <c r="E5" s="93">
        <f>VLOOKUP(D5,'Grade system'!$A$1:$D$9, 4, 0)</f>
        <v>10</v>
      </c>
      <c r="F5" s="94" t="str">
        <f>VLOOKUP(D5,'Grade system'!$A$1:$D$9,3,0)</f>
        <v>90 - 100</v>
      </c>
      <c r="G5" s="95">
        <f t="shared" si="0"/>
        <v>40</v>
      </c>
    </row>
    <row r="6" spans="1:7">
      <c r="A6" s="91" t="s">
        <v>191</v>
      </c>
      <c r="B6" s="92" t="s">
        <v>192</v>
      </c>
      <c r="C6" s="91">
        <v>5</v>
      </c>
      <c r="D6" s="106" t="s">
        <v>10</v>
      </c>
      <c r="E6" s="93">
        <f>VLOOKUP(D6,'Grade system'!$A$1:$D$9, 4, 0)</f>
        <v>8</v>
      </c>
      <c r="F6" s="94" t="str">
        <f>VLOOKUP(D6,'Grade system'!$A$1:$D$9,3,0)</f>
        <v>60 - 75</v>
      </c>
      <c r="G6" s="95">
        <f t="shared" si="0"/>
        <v>40</v>
      </c>
    </row>
    <row r="7" spans="1:7">
      <c r="A7" s="91" t="s">
        <v>193</v>
      </c>
      <c r="B7" s="92" t="s">
        <v>194</v>
      </c>
      <c r="C7" s="91">
        <v>4</v>
      </c>
      <c r="D7" s="106" t="s">
        <v>7</v>
      </c>
      <c r="E7" s="93">
        <f>VLOOKUP(D7,'Grade system'!$A$1:$D$9, 4, 0)</f>
        <v>9</v>
      </c>
      <c r="F7" s="94" t="str">
        <f>VLOOKUP(D7,'Grade system'!$A$1:$D$9,3,0)</f>
        <v>75 - 90</v>
      </c>
      <c r="G7" s="95">
        <f t="shared" si="0"/>
        <v>36</v>
      </c>
    </row>
    <row r="8" spans="1:7">
      <c r="A8" s="91" t="s">
        <v>195</v>
      </c>
      <c r="B8" s="92" t="s">
        <v>196</v>
      </c>
      <c r="C8" s="91">
        <v>1</v>
      </c>
      <c r="D8" s="106" t="s">
        <v>4</v>
      </c>
      <c r="E8" s="93">
        <f>VLOOKUP(D8,'Grade system'!$A$1:$D$9, 4, 0)</f>
        <v>10</v>
      </c>
      <c r="F8" s="94" t="str">
        <f>VLOOKUP(D8,'Grade system'!$A$1:$D$9,3,0)</f>
        <v>90 - 100</v>
      </c>
      <c r="G8" s="95">
        <f t="shared" si="0"/>
        <v>10</v>
      </c>
    </row>
    <row r="9" spans="1:7">
      <c r="A9" s="91" t="s">
        <v>197</v>
      </c>
      <c r="B9" s="92" t="s">
        <v>198</v>
      </c>
      <c r="C9" s="91">
        <v>1</v>
      </c>
      <c r="D9" s="106" t="s">
        <v>7</v>
      </c>
      <c r="E9" s="93">
        <f>VLOOKUP(D9,'Grade system'!$A$1:$D$9, 4, 0)</f>
        <v>9</v>
      </c>
      <c r="F9" s="94" t="str">
        <f>VLOOKUP(D9,'Grade system'!$A$1:$D$9,3,0)</f>
        <v>75 - 90</v>
      </c>
      <c r="G9" s="95">
        <f t="shared" si="0"/>
        <v>9</v>
      </c>
    </row>
    <row r="10" spans="1:7">
      <c r="C10" s="88">
        <f>SUM(C2:C9)</f>
        <v>25</v>
      </c>
      <c r="E10" s="89"/>
      <c r="F10" s="89"/>
      <c r="G10" s="90">
        <f>SUM(G2:G9)</f>
        <v>221</v>
      </c>
    </row>
    <row r="12" spans="1:7">
      <c r="A12" s="81" t="s">
        <v>48</v>
      </c>
      <c r="B12" s="82">
        <f>G10/C10</f>
        <v>8.84</v>
      </c>
    </row>
    <row r="13" spans="1:7">
      <c r="A13" s="81" t="s">
        <v>49</v>
      </c>
      <c r="B13" s="82" t="str">
        <f>IF(COUNTIF(D2:D9, "F") &gt; 0, "FAILED", "PASSED")</f>
        <v>PASSED</v>
      </c>
    </row>
    <row r="17" spans="1:2">
      <c r="A17" s="96"/>
      <c r="B17" s="82"/>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B51C8D-C355-40CB-A46E-133275999936}">
  <sheetPr codeName="Sheet8"/>
  <dimension ref="A1:K18"/>
  <sheetViews>
    <sheetView workbookViewId="0">
      <selection activeCell="E36" sqref="E36"/>
    </sheetView>
  </sheetViews>
  <sheetFormatPr defaultRowHeight="14.25"/>
  <sheetData>
    <row r="1" spans="1:11" ht="15">
      <c r="A1" s="34" t="s">
        <v>117</v>
      </c>
      <c r="B1" s="34" t="s">
        <v>48</v>
      </c>
    </row>
    <row r="2" spans="1:11">
      <c r="A2">
        <v>1</v>
      </c>
      <c r="B2" s="32">
        <v>8.08</v>
      </c>
    </row>
    <row r="3" spans="1:11">
      <c r="A3">
        <v>2</v>
      </c>
      <c r="B3" s="33">
        <v>8.1999999999999993</v>
      </c>
    </row>
    <row r="4" spans="1:11">
      <c r="A4">
        <v>3</v>
      </c>
      <c r="B4" s="33">
        <v>7.92</v>
      </c>
    </row>
    <row r="5" spans="1:11">
      <c r="A5">
        <v>4</v>
      </c>
      <c r="B5" s="33">
        <v>8.68</v>
      </c>
    </row>
    <row r="6" spans="1:11">
      <c r="A6">
        <v>5</v>
      </c>
      <c r="B6" s="33">
        <v>8.24</v>
      </c>
    </row>
    <row r="7" spans="1:11">
      <c r="A7">
        <v>6</v>
      </c>
    </row>
    <row r="16" spans="1:11">
      <c r="E16" s="97" t="s">
        <v>118</v>
      </c>
      <c r="F16" s="97"/>
      <c r="G16" s="97"/>
      <c r="H16" s="97"/>
      <c r="I16" s="97"/>
      <c r="J16" s="97"/>
      <c r="K16" s="97"/>
    </row>
    <row r="17" spans="5:11">
      <c r="E17" s="97"/>
      <c r="F17" s="97"/>
      <c r="G17" s="97"/>
      <c r="H17" s="97"/>
      <c r="I17" s="97"/>
      <c r="J17" s="97"/>
      <c r="K17" s="97"/>
    </row>
    <row r="18" spans="5:11">
      <c r="E18" s="97"/>
      <c r="F18" s="97"/>
      <c r="G18" s="97"/>
      <c r="H18" s="97"/>
      <c r="I18" s="97"/>
      <c r="J18" s="97"/>
      <c r="K18" s="97"/>
    </row>
  </sheetData>
  <mergeCells count="1">
    <mergeCell ref="E16:K18"/>
  </mergeCells>
  <hyperlinks>
    <hyperlink ref="B2" location="Table2" display="Table2" xr:uid="{6173023A-40D5-46FD-94FE-E89BBC8C416A}"/>
    <hyperlink ref="B3" location="Table3" display="8.20" xr:uid="{12B73AFD-AE0A-4755-ABFC-B84FE28CF906}"/>
    <hyperlink ref="B4" location="Table4" display="7.92" xr:uid="{D1585FB2-1438-4EB5-A2F3-BFEF5865B7D3}"/>
    <hyperlink ref="B5" location="Table5" display="8.68" xr:uid="{63DBD1F1-3F47-4486-861A-BCDDBE676E94}"/>
    <hyperlink ref="B6" location="Table6" display="8.24" xr:uid="{C4067988-919A-40EC-89B9-9494CD48BEBE}"/>
  </hyperlink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Grade system</vt:lpstr>
      <vt:lpstr>Forecast</vt:lpstr>
      <vt:lpstr>Semester 1</vt:lpstr>
      <vt:lpstr>Semester 2</vt:lpstr>
      <vt:lpstr>Semester 3</vt:lpstr>
      <vt:lpstr>Semester 4</vt:lpstr>
      <vt:lpstr>Semester 5</vt:lpstr>
      <vt:lpstr>Semester 6</vt:lpstr>
      <vt:lpstr>Line chart</vt:lpstr>
      <vt:lpstr>Calculations</vt:lpstr>
      <vt:lpstr>DASHBOARD</vt:lpstr>
      <vt:lpstr>DASHBOARD (2)</vt:lpstr>
      <vt:lpstr>Marks dashboard</vt:lpstr>
      <vt:lpstr>pivott</vt:lpstr>
      <vt:lpstr>pivotGG</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USER</cp:lastModifiedBy>
  <cp:revision/>
  <cp:lastPrinted>2024-08-02T05:35:16Z</cp:lastPrinted>
  <dcterms:created xsi:type="dcterms:W3CDTF">2024-07-29T05:05:20Z</dcterms:created>
  <dcterms:modified xsi:type="dcterms:W3CDTF">2024-08-09T06:58:26Z</dcterms:modified>
  <cp:category/>
  <cp:contentStatus/>
</cp:coreProperties>
</file>