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237903B-A409-4D41-BB66-7F5965FFEDB5}" xr6:coauthVersionLast="47" xr6:coauthVersionMax="47" xr10:uidLastSave="{00000000-0000-0000-0000-000000000000}"/>
  <bookViews>
    <workbookView xWindow="-120" yWindow="-120" windowWidth="20730" windowHeight="11160" tabRatio="634" activeTab="4" xr2:uid="{00000000-000D-0000-FFFF-FFFF00000000}"/>
  </bookViews>
  <sheets>
    <sheet name="movies" sheetId="1" r:id="rId1"/>
    <sheet name="financials" sheetId="9" r:id="rId2"/>
    <sheet name="Marvel financials" sheetId="6" r:id="rId3"/>
    <sheet name="statistics" sheetId="7" r:id="rId4"/>
    <sheet name="Corelation" sheetId="8" r:id="rId5"/>
  </sheets>
  <externalReferences>
    <externalReference r:id="rId6"/>
  </externalReferences>
  <definedNames>
    <definedName name="abc_mean">statistics!$F$15</definedName>
    <definedName name="marvel">'Marvel financials'!$A$1</definedName>
    <definedName name="tes_mean">statistics!$K$15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0" i="1" l="1" a="1"/>
  <c r="K40" i="1" s="1"/>
  <c r="J40" i="1" a="1"/>
  <c r="J40" i="1" s="1"/>
  <c r="I40" i="1" a="1"/>
  <c r="I40" i="1" s="1"/>
  <c r="H40" i="1" a="1"/>
  <c r="H40" i="1" s="1"/>
  <c r="K39" i="1" a="1"/>
  <c r="K39" i="1" s="1"/>
  <c r="J39" i="1" a="1"/>
  <c r="J39" i="1" s="1"/>
  <c r="I39" i="1" a="1"/>
  <c r="I39" i="1" s="1"/>
  <c r="H39" i="1" a="1"/>
  <c r="H39" i="1" s="1"/>
  <c r="K38" i="1" a="1"/>
  <c r="K38" i="1" s="1"/>
  <c r="J38" i="1" a="1"/>
  <c r="J38" i="1" s="1"/>
  <c r="I38" i="1" a="1"/>
  <c r="I38" i="1" s="1"/>
  <c r="H38" i="1" a="1"/>
  <c r="H38" i="1" s="1"/>
  <c r="K37" i="1" a="1"/>
  <c r="K37" i="1" s="1"/>
  <c r="J37" i="1" a="1"/>
  <c r="J37" i="1" s="1"/>
  <c r="I37" i="1" a="1"/>
  <c r="I37" i="1" s="1"/>
  <c r="H37" i="1" a="1"/>
  <c r="H37" i="1" s="1"/>
  <c r="K36" i="1" a="1"/>
  <c r="K36" i="1" s="1"/>
  <c r="J36" i="1" a="1"/>
  <c r="J36" i="1" s="1"/>
  <c r="I36" i="1" a="1"/>
  <c r="I36" i="1" s="1"/>
  <c r="H36" i="1" a="1"/>
  <c r="H36" i="1" s="1"/>
  <c r="K35" i="1" a="1"/>
  <c r="K35" i="1" s="1"/>
  <c r="J35" i="1" a="1"/>
  <c r="J35" i="1" s="1"/>
  <c r="I35" i="1" a="1"/>
  <c r="I35" i="1" s="1"/>
  <c r="H35" i="1" a="1"/>
  <c r="H35" i="1" s="1"/>
  <c r="K34" i="1" a="1"/>
  <c r="K34" i="1" s="1"/>
  <c r="J34" i="1" a="1"/>
  <c r="J34" i="1" s="1"/>
  <c r="I34" i="1" a="1"/>
  <c r="I34" i="1" s="1"/>
  <c r="H34" i="1" a="1"/>
  <c r="H34" i="1" s="1"/>
  <c r="K33" i="1" a="1"/>
  <c r="K33" i="1" s="1"/>
  <c r="J33" i="1" a="1"/>
  <c r="J33" i="1" s="1"/>
  <c r="I33" i="1" a="1"/>
  <c r="I33" i="1" s="1"/>
  <c r="H33" i="1" a="1"/>
  <c r="H33" i="1" s="1"/>
  <c r="K32" i="1" a="1"/>
  <c r="K32" i="1" s="1"/>
  <c r="J32" i="1" a="1"/>
  <c r="J32" i="1" s="1"/>
  <c r="I32" i="1" a="1"/>
  <c r="I32" i="1" s="1"/>
  <c r="H32" i="1" a="1"/>
  <c r="H32" i="1" s="1"/>
  <c r="K31" i="1" a="1"/>
  <c r="K31" i="1" s="1"/>
  <c r="J31" i="1" a="1"/>
  <c r="J31" i="1" s="1"/>
  <c r="I31" i="1" a="1"/>
  <c r="I31" i="1" s="1"/>
  <c r="H31" i="1" a="1"/>
  <c r="H31" i="1" s="1"/>
  <c r="K30" i="1" a="1"/>
  <c r="K30" i="1" s="1"/>
  <c r="J30" i="1" a="1"/>
  <c r="J30" i="1" s="1"/>
  <c r="I30" i="1" a="1"/>
  <c r="I30" i="1" s="1"/>
  <c r="H30" i="1" a="1"/>
  <c r="H30" i="1" s="1"/>
  <c r="K29" i="1" a="1"/>
  <c r="K29" i="1" s="1"/>
  <c r="J29" i="1" a="1"/>
  <c r="J29" i="1" s="1"/>
  <c r="I29" i="1" a="1"/>
  <c r="I29" i="1" s="1"/>
  <c r="H29" i="1" a="1"/>
  <c r="H29" i="1" s="1"/>
  <c r="K28" i="1" a="1"/>
  <c r="K28" i="1" s="1"/>
  <c r="J28" i="1" a="1"/>
  <c r="J28" i="1" s="1"/>
  <c r="I28" i="1" a="1"/>
  <c r="I28" i="1" s="1"/>
  <c r="H28" i="1" a="1"/>
  <c r="H28" i="1" s="1"/>
  <c r="K27" i="1" a="1"/>
  <c r="K27" i="1" s="1"/>
  <c r="J27" i="1" a="1"/>
  <c r="J27" i="1" s="1"/>
  <c r="I27" i="1" a="1"/>
  <c r="I27" i="1" s="1"/>
  <c r="H27" i="1" a="1"/>
  <c r="H27" i="1" s="1"/>
  <c r="K26" i="1" a="1"/>
  <c r="K26" i="1" s="1"/>
  <c r="J26" i="1" a="1"/>
  <c r="J26" i="1" s="1"/>
  <c r="I26" i="1" a="1"/>
  <c r="I26" i="1" s="1"/>
  <c r="H26" i="1" a="1"/>
  <c r="H26" i="1" s="1"/>
  <c r="K25" i="1" a="1"/>
  <c r="K25" i="1" s="1"/>
  <c r="J25" i="1" a="1"/>
  <c r="J25" i="1" s="1"/>
  <c r="I25" i="1" a="1"/>
  <c r="I25" i="1" s="1"/>
  <c r="H25" i="1" a="1"/>
  <c r="H25" i="1" s="1"/>
  <c r="K24" i="1" a="1"/>
  <c r="K24" i="1" s="1"/>
  <c r="J24" i="1" a="1"/>
  <c r="J24" i="1" s="1"/>
  <c r="I24" i="1" a="1"/>
  <c r="I24" i="1" s="1"/>
  <c r="H24" i="1" a="1"/>
  <c r="H24" i="1" s="1"/>
  <c r="K23" i="1" a="1"/>
  <c r="K23" i="1" s="1"/>
  <c r="J23" i="1" a="1"/>
  <c r="J23" i="1" s="1"/>
  <c r="I23" i="1" a="1"/>
  <c r="I23" i="1" s="1"/>
  <c r="H23" i="1" a="1"/>
  <c r="H23" i="1" s="1"/>
  <c r="K22" i="1" a="1"/>
  <c r="K22" i="1" s="1"/>
  <c r="J22" i="1" a="1"/>
  <c r="J22" i="1" s="1"/>
  <c r="I22" i="1" a="1"/>
  <c r="I22" i="1" s="1"/>
  <c r="H22" i="1" a="1"/>
  <c r="H22" i="1" s="1"/>
  <c r="K21" i="1" a="1"/>
  <c r="K21" i="1" s="1"/>
  <c r="J21" i="1" a="1"/>
  <c r="J21" i="1" s="1"/>
  <c r="I21" i="1" a="1"/>
  <c r="I21" i="1" s="1"/>
  <c r="H21" i="1" a="1"/>
  <c r="H21" i="1" s="1"/>
  <c r="K20" i="1" a="1"/>
  <c r="K20" i="1" s="1"/>
  <c r="J20" i="1" a="1"/>
  <c r="J20" i="1" s="1"/>
  <c r="I20" i="1" a="1"/>
  <c r="I20" i="1" s="1"/>
  <c r="H20" i="1" a="1"/>
  <c r="H20" i="1" s="1"/>
  <c r="K19" i="1" a="1"/>
  <c r="K19" i="1" s="1"/>
  <c r="J19" i="1" a="1"/>
  <c r="J19" i="1" s="1"/>
  <c r="I19" i="1" a="1"/>
  <c r="I19" i="1" s="1"/>
  <c r="H19" i="1" a="1"/>
  <c r="H19" i="1" s="1"/>
  <c r="K18" i="1" a="1"/>
  <c r="K18" i="1" s="1"/>
  <c r="J18" i="1" a="1"/>
  <c r="J18" i="1" s="1"/>
  <c r="I18" i="1" a="1"/>
  <c r="I18" i="1" s="1"/>
  <c r="H18" i="1" a="1"/>
  <c r="H18" i="1" s="1"/>
  <c r="K17" i="1" a="1"/>
  <c r="K17" i="1" s="1"/>
  <c r="J17" i="1" a="1"/>
  <c r="J17" i="1" s="1"/>
  <c r="I17" i="1" a="1"/>
  <c r="I17" i="1" s="1"/>
  <c r="H17" i="1" a="1"/>
  <c r="H17" i="1" s="1"/>
  <c r="K16" i="1" a="1"/>
  <c r="K16" i="1" s="1"/>
  <c r="J16" i="1" a="1"/>
  <c r="J16" i="1" s="1"/>
  <c r="I16" i="1" a="1"/>
  <c r="I16" i="1" s="1"/>
  <c r="H16" i="1" a="1"/>
  <c r="H16" i="1" s="1"/>
  <c r="K15" i="1" a="1"/>
  <c r="K15" i="1" s="1"/>
  <c r="J15" i="1" a="1"/>
  <c r="J15" i="1" s="1"/>
  <c r="I15" i="1" a="1"/>
  <c r="I15" i="1" s="1"/>
  <c r="H15" i="1" a="1"/>
  <c r="H15" i="1" s="1"/>
  <c r="K14" i="1" a="1"/>
  <c r="K14" i="1" s="1"/>
  <c r="J14" i="1" a="1"/>
  <c r="J14" i="1" s="1"/>
  <c r="I14" i="1" a="1"/>
  <c r="I14" i="1" s="1"/>
  <c r="H14" i="1" a="1"/>
  <c r="H14" i="1" s="1"/>
  <c r="K13" i="1" a="1"/>
  <c r="K13" i="1" s="1"/>
  <c r="J13" i="1" a="1"/>
  <c r="J13" i="1" s="1"/>
  <c r="I13" i="1" a="1"/>
  <c r="I13" i="1" s="1"/>
  <c r="H13" i="1" a="1"/>
  <c r="H13" i="1" s="1"/>
  <c r="K12" i="1" a="1"/>
  <c r="K12" i="1" s="1"/>
  <c r="J12" i="1" a="1"/>
  <c r="J12" i="1" s="1"/>
  <c r="I12" i="1" a="1"/>
  <c r="I12" i="1" s="1"/>
  <c r="H12" i="1" a="1"/>
  <c r="H12" i="1" s="1"/>
  <c r="K11" i="1" a="1"/>
  <c r="K11" i="1" s="1"/>
  <c r="J11" i="1" a="1"/>
  <c r="J11" i="1" s="1"/>
  <c r="I11" i="1" a="1"/>
  <c r="I11" i="1" s="1"/>
  <c r="H11" i="1" a="1"/>
  <c r="H11" i="1" s="1"/>
  <c r="K10" i="1" a="1"/>
  <c r="K10" i="1" s="1"/>
  <c r="J10" i="1" a="1"/>
  <c r="J10" i="1" s="1"/>
  <c r="I10" i="1" a="1"/>
  <c r="I10" i="1" s="1"/>
  <c r="H10" i="1" a="1"/>
  <c r="H10" i="1" s="1"/>
  <c r="K9" i="1" a="1"/>
  <c r="K9" i="1" s="1"/>
  <c r="J9" i="1" a="1"/>
  <c r="J9" i="1" s="1"/>
  <c r="I9" i="1" a="1"/>
  <c r="I9" i="1" s="1"/>
  <c r="H9" i="1" a="1"/>
  <c r="H9" i="1" s="1"/>
  <c r="K8" i="1" a="1"/>
  <c r="K8" i="1" s="1"/>
  <c r="J8" i="1" a="1"/>
  <c r="J8" i="1" s="1"/>
  <c r="I8" i="1" a="1"/>
  <c r="I8" i="1" s="1"/>
  <c r="H8" i="1" a="1"/>
  <c r="H8" i="1" s="1"/>
  <c r="K7" i="1" a="1"/>
  <c r="K7" i="1" s="1"/>
  <c r="J7" i="1" a="1"/>
  <c r="J7" i="1" s="1"/>
  <c r="I7" i="1" a="1"/>
  <c r="I7" i="1" s="1"/>
  <c r="H7" i="1" a="1"/>
  <c r="H7" i="1" s="1"/>
  <c r="K6" i="1" a="1"/>
  <c r="K6" i="1" s="1"/>
  <c r="J6" i="1" a="1"/>
  <c r="J6" i="1" s="1"/>
  <c r="I6" i="1" a="1"/>
  <c r="I6" i="1" s="1"/>
  <c r="H6" i="1" a="1"/>
  <c r="H6" i="1" s="1"/>
  <c r="K5" i="1" a="1"/>
  <c r="K5" i="1" s="1"/>
  <c r="J5" i="1" a="1"/>
  <c r="J5" i="1" s="1"/>
  <c r="I5" i="1" a="1"/>
  <c r="I5" i="1" s="1"/>
  <c r="H5" i="1" a="1"/>
  <c r="H5" i="1" s="1"/>
  <c r="K4" i="1" a="1"/>
  <c r="K4" i="1" s="1"/>
  <c r="J4" i="1" a="1"/>
  <c r="J4" i="1" s="1"/>
  <c r="I4" i="1" a="1"/>
  <c r="I4" i="1" s="1"/>
  <c r="H4" i="1" a="1"/>
  <c r="H4" i="1" s="1"/>
  <c r="K3" i="1" a="1"/>
  <c r="K3" i="1" s="1"/>
  <c r="J3" i="1" a="1"/>
  <c r="J3" i="1" s="1"/>
  <c r="I3" i="1" a="1"/>
  <c r="I3" i="1" s="1"/>
  <c r="H3" i="1" a="1"/>
  <c r="H3" i="1" s="1"/>
  <c r="K2" i="1" a="1"/>
  <c r="K2" i="1" s="1"/>
  <c r="J2" i="1" a="1"/>
  <c r="J2" i="1" s="1"/>
  <c r="I2" i="1" a="1"/>
  <c r="I2" i="1" s="1"/>
  <c r="H2" i="1" a="1"/>
  <c r="H2" i="1" s="1"/>
  <c r="D11" i="8"/>
  <c r="D32" i="8"/>
  <c r="B10" i="7"/>
  <c r="B9" i="7"/>
  <c r="K20" i="7"/>
  <c r="F20" i="7"/>
  <c r="K19" i="7"/>
  <c r="F19" i="7"/>
  <c r="K18" i="7"/>
  <c r="K17" i="7"/>
  <c r="F18" i="7"/>
  <c r="F17" i="7"/>
  <c r="M7" i="7"/>
  <c r="M8" i="7"/>
  <c r="M9" i="7"/>
  <c r="M10" i="7"/>
  <c r="M11" i="7"/>
  <c r="M12" i="7"/>
  <c r="M13" i="7"/>
  <c r="M6" i="7"/>
  <c r="H7" i="7"/>
  <c r="H8" i="7"/>
  <c r="H9" i="7"/>
  <c r="H10" i="7"/>
  <c r="H11" i="7"/>
  <c r="H12" i="7"/>
  <c r="H13" i="7"/>
  <c r="H6" i="7"/>
  <c r="L7" i="7"/>
  <c r="L8" i="7"/>
  <c r="L9" i="7"/>
  <c r="L10" i="7"/>
  <c r="L11" i="7"/>
  <c r="L12" i="7"/>
  <c r="L13" i="7"/>
  <c r="L6" i="7"/>
  <c r="G7" i="7"/>
  <c r="G8" i="7"/>
  <c r="G9" i="7"/>
  <c r="G10" i="7"/>
  <c r="G11" i="7"/>
  <c r="G12" i="7"/>
  <c r="G13" i="7"/>
  <c r="G6" i="7"/>
  <c r="K15" i="7"/>
  <c r="F15" i="7"/>
  <c r="B7" i="7"/>
  <c r="B6" i="7"/>
  <c r="B5" i="7"/>
  <c r="C43" i="1"/>
  <c r="C42" i="1"/>
  <c r="M39" i="1" l="1"/>
  <c r="O39" i="1" s="1"/>
  <c r="M35" i="1"/>
  <c r="O35" i="1" s="1"/>
  <c r="M31" i="1"/>
  <c r="O31" i="1" s="1"/>
  <c r="M27" i="1"/>
  <c r="O27" i="1" s="1"/>
  <c r="M23" i="1"/>
  <c r="O23" i="1" s="1"/>
  <c r="M19" i="1"/>
  <c r="O19" i="1" s="1"/>
  <c r="M15" i="1"/>
  <c r="O15" i="1" s="1"/>
  <c r="M11" i="1"/>
  <c r="O11" i="1" s="1"/>
  <c r="M7" i="1"/>
  <c r="O7" i="1" s="1"/>
  <c r="M3" i="1"/>
  <c r="O3" i="1" s="1"/>
  <c r="M38" i="1"/>
  <c r="O38" i="1" s="1"/>
  <c r="M34" i="1"/>
  <c r="O34" i="1" s="1"/>
  <c r="M30" i="1"/>
  <c r="O30" i="1" s="1"/>
  <c r="M26" i="1"/>
  <c r="O26" i="1" s="1"/>
  <c r="M22" i="1"/>
  <c r="O22" i="1" s="1"/>
  <c r="M18" i="1"/>
  <c r="O18" i="1" s="1"/>
  <c r="M14" i="1"/>
  <c r="O14" i="1" s="1"/>
  <c r="M10" i="1"/>
  <c r="O10" i="1" s="1"/>
  <c r="M6" i="1"/>
  <c r="O6" i="1" s="1"/>
  <c r="M37" i="1"/>
  <c r="O37" i="1" s="1"/>
  <c r="M33" i="1"/>
  <c r="O33" i="1" s="1"/>
  <c r="M29" i="1"/>
  <c r="O29" i="1" s="1"/>
  <c r="M25" i="1"/>
  <c r="O25" i="1" s="1"/>
  <c r="M21" i="1"/>
  <c r="O21" i="1" s="1"/>
  <c r="M17" i="1"/>
  <c r="O17" i="1" s="1"/>
  <c r="M13" i="1"/>
  <c r="O13" i="1" s="1"/>
  <c r="M9" i="1"/>
  <c r="O9" i="1" s="1"/>
  <c r="M5" i="1"/>
  <c r="O5" i="1" s="1"/>
  <c r="M2" i="1"/>
  <c r="O2" i="1" s="1"/>
  <c r="M40" i="1"/>
  <c r="O40" i="1" s="1"/>
  <c r="M36" i="1"/>
  <c r="O36" i="1" s="1"/>
  <c r="M32" i="1"/>
  <c r="O32" i="1" s="1"/>
  <c r="M28" i="1"/>
  <c r="O28" i="1" s="1"/>
  <c r="M24" i="1"/>
  <c r="O24" i="1" s="1"/>
  <c r="M20" i="1"/>
  <c r="O20" i="1" s="1"/>
  <c r="M16" i="1"/>
  <c r="O16" i="1" s="1"/>
  <c r="M12" i="1"/>
  <c r="O12" i="1" s="1"/>
  <c r="M8" i="1"/>
  <c r="O8" i="1" s="1"/>
  <c r="M4" i="1"/>
  <c r="O4" i="1" s="1"/>
  <c r="L2" i="1"/>
  <c r="L36" i="1"/>
  <c r="L24" i="1"/>
  <c r="L12" i="1"/>
  <c r="N12" i="1" s="1"/>
  <c r="L39" i="1"/>
  <c r="L35" i="1"/>
  <c r="L31" i="1"/>
  <c r="N31" i="1" s="1"/>
  <c r="L27" i="1"/>
  <c r="L23" i="1"/>
  <c r="L19" i="1"/>
  <c r="L15" i="1"/>
  <c r="N15" i="1" s="1"/>
  <c r="L11" i="1"/>
  <c r="L7" i="1"/>
  <c r="L3" i="1"/>
  <c r="L40" i="1"/>
  <c r="L28" i="1"/>
  <c r="N28" i="1" s="1"/>
  <c r="L16" i="1"/>
  <c r="L4" i="1"/>
  <c r="L38" i="1"/>
  <c r="N38" i="1" s="1"/>
  <c r="L34" i="1"/>
  <c r="L30" i="1"/>
  <c r="L26" i="1"/>
  <c r="L22" i="1"/>
  <c r="L18" i="1"/>
  <c r="N18" i="1" s="1"/>
  <c r="L14" i="1"/>
  <c r="L10" i="1"/>
  <c r="N10" i="1" s="1"/>
  <c r="L6" i="1"/>
  <c r="L32" i="1"/>
  <c r="L20" i="1"/>
  <c r="L8" i="1"/>
  <c r="L37" i="1"/>
  <c r="L33" i="1"/>
  <c r="N33" i="1" s="1"/>
  <c r="L29" i="1"/>
  <c r="L25" i="1"/>
  <c r="L21" i="1"/>
  <c r="L17" i="1"/>
  <c r="N17" i="1" s="1"/>
  <c r="L13" i="1"/>
  <c r="L9" i="1"/>
  <c r="L5" i="1"/>
  <c r="B4" i="6" l="1"/>
  <c r="B10" i="6"/>
  <c r="C44" i="1"/>
  <c r="O42" i="1"/>
  <c r="N3" i="1"/>
  <c r="N19" i="1"/>
  <c r="N35" i="1"/>
  <c r="N30" i="1"/>
  <c r="N16" i="1"/>
  <c r="N32" i="1"/>
  <c r="N5" i="1"/>
  <c r="N21" i="1"/>
  <c r="N37" i="1"/>
  <c r="N14" i="1"/>
  <c r="N7" i="1"/>
  <c r="N23" i="1"/>
  <c r="N39" i="1"/>
  <c r="N4" i="1"/>
  <c r="N20" i="1"/>
  <c r="N36" i="1"/>
  <c r="N9" i="1"/>
  <c r="N25" i="1"/>
  <c r="N2" i="1"/>
  <c r="N26" i="1"/>
  <c r="N11" i="1"/>
  <c r="N27" i="1"/>
  <c r="N40" i="1"/>
  <c r="N8" i="1"/>
  <c r="N24" i="1"/>
  <c r="N22" i="1"/>
  <c r="N13" i="1"/>
  <c r="N29" i="1"/>
  <c r="N6" i="1"/>
  <c r="N34" i="1"/>
  <c r="B5" i="6" l="1"/>
  <c r="D5" i="6" s="1"/>
  <c r="E5" i="6" s="1"/>
  <c r="B8" i="6"/>
  <c r="D8" i="6" s="1"/>
  <c r="E8" i="6" s="1"/>
  <c r="D4" i="6"/>
  <c r="E4" i="6" s="1"/>
  <c r="C46" i="1"/>
  <c r="C45" i="1"/>
  <c r="N42" i="1"/>
  <c r="B6" i="6" l="1"/>
  <c r="D6" i="6"/>
  <c r="E6" i="6" s="1"/>
  <c r="B7" i="6"/>
  <c r="D7" i="6" s="1"/>
  <c r="E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<sst xmlns="http://schemas.openxmlformats.org/spreadsheetml/2006/main" count="291" uniqueCount="143">
  <si>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</si>
  <si>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</si>
  <si>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</si>
  <si>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</si>
  <si>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</si>
  <si>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</si>
  <si>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</si>
  <si>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</si>
  <si>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</si>
  <si>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</si>
  <si>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</si>
  <si>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</si>
  <si>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</si>
  <si>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</si>
  <si>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</si>
  <si>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</si>
  <si>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</si>
  <si>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</si>
  <si>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</si>
  <si>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</si>
  <si>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</si>
  <si>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</si>
  <si>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</si>
  <si>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</si>
  <si>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</si>
  <si>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</si>
  <si>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</si>
  <si>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</si>
  <si>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</si>
  <si>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</si>
  <si>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</si>
  <si>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</si>
  <si>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</si>
  <si>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</si>
  <si>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</si>
  <si>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</si>
  <si>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</si>
  <si>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</si>
  <si>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</si>
  <si>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</si>
  <si>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</si>
  <si>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</si>
  <si>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</si>
  <si>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</si>
  <si>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</si>
  <si>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</si>
  <si>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</si>
  <si>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</si>
  <si>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</si>
  <si>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</si>
  <si>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</si>
  <si>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</si>
  <si>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</si>
  <si>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</si>
  <si>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</si>
  <si>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</si>
  <si>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</si>
  <si>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</si>
  <si>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</si>
  <si>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</si>
  <si>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</si>
  <si>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</si>
  <si>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</si>
  <si>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</si>
  <si>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</si>
  <si>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</si>
  <si>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</si>
  <si>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</si>
  <si>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</si>
  <si>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</si>
  <si>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</si>
  <si>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</si>
  <si>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</si>
  <si>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</si>
  <si>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</si>
  <si>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budget(mill)</t>
  </si>
  <si>
    <t>revenue(mil)</t>
  </si>
  <si>
    <t>budget(USD)</t>
  </si>
  <si>
    <t>revenue(USD)</t>
  </si>
  <si>
    <t>Total sum</t>
  </si>
  <si>
    <t>Total number of movies</t>
  </si>
  <si>
    <t xml:space="preserve">Total bollywood revenue </t>
  </si>
  <si>
    <t>Total bollywood movies</t>
  </si>
  <si>
    <t>Avg revenue</t>
  </si>
  <si>
    <t>% revenue from bollywood</t>
  </si>
  <si>
    <t>Key matrics</t>
  </si>
  <si>
    <t>Marvel consolidated P&amp;L</t>
  </si>
  <si>
    <t>Budget</t>
  </si>
  <si>
    <t>Profit/loss</t>
  </si>
  <si>
    <t>Profit/loss%</t>
  </si>
  <si>
    <t>Market Share</t>
  </si>
  <si>
    <t>Total Hollywood revenue</t>
  </si>
  <si>
    <t>Marvel Studio Revenue</t>
  </si>
  <si>
    <t>Target</t>
  </si>
  <si>
    <t>Target - actual %</t>
  </si>
  <si>
    <t>Target - actual</t>
  </si>
  <si>
    <t>Mean</t>
  </si>
  <si>
    <t>Median</t>
  </si>
  <si>
    <t>Mode</t>
  </si>
  <si>
    <t>Name</t>
  </si>
  <si>
    <t>income - mean</t>
  </si>
  <si>
    <t>Jamir</t>
  </si>
  <si>
    <t>Moon</t>
  </si>
  <si>
    <t>YearlyIncome $</t>
  </si>
  <si>
    <t>Mohona</t>
  </si>
  <si>
    <t>Mim</t>
  </si>
  <si>
    <t>Sifat</t>
  </si>
  <si>
    <t>Angelina</t>
  </si>
  <si>
    <t>Scarlett</t>
  </si>
  <si>
    <t>ABC income (in Thousand $)</t>
  </si>
  <si>
    <t>Tes income ( In Thousand $)</t>
  </si>
  <si>
    <t>Arabi</t>
  </si>
  <si>
    <t>Arfin</t>
  </si>
  <si>
    <t>Rana</t>
  </si>
  <si>
    <t>Laboni</t>
  </si>
  <si>
    <t>Limon</t>
  </si>
  <si>
    <t>Sufian</t>
  </si>
  <si>
    <t>Momo</t>
  </si>
  <si>
    <t>Tasnim</t>
  </si>
  <si>
    <t>Squire</t>
  </si>
  <si>
    <t>Total squire</t>
  </si>
  <si>
    <t>Count</t>
  </si>
  <si>
    <t>Variance</t>
  </si>
  <si>
    <t>Standard dev</t>
  </si>
  <si>
    <t>Std Devi</t>
  </si>
  <si>
    <t>Stocks</t>
  </si>
  <si>
    <t>Gold</t>
  </si>
  <si>
    <t>Investment</t>
  </si>
  <si>
    <t>what will be co-relation between these two?</t>
  </si>
  <si>
    <t>I think that will be negetive. Because when stocks is high gold price</t>
  </si>
  <si>
    <t>decrease. And if stocks is low the gold price will increse.</t>
  </si>
  <si>
    <t>So we need keep think balance.</t>
  </si>
  <si>
    <t>Office time</t>
  </si>
  <si>
    <t>Employee happiness index</t>
  </si>
  <si>
    <t>Corelation</t>
  </si>
  <si>
    <t>You can see that they are negative.</t>
  </si>
  <si>
    <t>Redius (ft)</t>
  </si>
  <si>
    <t>Area (square) (ft)</t>
  </si>
  <si>
    <t>Co-relation</t>
  </si>
  <si>
    <t>Billions</t>
  </si>
  <si>
    <t>INR</t>
  </si>
  <si>
    <t>Millions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</si>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</sst>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0" fillId="0" borderId="0" xfId="0" applyNumberFormat="1"/>
    <xf numFmtId="44" fontId="0" fillId="0" borderId="0" xfId="1" applyFont="1"/>
    <xf numFmtId="44" fontId="0" fillId="0" borderId="0" xfId="0" applyNumberFormat="1"/>
    <xf numFmtId="0" fontId="3" fillId="3" borderId="0" xfId="0" applyFont="1" applyFill="1"/>
    <xf numFmtId="0" fontId="3" fillId="3" borderId="1" xfId="0" applyNumberFormat="1" applyFont="1" applyFill="1" applyBorder="1"/>
    <xf numFmtId="44" fontId="3" fillId="3" borderId="1" xfId="0" applyNumberFormat="1" applyFont="1" applyFill="1" applyBorder="1"/>
    <xf numFmtId="44" fontId="3" fillId="3" borderId="2" xfId="0" applyNumberFormat="1" applyFont="1" applyFill="1" applyBorder="1"/>
    <xf numFmtId="0" fontId="3" fillId="0" borderId="1" xfId="0" applyNumberFormat="1" applyFont="1" applyFill="1" applyBorder="1"/>
    <xf numFmtId="44" fontId="3" fillId="0" borderId="1" xfId="0" applyNumberFormat="1" applyFont="1" applyFill="1" applyBorder="1"/>
    <xf numFmtId="44" fontId="3" fillId="0" borderId="2" xfId="0" applyNumberFormat="1" applyFont="1" applyFill="1" applyBorder="1"/>
    <xf numFmtId="9" fontId="0" fillId="0" borderId="0" xfId="2" applyFont="1"/>
    <xf numFmtId="0" fontId="0" fillId="4" borderId="0" xfId="0" applyFill="1"/>
    <xf numFmtId="9" fontId="0" fillId="0" borderId="0" xfId="0" applyNumberFormat="1"/>
    <xf numFmtId="2" fontId="0" fillId="0" borderId="0" xfId="0" applyNumberFormat="1"/>
    <xf numFmtId="2" fontId="0" fillId="0" borderId="0" xfId="2" applyNumberFormat="1" applyFont="1"/>
    <xf numFmtId="0" fontId="0" fillId="5" borderId="0" xfId="0" applyFill="1"/>
    <xf numFmtId="0" fontId="0" fillId="6" borderId="0" xfId="0" applyFill="1"/>
    <xf numFmtId="0" fontId="0" fillId="7" borderId="0" xfId="0" applyFill="1"/>
    <xf numFmtId="2" fontId="0" fillId="7" borderId="0" xfId="0" applyNumberFormat="1" applyFill="1"/>
    <xf numFmtId="0" fontId="0" fillId="8" borderId="0" xfId="0" applyFill="1" applyAlignment="1"/>
    <xf numFmtId="0" fontId="0" fillId="8" borderId="0" xfId="0" applyFill="1"/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44" fontId="0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025371828521436E-2"/>
          <c:y val="0.24657315539809818"/>
          <c:w val="0.8529398512685914"/>
          <c:h val="0.4471324222999040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'Marvel financials'!$B$3</c:f>
              <c:strCache>
                <c:ptCount val="1"/>
                <c:pt idx="0">
                  <c:v>Marvel consolidated P&amp;L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'Marvel financials'!$B$4:$B$8</c:f>
              <c:numCache>
                <c:formatCode>_("$"* #,##0.00_);_("$"* \(#,##0.00\);_("$"* "-"??_);_(@_)</c:formatCode>
                <c:ptCount val="5"/>
                <c:pt idx="0">
                  <c:v>9054.6</c:v>
                </c:pt>
                <c:pt idx="1">
                  <c:v>1988.7</c:v>
                </c:pt>
                <c:pt idx="2">
                  <c:v>7065.9000000000005</c:v>
                </c:pt>
                <c:pt idx="3" formatCode="0%">
                  <c:v>3.5530245889274403</c:v>
                </c:pt>
                <c:pt idx="4" formatCode="0%">
                  <c:v>0.48738554949698293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D-410A-91CD-53863537C472}"/>
            </c:ext>
          </c:extLst>
        </c:ser>
        <c:ser>
          <c:idx val="1"/>
          <c:order val="1"/>
          <c:tx>
            <c:strRef>
              <c:f>'Marvel financials'!$C$3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'Marvel financials'!$C$4:$C$8</c:f>
              <c:numCache>
                <c:formatCode>_("$"* #,##0.00_);_("$"* \(#,##0.00\);_("$"* "-"??_);_(@_)</c:formatCode>
                <c:ptCount val="5"/>
                <c:pt idx="0">
                  <c:v>8000</c:v>
                </c:pt>
                <c:pt idx="1">
                  <c:v>2000</c:v>
                </c:pt>
                <c:pt idx="2">
                  <c:v>6000</c:v>
                </c:pt>
                <c:pt idx="3" formatCode="0%">
                  <c:v>2.75</c:v>
                </c:pt>
                <c:pt idx="4" formatCode="0%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2D-410A-91CD-53863537C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0"/>
        <c:axId val="704596976"/>
        <c:axId val="704598224"/>
      </c:barChart>
      <c:catAx>
        <c:axId val="70459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98224"/>
        <c:crosses val="autoZero"/>
        <c:auto val="1"/>
        <c:lblAlgn val="ctr"/>
        <c:lblOffset val="100"/>
        <c:noMultiLvlLbl val="0"/>
      </c:catAx>
      <c:valAx>
        <c:axId val="70459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59697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088923314351862"/>
          <c:y val="4.3346608469199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Corelation!$D$22</c:f>
              <c:strCache>
                <c:ptCount val="1"/>
                <c:pt idx="0">
                  <c:v>Employee happiness index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Corelation!$C$23:$C$28</c:f>
              <c:numCache>
                <c:formatCode>General</c:formatCode>
                <c:ptCount val="6"/>
                <c:pt idx="0">
                  <c:v>10</c:v>
                </c:pt>
                <c:pt idx="1">
                  <c:v>60</c:v>
                </c:pt>
                <c:pt idx="2">
                  <c:v>0</c:v>
                </c:pt>
                <c:pt idx="3">
                  <c:v>120</c:v>
                </c:pt>
                <c:pt idx="4">
                  <c:v>30</c:v>
                </c:pt>
                <c:pt idx="5">
                  <c:v>25</c:v>
                </c:pt>
              </c:numCache>
            </c:numRef>
          </c:xVal>
          <c:yVal>
            <c:numRef>
              <c:f>Corelation!$D$23:$D$28</c:f>
              <c:numCache>
                <c:formatCode>General</c:formatCode>
                <c:ptCount val="6"/>
                <c:pt idx="0">
                  <c:v>8</c:v>
                </c:pt>
                <c:pt idx="1">
                  <c:v>4</c:v>
                </c:pt>
                <c:pt idx="2">
                  <c:v>9</c:v>
                </c:pt>
                <c:pt idx="3">
                  <c:v>2</c:v>
                </c:pt>
                <c:pt idx="4">
                  <c:v>7</c:v>
                </c:pt>
                <c:pt idx="5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72-42AF-A98D-85A88743D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313872"/>
        <c:axId val="765588288"/>
      </c:scatterChart>
      <c:valAx>
        <c:axId val="76731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588288"/>
        <c:crosses val="autoZero"/>
        <c:crossBetween val="midCat"/>
      </c:valAx>
      <c:valAx>
        <c:axId val="76558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1387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Corelation!$D$5</c:f>
              <c:strCache>
                <c:ptCount val="1"/>
                <c:pt idx="0">
                  <c:v>Area (square) (ft)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Corelation!$C$6:$C$9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4.2</c:v>
                </c:pt>
                <c:pt idx="3">
                  <c:v>3.1</c:v>
                </c:pt>
              </c:numCache>
            </c:numRef>
          </c:xVal>
          <c:yVal>
            <c:numRef>
              <c:f>Corelation!$D$6:$D$9</c:f>
              <c:numCache>
                <c:formatCode>General</c:formatCode>
                <c:ptCount val="4"/>
                <c:pt idx="0">
                  <c:v>78.571428569999995</c:v>
                </c:pt>
                <c:pt idx="1">
                  <c:v>314.28714300000001</c:v>
                </c:pt>
                <c:pt idx="2">
                  <c:v>55.44</c:v>
                </c:pt>
                <c:pt idx="3">
                  <c:v>30.2056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50-4946-BB46-822330ABA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673680"/>
        <c:axId val="713369504"/>
      </c:scatterChart>
      <c:valAx>
        <c:axId val="76767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369504"/>
        <c:crosses val="autoZero"/>
        <c:crossBetween val="midCat"/>
      </c:valAx>
      <c:valAx>
        <c:axId val="71336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7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211336</xdr:colOff>
      <xdr:row>8</xdr:row>
      <xdr:rowOff>95250</xdr:rowOff>
    </xdr:from>
    <xdr:to>
      <xdr:col>8</xdr:col>
      <xdr:colOff>35718</xdr:colOff>
      <xdr:row>16</xdr:row>
      <xdr:rowOff>89298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180998E-C35B-42FC-846F-ABD9E734C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469947</xdr:colOff>
      <xdr:row>20</xdr:row>
      <xdr:rowOff>161084</xdr:rowOff>
    </xdr:from>
    <xdr:to>
      <xdr:col>11</xdr:col>
      <xdr:colOff>301159</xdr:colOff>
      <xdr:row>30</xdr:row>
      <xdr:rowOff>28014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B93C2A-B76E-4AE1-9E30-DEAE1E0C8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480453</xdr:colOff>
      <xdr:row>11</xdr:row>
      <xdr:rowOff>11626</xdr:rowOff>
    </xdr:from>
    <xdr:to>
      <xdr:col>4</xdr:col>
      <xdr:colOff>413218</xdr:colOff>
      <xdr:row>20</xdr:row>
      <xdr:rowOff>49026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F2BBE1-4D24-4942-8E91-962AD99A4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wnload\movies_db_excel_Bas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vies"/>
      <sheetName val="financials"/>
      <sheetName val="actors"/>
      <sheetName val="movie_actor"/>
      <sheetName val="languages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O41" totalsRowCount="1" headerRowDxfId="13">
  <autoFilter ref="A1:O40" xr:uid="{6A7FE39D-5614-4A7F-89B7-C167ABC0A251}"/>
  <tableColumns count="15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2" totalsRowDxfId="6">
      <calculatedColumnFormula array="1">_xlfn.XLOOKUP([1]!Movies[[#This Row],[movie_id]:[movie_id]],[1]!Financials[[#All],[movie_id]:[movie_id]],[1]!Financials[[#All],[budget]],"Not Available",0)</calculatedColumnFormula>
    </tableColumn>
    <tableColumn id="19" xr3:uid="{DB0D2613-55BC-4836-9E67-0E5D587EA27B}" name="revenue">
      <calculatedColumnFormula array="1">_xlfn.XLOOKUP([1]!Movies[[#This Row],[movie_id]:[movie_id]],[1]!Financials[[#All],[movie_id]:[movie_id]],[1]!Financials[[#All],[revenue]],"Not Available",0)</calculatedColumnFormula>
    </tableColumn>
    <tableColumn id="15" xr3:uid="{4FC460F8-5501-4B3D-B612-AA6EA53F088D}" name="unit" dataDxfId="11" totalsRowDxfId="5">
      <calculatedColumnFormula array="1">_xlfn.XLOOKUP([1]!Movies[[#This Row],[movie_id]:[movie_id]],[1]!Financials[[#All],[movie_id]:[movie_id]],[1]!Financials[[#All],[unit]],"Not Available",0)</calculatedColumnFormula>
    </tableColumn>
    <tableColumn id="16" xr3:uid="{71AF9D00-263F-48BA-A598-7B2DDE3DCFC0}" name="currency" dataDxfId="10" totalsRowDxfId="4">
      <calculatedColumnFormula array="1">_xlfn.XLOOKUP([1]!Movies[[#This Row],[movie_id]:[movie_id]],[1]!Financials[[#All],[movie_id]:[movie_id]],[1]!Financials[[#All],[currency]],"Not Available",0)</calculatedColumnFormula>
    </tableColumn>
    <tableColumn id="2" xr3:uid="{E87B452A-47D9-48E6-9643-8DECCA0CEE6E}" name="budget(mill)" dataDxfId="9" totalsRowDxfId="3">
      <calculatedColumnFormula>IF(Movies[[#This Row],[unit]]="billions",Movies[[#This Row],[budget]]*1000,Movies[[#This Row],[budget]])</calculatedColumnFormula>
    </tableColumn>
    <tableColumn id="9" xr3:uid="{BBED943F-C568-431F-B33F-D36252F9DCB9}" name="revenue(mil)" dataDxfId="8" totalsRowDxfId="2">
      <calculatedColumnFormula>IF(Movies[[#This Row],[unit]]="billions",Movies[[#This Row],[revenue]]*1000,Movies[[#This Row],[revenue]])</calculatedColumnFormula>
    </tableColumn>
    <tableColumn id="12" xr3:uid="{44EB6B2C-74AB-47E9-A73F-B046E63ADE99}" name="budget(USD)" totalsRowDxfId="1" dataCellStyle="Currency">
      <calculatedColumnFormula>IF(Movies[[#This Row],[currency]]="INR",Movies[[#This Row],[budget(mill)]]/80,Movies[[#This Row],[budget(mill)]])</calculatedColumnFormula>
    </tableColumn>
    <tableColumn id="13" xr3:uid="{897F5602-5019-4423-AA0C-F8C60DD4A363}" name="revenue(USD)" totalsRowDxfId="0" dataCellStyle="Currency">
      <calculatedColumnFormula>IF(Movies[[#This Row],[currency]]="INR",Movies[[#This Row],[revenue(mil)]]/80,Movies[[#This Row],[revenue(mil)]])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C48EF0-467D-40D8-9D44-1ACA99B2BF16}" name="Financials" displayName="Financials" ref="A1:E41" totalsRowShown="0" headerRowDxfId="7">
  <autoFilter ref="A1:E41" xr:uid="{DBC48EF0-467D-40D8-9D44-1ACA99B2BF16}"/>
  <tableColumns count="5">
    <tableColumn id="1" xr3:uid="{CFE88ABD-FD2F-4C64-A0AA-C2B6FB78466F}" name="movie_id"/>
    <tableColumn id="2" xr3:uid="{A07A5765-0A0E-4393-8ECF-4B5171918C2A}" name="budget"/>
    <tableColumn id="3" xr3:uid="{506D9E9D-11BD-41BF-94FD-BCD4EA605CF7}" name="revenue"/>
    <tableColumn id="4" xr3:uid="{F33CF891-9B41-4431-874E-4EC3B7236684}" name="unit"/>
    <tableColumn id="5" xr3:uid="{CDB48EE8-99B2-456C-9860-3B6215E85EA7}" nam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zoomScale="124" zoomScaleNormal="124" workbookViewId="0">
      <selection activeCell="L2" sqref="L2"/>
    </sheetView>
  </sheetViews>
  <sheetFormatPr defaultRowHeight="15" x14ac:dyDescent="0.25"/>
  <cols>
    <col min="1" max="1" width="11.85546875" customWidth="1"/>
    <col min="2" max="2" width="29.7109375" customWidth="1"/>
    <col min="3" max="3" width="10.5703125" bestFit="1" customWidth="1"/>
    <col min="4" max="4" width="14.7109375" bestFit="1" customWidth="1"/>
    <col min="5" max="5" width="14" bestFit="1" customWidth="1"/>
    <col min="6" max="6" width="22" customWidth="1"/>
    <col min="7" max="7" width="6.28515625" customWidth="1"/>
    <col min="8" max="8" width="24" bestFit="1" customWidth="1"/>
    <col min="9" max="9" width="16.7109375" customWidth="1"/>
    <col min="10" max="10" width="13.140625" customWidth="1"/>
    <col min="12" max="12" width="16.85546875" bestFit="1" customWidth="1"/>
    <col min="13" max="13" width="15" bestFit="1" customWidth="1"/>
    <col min="14" max="14" width="14.7109375" bestFit="1" customWidth="1"/>
    <col min="15" max="15" width="16" bestFit="1" customWidth="1"/>
  </cols>
  <sheetData>
    <row r="1" spans="1:15" x14ac:dyDescent="0.25">
      <c r="A1" s="1" t="s">
        <v>0</v>
      </c>
      <c r="B1" s="1" t="s">
        <v>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75</v>
      </c>
      <c r="M1" s="1" t="s">
        <v>76</v>
      </c>
      <c r="N1" s="1" t="s">
        <v>77</v>
      </c>
      <c r="O1" s="1" t="s">
        <v>78</v>
      </c>
    </row>
    <row r="2" spans="1:15" x14ac:dyDescent="0.25">
      <c r="A2">
        <v>101</v>
      </c>
      <c r="B2" t="s">
        <v>35</v>
      </c>
      <c r="C2" t="s">
        <v>6</v>
      </c>
      <c r="D2">
        <v>2022</v>
      </c>
      <c r="E2">
        <v>8.4</v>
      </c>
      <c r="F2" t="s">
        <v>33</v>
      </c>
      <c r="G2">
        <v>3</v>
      </c>
      <c r="H2" cm="1">
        <f t="array" ref="H2">_xlfn.XLOOKUP([1]!Movies[[#This Row],[movie_id]:[movie_id]],[1]!Financials[[#All],[movie_id]:[movie_id]],[1]!Financials[[#All],[budget]],"Not Available",0)</f>
        <v>1</v>
      </c>
      <c r="I2" cm="1">
        <f t="array" ref="I2">_xlfn.XLOOKUP([1]!Movies[[#This Row],[movie_id]:[movie_id]],[1]!Financials[[#All],[movie_id]:[movie_id]],[1]!Financials[[#All],[revenue]],"Not Available",0)</f>
        <v>12.5</v>
      </c>
      <c r="J2" t="str" cm="1">
        <f t="array" ref="J2">_xlfn.XLOOKUP([1]!Movies[[#This Row],[movie_id]:[movie_id]],[1]!Financials[[#All],[movie_id]:[movie_id]],[1]!Financials[[#All],[unit]],"Not Available",0)</f>
        <v>Billions</v>
      </c>
      <c r="K2" t="str" cm="1">
        <f t="array" ref="K2">_xlfn.XLOOKUP([1]!Movies[[#This Row],[movie_id]:[movie_id]],[1]!Financials[[#All],[movie_id]:[movie_id]],[1]!Financials[[#All],[currency]],"Not Available",0)</f>
        <v>INR</v>
      </c>
      <c r="L2" s="2">
        <f>IF(Movies[[#This Row],[unit]]="billions",Movies[[#This Row],[budget]]*1000,Movies[[#This Row],[budget]])</f>
        <v>1000</v>
      </c>
      <c r="M2" s="2">
        <f>IF(Movies[[#This Row],[unit]]="billions",Movies[[#This Row],[revenue]]*1000,Movies[[#This Row],[revenue]])</f>
        <v>12500</v>
      </c>
      <c r="N2" s="3">
        <f>IF(Movies[[#This Row],[currency]]="INR",Movies[[#This Row],[budget(mill)]]/80,Movies[[#This Row],[budget(mill)]])</f>
        <v>12.5</v>
      </c>
      <c r="O2" s="3">
        <f>IF(Movies[[#This Row],[currency]]="INR",Movies[[#This Row],[revenue(mil)]]/80,Movies[[#This Row],[revenue(mil)]])</f>
        <v>156.25</v>
      </c>
    </row>
    <row r="3" spans="1:15" x14ac:dyDescent="0.25">
      <c r="A3">
        <v>102</v>
      </c>
      <c r="B3" t="s">
        <v>36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_xlfn.XLOOKUP([1]!Movies[[#This Row],[movie_id]:[movie_id]],[1]!Financials[[#All],[movie_id]:[movie_id]],[1]!Financials[[#All],[budget]],"Not Available",0)</f>
        <v>200</v>
      </c>
      <c r="I3" cm="1">
        <f t="array" ref="I3">_xlfn.XLOOKUP([1]!Movies[[#This Row],[movie_id]:[movie_id]],[1]!Financials[[#All],[movie_id]:[movie_id]],[1]!Financials[[#All],[revenue]],"Not Available",0)</f>
        <v>954.8</v>
      </c>
      <c r="J3" t="str" cm="1">
        <f t="array" ref="J3">_xlfn.XLOOKUP([1]!Movies[[#This Row],[movie_id]:[movie_id]],[1]!Financials[[#All],[movie_id]:[movie_id]],[1]!Financials[[#All],[unit]],"Not Available",0)</f>
        <v>Millions</v>
      </c>
      <c r="K3" t="str" cm="1">
        <f t="array" ref="K3">_xlfn.XLOOKUP([1]!Movies[[#This Row],[movie_id]:[movie_id]],[1]!Financials[[#All],[movie_id]:[movie_id]],[1]!Financials[[#All],[currency]],"Not Available",0)</f>
        <v>USD</v>
      </c>
      <c r="L3" s="2">
        <f>IF(Movies[[#This Row],[unit]]="billions",Movies[[#This Row],[budget]]*1000,Movies[[#This Row],[budget]])</f>
        <v>200</v>
      </c>
      <c r="M3" s="2">
        <f>IF(Movies[[#This Row],[unit]]="billions",Movies[[#This Row],[revenue]]*1000,Movies[[#This Row],[revenue]])</f>
        <v>954.8</v>
      </c>
      <c r="N3" s="3">
        <f>IF(Movies[[#This Row],[currency]]="INR",Movies[[#This Row],[budget(mill)]]/80,Movies[[#This Row],[budget(mill)]])</f>
        <v>200</v>
      </c>
      <c r="O3" s="3">
        <f>IF(Movies[[#This Row],[currency]]="INR",Movies[[#This Row],[revenue(mil)]]/80,Movies[[#This Row],[revenue(mil)]])</f>
        <v>954.8</v>
      </c>
    </row>
    <row r="4" spans="1:15" x14ac:dyDescent="0.25">
      <c r="A4">
        <v>103</v>
      </c>
      <c r="B4" t="s">
        <v>37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_xlfn.XLOOKUP([1]!Movies[[#This Row],[movie_id]:[movie_id]],[1]!Financials[[#All],[movie_id]:[movie_id]],[1]!Financials[[#All],[budget]],"Not Available",0)</f>
        <v>165</v>
      </c>
      <c r="I4" cm="1">
        <f t="array" ref="I4">_xlfn.XLOOKUP([1]!Movies[[#This Row],[movie_id]:[movie_id]],[1]!Financials[[#All],[movie_id]:[movie_id]],[1]!Financials[[#All],[revenue]],"Not Available",0)</f>
        <v>644.79999999999995</v>
      </c>
      <c r="J4" t="str" cm="1">
        <f t="array" ref="J4">_xlfn.XLOOKUP([1]!Movies[[#This Row],[movie_id]:[movie_id]],[1]!Financials[[#All],[movie_id]:[movie_id]],[1]!Financials[[#All],[unit]],"Not Available",0)</f>
        <v>Millions</v>
      </c>
      <c r="K4" t="str" cm="1">
        <f t="array" ref="K4">_xlfn.XLOOKUP([1]!Movies[[#This Row],[movie_id]:[movie_id]],[1]!Financials[[#All],[movie_id]:[movie_id]],[1]!Financials[[#All],[currency]],"Not Available",0)</f>
        <v>USD</v>
      </c>
      <c r="L4" s="2">
        <f>IF(Movies[[#This Row],[unit]]="billions",Movies[[#This Row],[budget]]*1000,Movies[[#This Row],[budget]])</f>
        <v>165</v>
      </c>
      <c r="M4" s="2">
        <f>IF(Movies[[#This Row],[unit]]="billions",Movies[[#This Row],[revenue]]*1000,Movies[[#This Row],[revenue]])</f>
        <v>644.79999999999995</v>
      </c>
      <c r="N4" s="3">
        <f>IF(Movies[[#This Row],[currency]]="INR",Movies[[#This Row],[budget(mill)]]/80,Movies[[#This Row],[budget(mill)]])</f>
        <v>165</v>
      </c>
      <c r="O4" s="3">
        <f>IF(Movies[[#This Row],[currency]]="INR",Movies[[#This Row],[revenue(mil)]]/80,Movies[[#This Row],[revenue(mil)]])</f>
        <v>644.79999999999995</v>
      </c>
    </row>
    <row r="5" spans="1:15" x14ac:dyDescent="0.25">
      <c r="A5">
        <v>104</v>
      </c>
      <c r="B5" t="s">
        <v>38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_xlfn.XLOOKUP([1]!Movies[[#This Row],[movie_id]:[movie_id]],[1]!Financials[[#All],[movie_id]:[movie_id]],[1]!Financials[[#All],[budget]],"Not Available",0)</f>
        <v>180</v>
      </c>
      <c r="I5" cm="1">
        <f t="array" ref="I5">_xlfn.XLOOKUP([1]!Movies[[#This Row],[movie_id]:[movie_id]],[1]!Financials[[#All],[movie_id]:[movie_id]],[1]!Financials[[#All],[revenue]],"Not Available",0)</f>
        <v>854</v>
      </c>
      <c r="J5" t="str" cm="1">
        <f t="array" ref="J5">_xlfn.XLOOKUP([1]!Movies[[#This Row],[movie_id]:[movie_id]],[1]!Financials[[#All],[movie_id]:[movie_id]],[1]!Financials[[#All],[unit]],"Not Available",0)</f>
        <v>Millions</v>
      </c>
      <c r="K5" t="str" cm="1">
        <f t="array" ref="K5">_xlfn.XLOOKUP([1]!Movies[[#This Row],[movie_id]:[movie_id]],[1]!Financials[[#All],[movie_id]:[movie_id]],[1]!Financials[[#All],[currency]],"Not Available",0)</f>
        <v>USD</v>
      </c>
      <c r="L5" s="2">
        <f>IF(Movies[[#This Row],[unit]]="billions",Movies[[#This Row],[budget]]*1000,Movies[[#This Row],[budget]])</f>
        <v>180</v>
      </c>
      <c r="M5" s="2">
        <f>IF(Movies[[#This Row],[unit]]="billions",Movies[[#This Row],[revenue]]*1000,Movies[[#This Row],[revenue]])</f>
        <v>854</v>
      </c>
      <c r="N5" s="3">
        <f>IF(Movies[[#This Row],[currency]]="INR",Movies[[#This Row],[budget(mill)]]/80,Movies[[#This Row],[budget(mill)]])</f>
        <v>180</v>
      </c>
      <c r="O5" s="3">
        <f>IF(Movies[[#This Row],[currency]]="INR",Movies[[#This Row],[revenue(mil)]]/80,Movies[[#This Row],[revenue(mil)]])</f>
        <v>854</v>
      </c>
    </row>
    <row r="6" spans="1:15" x14ac:dyDescent="0.25">
      <c r="A6">
        <v>105</v>
      </c>
      <c r="B6" t="s">
        <v>39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_xlfn.XLOOKUP([1]!Movies[[#This Row],[movie_id]:[movie_id]],[1]!Financials[[#All],[movie_id]:[movie_id]],[1]!Financials[[#All],[budget]],"Not Available",0)</f>
        <v>250</v>
      </c>
      <c r="I6" cm="1">
        <f t="array" ref="I6">_xlfn.XLOOKUP([1]!Movies[[#This Row],[movie_id]:[movie_id]],[1]!Financials[[#All],[movie_id]:[movie_id]],[1]!Financials[[#All],[revenue]],"Not Available",0)</f>
        <v>670</v>
      </c>
      <c r="J6" t="str" cm="1">
        <f t="array" ref="J6">_xlfn.XLOOKUP([1]!Movies[[#This Row],[movie_id]:[movie_id]],[1]!Financials[[#All],[movie_id]:[movie_id]],[1]!Financials[[#All],[unit]],"Not Available",0)</f>
        <v>Millions</v>
      </c>
      <c r="K6" t="str" cm="1">
        <f t="array" ref="K6">_xlfn.XLOOKUP([1]!Movies[[#This Row],[movie_id]:[movie_id]],[1]!Financials[[#All],[movie_id]:[movie_id]],[1]!Financials[[#All],[currency]],"Not Available",0)</f>
        <v>USD</v>
      </c>
      <c r="L6" s="2">
        <f>IF(Movies[[#This Row],[unit]]="billions",Movies[[#This Row],[budget]]*1000,Movies[[#This Row],[budget]])</f>
        <v>250</v>
      </c>
      <c r="M6" s="2">
        <f>IF(Movies[[#This Row],[unit]]="billions",Movies[[#This Row],[revenue]]*1000,Movies[[#This Row],[revenue]])</f>
        <v>670</v>
      </c>
      <c r="N6" s="3">
        <f>IF(Movies[[#This Row],[currency]]="INR",Movies[[#This Row],[budget(mill)]]/80,Movies[[#This Row],[budget(mill)]])</f>
        <v>250</v>
      </c>
      <c r="O6" s="3">
        <f>IF(Movies[[#This Row],[currency]]="INR",Movies[[#This Row],[revenue(mil)]]/80,Movies[[#This Row],[revenue(mil)]])</f>
        <v>670</v>
      </c>
    </row>
    <row r="7" spans="1:15" x14ac:dyDescent="0.25">
      <c r="A7">
        <v>106</v>
      </c>
      <c r="B7" t="s">
        <v>40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_xlfn.XLOOKUP([1]!Movies[[#This Row],[movie_id]:[movie_id]],[1]!Financials[[#All],[movie_id]:[movie_id]],[1]!Financials[[#All],[budget]],"Not Available",0)</f>
        <v>Not Available</v>
      </c>
      <c r="I7" t="str" cm="1">
        <f t="array" ref="I7">_xlfn.XLOOKUP([1]!Movies[[#This Row],[movie_id]:[movie_id]],[1]!Financials[[#All],[movie_id]:[movie_id]],[1]!Financials[[#All],[revenue]],"Not Available",0)</f>
        <v>Not Available</v>
      </c>
      <c r="J7" t="str" cm="1">
        <f t="array" ref="J7">_xlfn.XLOOKUP([1]!Movies[[#This Row],[movie_id]:[movie_id]],[1]!Financials[[#All],[movie_id]:[movie_id]],[1]!Financials[[#All],[unit]],"Not Available",0)</f>
        <v>Not Available</v>
      </c>
      <c r="K7" t="str" cm="1">
        <f t="array" ref="K7">_xlfn.XLOOKUP([1]!Movies[[#This Row],[movie_id]:[movie_id]],[1]!Financials[[#All],[movie_id]:[movie_id]],[1]!Financials[[#All],[currency]],"Not Available",0)</f>
        <v>Not Available</v>
      </c>
      <c r="L7" s="2" t="str">
        <f>IF(Movies[[#This Row],[unit]]="billions",Movies[[#This Row],[budget]]*1000,Movies[[#This Row],[budget]])</f>
        <v>Not Available</v>
      </c>
      <c r="M7" s="2" t="str">
        <f>IF(Movies[[#This Row],[unit]]="billions",Movies[[#This Row],[revenue]]*1000,Movies[[#This Row],[revenue]])</f>
        <v>Not Available</v>
      </c>
      <c r="N7" s="3" t="str">
        <f>IF(Movies[[#This Row],[currency]]="INR",Movies[[#This Row],[budget(mill)]]/80,Movies[[#This Row],[budget(mill)]])</f>
        <v>Not Available</v>
      </c>
      <c r="O7" s="3" t="str">
        <f>IF(Movies[[#This Row],[currency]]="INR",Movies[[#This Row],[revenue(mil)]]/80,Movies[[#This Row],[revenue(mil)]])</f>
        <v>Not Available</v>
      </c>
    </row>
    <row r="8" spans="1:15" x14ac:dyDescent="0.25">
      <c r="A8">
        <v>107</v>
      </c>
      <c r="B8" t="s">
        <v>41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_xlfn.XLOOKUP([1]!Movies[[#This Row],[movie_id]:[movie_id]],[1]!Financials[[#All],[movie_id]:[movie_id]],[1]!Financials[[#All],[budget]],"Not Available",0)</f>
        <v>400</v>
      </c>
      <c r="I8" cm="1">
        <f t="array" ref="I8">_xlfn.XLOOKUP([1]!Movies[[#This Row],[movie_id]:[movie_id]],[1]!Financials[[#All],[movie_id]:[movie_id]],[1]!Financials[[#All],[revenue]],"Not Available",0)</f>
        <v>2000</v>
      </c>
      <c r="J8" t="str" cm="1">
        <f t="array" ref="J8">_xlfn.XLOOKUP([1]!Movies[[#This Row],[movie_id]:[movie_id]],[1]!Financials[[#All],[movie_id]:[movie_id]],[1]!Financials[[#All],[unit]],"Not Available",0)</f>
        <v>Millions</v>
      </c>
      <c r="K8" t="str" cm="1">
        <f t="array" ref="K8">_xlfn.XLOOKUP([1]!Movies[[#This Row],[movie_id]:[movie_id]],[1]!Financials[[#All],[movie_id]:[movie_id]],[1]!Financials[[#All],[currency]],"Not Available",0)</f>
        <v>INR</v>
      </c>
      <c r="L8" s="2">
        <f>IF(Movies[[#This Row],[unit]]="billions",Movies[[#This Row],[budget]]*1000,Movies[[#This Row],[budget]])</f>
        <v>400</v>
      </c>
      <c r="M8" s="2">
        <f>IF(Movies[[#This Row],[unit]]="billions",Movies[[#This Row],[revenue]]*1000,Movies[[#This Row],[revenue]])</f>
        <v>2000</v>
      </c>
      <c r="N8" s="3">
        <f>IF(Movies[[#This Row],[currency]]="INR",Movies[[#This Row],[budget(mill)]]/80,Movies[[#This Row],[budget(mill)]])</f>
        <v>5</v>
      </c>
      <c r="O8" s="3">
        <f>IF(Movies[[#This Row],[currency]]="INR",Movies[[#This Row],[revenue(mil)]]/80,Movies[[#This Row],[revenue(mil)]])</f>
        <v>25</v>
      </c>
    </row>
    <row r="9" spans="1:15" x14ac:dyDescent="0.25">
      <c r="A9">
        <v>108</v>
      </c>
      <c r="B9" t="s">
        <v>42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_xlfn.XLOOKUP([1]!Movies[[#This Row],[movie_id]:[movie_id]],[1]!Financials[[#All],[movie_id]:[movie_id]],[1]!Financials[[#All],[budget]],"Not Available",0)</f>
        <v>550</v>
      </c>
      <c r="I9" cm="1">
        <f t="array" ref="I9">_xlfn.XLOOKUP([1]!Movies[[#This Row],[movie_id]:[movie_id]],[1]!Financials[[#All],[movie_id]:[movie_id]],[1]!Financials[[#All],[revenue]],"Not Available",0)</f>
        <v>4000</v>
      </c>
      <c r="J9" t="str" cm="1">
        <f t="array" ref="J9">_xlfn.XLOOKUP([1]!Movies[[#This Row],[movie_id]:[movie_id]],[1]!Financials[[#All],[movie_id]:[movie_id]],[1]!Financials[[#All],[unit]],"Not Available",0)</f>
        <v>Millions</v>
      </c>
      <c r="K9" t="str" cm="1">
        <f t="array" ref="K9">_xlfn.XLOOKUP([1]!Movies[[#This Row],[movie_id]:[movie_id]],[1]!Financials[[#All],[movie_id]:[movie_id]],[1]!Financials[[#All],[currency]],"Not Available",0)</f>
        <v>INR</v>
      </c>
      <c r="L9" s="2">
        <f>IF(Movies[[#This Row],[unit]]="billions",Movies[[#This Row],[budget]]*1000,Movies[[#This Row],[budget]])</f>
        <v>550</v>
      </c>
      <c r="M9" s="2">
        <f>IF(Movies[[#This Row],[unit]]="billions",Movies[[#This Row],[revenue]]*1000,Movies[[#This Row],[revenue]])</f>
        <v>4000</v>
      </c>
      <c r="N9" s="3">
        <f>IF(Movies[[#This Row],[currency]]="INR",Movies[[#This Row],[budget(mill)]]/80,Movies[[#This Row],[budget(mill)]])</f>
        <v>6.875</v>
      </c>
      <c r="O9" s="3">
        <f>IF(Movies[[#This Row],[currency]]="INR",Movies[[#This Row],[revenue(mil)]]/80,Movies[[#This Row],[revenue(mil)]])</f>
        <v>50</v>
      </c>
    </row>
    <row r="10" spans="1:15" x14ac:dyDescent="0.25">
      <c r="A10">
        <v>109</v>
      </c>
      <c r="B10" t="s">
        <v>43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_xlfn.XLOOKUP([1]!Movies[[#This Row],[movie_id]:[movie_id]],[1]!Financials[[#All],[movie_id]:[movie_id]],[1]!Financials[[#All],[budget]],"Not Available",0)</f>
        <v>390</v>
      </c>
      <c r="I10" cm="1">
        <f t="array" ref="I10">_xlfn.XLOOKUP([1]!Movies[[#This Row],[movie_id]:[movie_id]],[1]!Financials[[#All],[movie_id]:[movie_id]],[1]!Financials[[#All],[revenue]],"Not Available",0)</f>
        <v>1360</v>
      </c>
      <c r="J10" t="str" cm="1">
        <f t="array" ref="J10">_xlfn.XLOOKUP([1]!Movies[[#This Row],[movie_id]:[movie_id]],[1]!Financials[[#All],[movie_id]:[movie_id]],[1]!Financials[[#All],[unit]],"Not Available",0)</f>
        <v>Millions</v>
      </c>
      <c r="K10" t="str" cm="1">
        <f t="array" ref="K10">_xlfn.XLOOKUP([1]!Movies[[#This Row],[movie_id]:[movie_id]],[1]!Financials[[#All],[movie_id]:[movie_id]],[1]!Financials[[#All],[currency]],"Not Available",0)</f>
        <v>INR</v>
      </c>
      <c r="L10" s="2">
        <f>IF(Movies[[#This Row],[unit]]="billions",Movies[[#This Row],[budget]]*1000,Movies[[#This Row],[budget]])</f>
        <v>390</v>
      </c>
      <c r="M10" s="2">
        <f>IF(Movies[[#This Row],[unit]]="billions",Movies[[#This Row],[revenue]]*1000,Movies[[#This Row],[revenue]])</f>
        <v>1360</v>
      </c>
      <c r="N10" s="3">
        <f>IF(Movies[[#This Row],[currency]]="INR",Movies[[#This Row],[budget(mill)]]/80,Movies[[#This Row],[budget(mill)]])</f>
        <v>4.875</v>
      </c>
      <c r="O10" s="3">
        <f>IF(Movies[[#This Row],[currency]]="INR",Movies[[#This Row],[revenue(mil)]]/80,Movies[[#This Row],[revenue(mil)]])</f>
        <v>17</v>
      </c>
    </row>
    <row r="11" spans="1:15" x14ac:dyDescent="0.25">
      <c r="A11">
        <v>110</v>
      </c>
      <c r="B11" t="s">
        <v>44</v>
      </c>
      <c r="C11" t="s">
        <v>6</v>
      </c>
      <c r="D11">
        <v>2015</v>
      </c>
      <c r="E11">
        <v>7.2</v>
      </c>
      <c r="F11" t="s">
        <v>32</v>
      </c>
      <c r="G11">
        <v>1</v>
      </c>
      <c r="H11" cm="1">
        <f t="array" ref="H11">_xlfn.XLOOKUP([1]!Movies[[#This Row],[movie_id]:[movie_id]],[1]!Financials[[#All],[movie_id]:[movie_id]],[1]!Financials[[#All],[budget]],"Not Available",0)</f>
        <v>1.4</v>
      </c>
      <c r="I11" cm="1">
        <f t="array" ref="I11">_xlfn.XLOOKUP([1]!Movies[[#This Row],[movie_id]:[movie_id]],[1]!Financials[[#All],[movie_id]:[movie_id]],[1]!Financials[[#All],[revenue]],"Not Available",0)</f>
        <v>3.5</v>
      </c>
      <c r="J11" t="str" cm="1">
        <f t="array" ref="J11">_xlfn.XLOOKUP([1]!Movies[[#This Row],[movie_id]:[movie_id]],[1]!Financials[[#All],[movie_id]:[movie_id]],[1]!Financials[[#All],[unit]],"Not Available",0)</f>
        <v>Billions</v>
      </c>
      <c r="K11" t="str" cm="1">
        <f t="array" ref="K11">_xlfn.XLOOKUP([1]!Movies[[#This Row],[movie_id]:[movie_id]],[1]!Financials[[#All],[movie_id]:[movie_id]],[1]!Financials[[#All],[currency]],"Not Available",0)</f>
        <v>INR</v>
      </c>
      <c r="L11" s="2">
        <f>IF(Movies[[#This Row],[unit]]="billions",Movies[[#This Row],[budget]]*1000,Movies[[#This Row],[budget]])</f>
        <v>1400</v>
      </c>
      <c r="M11" s="2">
        <f>IF(Movies[[#This Row],[unit]]="billions",Movies[[#This Row],[revenue]]*1000,Movies[[#This Row],[revenue]])</f>
        <v>3500</v>
      </c>
      <c r="N11" s="3">
        <f>IF(Movies[[#This Row],[currency]]="INR",Movies[[#This Row],[budget(mill)]]/80,Movies[[#This Row],[budget(mill)]])</f>
        <v>17.5</v>
      </c>
      <c r="O11" s="3">
        <f>IF(Movies[[#This Row],[currency]]="INR",Movies[[#This Row],[revenue(mil)]]/80,Movies[[#This Row],[revenue(mil)]])</f>
        <v>43.75</v>
      </c>
    </row>
    <row r="12" spans="1:15" x14ac:dyDescent="0.25">
      <c r="A12">
        <v>111</v>
      </c>
      <c r="B12" t="s">
        <v>45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_xlfn.XLOOKUP([1]!Movies[[#This Row],[movie_id]:[movie_id]],[1]!Financials[[#All],[movie_id]:[movie_id]],[1]!Financials[[#All],[budget]],"Not Available",0)</f>
        <v>25</v>
      </c>
      <c r="I12" cm="1">
        <f t="array" ref="I12">_xlfn.XLOOKUP([1]!Movies[[#This Row],[movie_id]:[movie_id]],[1]!Financials[[#All],[movie_id]:[movie_id]],[1]!Financials[[#All],[revenue]],"Not Available",0)</f>
        <v>73.3</v>
      </c>
      <c r="J12" t="str" cm="1">
        <f t="array" ref="J12">_xlfn.XLOOKUP([1]!Movies[[#This Row],[movie_id]:[movie_id]],[1]!Financials[[#All],[movie_id]:[movie_id]],[1]!Financials[[#All],[unit]],"Not Available",0)</f>
        <v>Millions</v>
      </c>
      <c r="K12" t="str" cm="1">
        <f t="array" ref="K12">_xlfn.XLOOKUP([1]!Movies[[#This Row],[movie_id]:[movie_id]],[1]!Financials[[#All],[movie_id]:[movie_id]],[1]!Financials[[#All],[currency]],"Not Available",0)</f>
        <v>USD</v>
      </c>
      <c r="L12" s="2">
        <f>IF(Movies[[#This Row],[unit]]="billions",Movies[[#This Row],[budget]]*1000,Movies[[#This Row],[budget]])</f>
        <v>25</v>
      </c>
      <c r="M12" s="2">
        <f>IF(Movies[[#This Row],[unit]]="billions",Movies[[#This Row],[revenue]]*1000,Movies[[#This Row],[revenue]])</f>
        <v>73.3</v>
      </c>
      <c r="N12" s="3">
        <f>IF(Movies[[#This Row],[currency]]="INR",Movies[[#This Row],[budget(mill)]]/80,Movies[[#This Row],[budget(mill)]])</f>
        <v>25</v>
      </c>
      <c r="O12" s="3">
        <f>IF(Movies[[#This Row],[currency]]="INR",Movies[[#This Row],[revenue(mil)]]/80,Movies[[#This Row],[revenue(mil)]])</f>
        <v>73.3</v>
      </c>
    </row>
    <row r="13" spans="1:15" x14ac:dyDescent="0.25">
      <c r="A13">
        <v>112</v>
      </c>
      <c r="B13" t="s">
        <v>46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_xlfn.XLOOKUP([1]!Movies[[#This Row],[movie_id]:[movie_id]],[1]!Financials[[#All],[movie_id]:[movie_id]],[1]!Financials[[#All],[budget]],"Not Available",0)</f>
        <v>Not Available</v>
      </c>
      <c r="I13" t="str" cm="1">
        <f t="array" ref="I13">_xlfn.XLOOKUP([1]!Movies[[#This Row],[movie_id]:[movie_id]],[1]!Financials[[#All],[movie_id]:[movie_id]],[1]!Financials[[#All],[revenue]],"Not Available",0)</f>
        <v>Not Available</v>
      </c>
      <c r="J13" t="str" cm="1">
        <f t="array" ref="J13">_xlfn.XLOOKUP([1]!Movies[[#This Row],[movie_id]:[movie_id]],[1]!Financials[[#All],[movie_id]:[movie_id]],[1]!Financials[[#All],[unit]],"Not Available",0)</f>
        <v>Not Available</v>
      </c>
      <c r="K13" t="str" cm="1">
        <f t="array" ref="K13">_xlfn.XLOOKUP([1]!Movies[[#This Row],[movie_id]:[movie_id]],[1]!Financials[[#All],[movie_id]:[movie_id]],[1]!Financials[[#All],[currency]],"Not Available",0)</f>
        <v>Not Available</v>
      </c>
      <c r="L13" s="2" t="str">
        <f>IF(Movies[[#This Row],[unit]]="billions",Movies[[#This Row],[budget]]*1000,Movies[[#This Row],[budget]])</f>
        <v>Not Available</v>
      </c>
      <c r="M13" s="2" t="str">
        <f>IF(Movies[[#This Row],[unit]]="billions",Movies[[#This Row],[revenue]]*1000,Movies[[#This Row],[revenue]])</f>
        <v>Not Available</v>
      </c>
      <c r="N13" s="3" t="str">
        <f>IF(Movies[[#This Row],[currency]]="INR",Movies[[#This Row],[budget(mill)]]/80,Movies[[#This Row],[budget(mill)]])</f>
        <v>Not Available</v>
      </c>
      <c r="O13" s="3" t="str">
        <f>IF(Movies[[#This Row],[currency]]="INR",Movies[[#This Row],[revenue(mil)]]/80,Movies[[#This Row],[revenue(mil)]])</f>
        <v>Not Available</v>
      </c>
    </row>
    <row r="14" spans="1:15" x14ac:dyDescent="0.25">
      <c r="A14">
        <v>113</v>
      </c>
      <c r="B14" t="s">
        <v>47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_xlfn.XLOOKUP([1]!Movies[[#This Row],[movie_id]:[movie_id]],[1]!Financials[[#All],[movie_id]:[movie_id]],[1]!Financials[[#All],[budget]],"Not Available",0)</f>
        <v>165</v>
      </c>
      <c r="I14" cm="1">
        <f t="array" ref="I14">_xlfn.XLOOKUP([1]!Movies[[#This Row],[movie_id]:[movie_id]],[1]!Financials[[#All],[movie_id]:[movie_id]],[1]!Financials[[#All],[revenue]],"Not Available",0)</f>
        <v>701.8</v>
      </c>
      <c r="J14" t="str" cm="1">
        <f t="array" ref="J14">_xlfn.XLOOKUP([1]!Movies[[#This Row],[movie_id]:[movie_id]],[1]!Financials[[#All],[movie_id]:[movie_id]],[1]!Financials[[#All],[unit]],"Not Available",0)</f>
        <v>Millions</v>
      </c>
      <c r="K14" t="str" cm="1">
        <f t="array" ref="K14">_xlfn.XLOOKUP([1]!Movies[[#This Row],[movie_id]:[movie_id]],[1]!Financials[[#All],[movie_id]:[movie_id]],[1]!Financials[[#All],[currency]],"Not Available",0)</f>
        <v>USD</v>
      </c>
      <c r="L14" s="2">
        <f>IF(Movies[[#This Row],[unit]]="billions",Movies[[#This Row],[budget]]*1000,Movies[[#This Row],[budget]])</f>
        <v>165</v>
      </c>
      <c r="M14" s="2">
        <f>IF(Movies[[#This Row],[unit]]="billions",Movies[[#This Row],[revenue]]*1000,Movies[[#This Row],[revenue]])</f>
        <v>701.8</v>
      </c>
      <c r="N14" s="3">
        <f>IF(Movies[[#This Row],[currency]]="INR",Movies[[#This Row],[budget(mill)]]/80,Movies[[#This Row],[budget(mill)]])</f>
        <v>165</v>
      </c>
      <c r="O14" s="3">
        <f>IF(Movies[[#This Row],[currency]]="INR",Movies[[#This Row],[revenue(mil)]]/80,Movies[[#This Row],[revenue(mil)]])</f>
        <v>701.8</v>
      </c>
    </row>
    <row r="15" spans="1:15" x14ac:dyDescent="0.25">
      <c r="A15">
        <v>115</v>
      </c>
      <c r="B15" t="s">
        <v>48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_xlfn.XLOOKUP([1]!Movies[[#This Row],[movie_id]:[movie_id]],[1]!Financials[[#All],[movie_id]:[movie_id]],[1]!Financials[[#All],[budget]],"Not Available",0)</f>
        <v>55</v>
      </c>
      <c r="I15" cm="1">
        <f t="array" ref="I15">_xlfn.XLOOKUP([1]!Movies[[#This Row],[movie_id]:[movie_id]],[1]!Financials[[#All],[movie_id]:[movie_id]],[1]!Financials[[#All],[revenue]],"Not Available",0)</f>
        <v>307.10000000000002</v>
      </c>
      <c r="J15" t="str" cm="1">
        <f t="array" ref="J15">_xlfn.XLOOKUP([1]!Movies[[#This Row],[movie_id]:[movie_id]],[1]!Financials[[#All],[movie_id]:[movie_id]],[1]!Financials[[#All],[unit]],"Not Available",0)</f>
        <v>Millions</v>
      </c>
      <c r="K15" t="str" cm="1">
        <f t="array" ref="K15">_xlfn.XLOOKUP([1]!Movies[[#This Row],[movie_id]:[movie_id]],[1]!Financials[[#All],[movie_id]:[movie_id]],[1]!Financials[[#All],[currency]],"Not Available",0)</f>
        <v>USD</v>
      </c>
      <c r="L15" s="2">
        <f>IF(Movies[[#This Row],[unit]]="billions",Movies[[#This Row],[budget]]*1000,Movies[[#This Row],[budget]])</f>
        <v>55</v>
      </c>
      <c r="M15" s="2">
        <f>IF(Movies[[#This Row],[unit]]="billions",Movies[[#This Row],[revenue]]*1000,Movies[[#This Row],[revenue]])</f>
        <v>307.10000000000002</v>
      </c>
      <c r="N15" s="3">
        <f>IF(Movies[[#This Row],[currency]]="INR",Movies[[#This Row],[budget(mill)]]/80,Movies[[#This Row],[budget(mill)]])</f>
        <v>55</v>
      </c>
      <c r="O15" s="3">
        <f>IF(Movies[[#This Row],[currency]]="INR",Movies[[#This Row],[revenue(mil)]]/80,Movies[[#This Row],[revenue(mil)]])</f>
        <v>307.10000000000002</v>
      </c>
    </row>
    <row r="16" spans="1:15" x14ac:dyDescent="0.25">
      <c r="A16">
        <v>116</v>
      </c>
      <c r="B16" t="s">
        <v>49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_xlfn.XLOOKUP([1]!Movies[[#This Row],[movie_id]:[movie_id]],[1]!Financials[[#All],[movie_id]:[movie_id]],[1]!Financials[[#All],[budget]],"Not Available",0)</f>
        <v>103</v>
      </c>
      <c r="I16" cm="1">
        <f t="array" ref="I16">_xlfn.XLOOKUP([1]!Movies[[#This Row],[movie_id]:[movie_id]],[1]!Financials[[#All],[movie_id]:[movie_id]],[1]!Financials[[#All],[revenue]],"Not Available",0)</f>
        <v>460.5</v>
      </c>
      <c r="J16" t="str" cm="1">
        <f t="array" ref="J16">_xlfn.XLOOKUP([1]!Movies[[#This Row],[movie_id]:[movie_id]],[1]!Financials[[#All],[movie_id]:[movie_id]],[1]!Financials[[#All],[unit]],"Not Available",0)</f>
        <v>Millions</v>
      </c>
      <c r="K16" t="str" cm="1">
        <f t="array" ref="K16">_xlfn.XLOOKUP([1]!Movies[[#This Row],[movie_id]:[movie_id]],[1]!Financials[[#All],[movie_id]:[movie_id]],[1]!Financials[[#All],[currency]],"Not Available",0)</f>
        <v>USD</v>
      </c>
      <c r="L16" s="2">
        <f>IF(Movies[[#This Row],[unit]]="billions",Movies[[#This Row],[budget]]*1000,Movies[[#This Row],[budget]])</f>
        <v>103</v>
      </c>
      <c r="M16" s="2">
        <f>IF(Movies[[#This Row],[unit]]="billions",Movies[[#This Row],[revenue]]*1000,Movies[[#This Row],[revenue]])</f>
        <v>460.5</v>
      </c>
      <c r="N16" s="3">
        <f>IF(Movies[[#This Row],[currency]]="INR",Movies[[#This Row],[budget(mill)]]/80,Movies[[#This Row],[budget(mill)]])</f>
        <v>103</v>
      </c>
      <c r="O16" s="3">
        <f>IF(Movies[[#This Row],[currency]]="INR",Movies[[#This Row],[revenue(mil)]]/80,Movies[[#This Row],[revenue(mil)]])</f>
        <v>460.5</v>
      </c>
    </row>
    <row r="17" spans="1:15" x14ac:dyDescent="0.25">
      <c r="A17">
        <v>117</v>
      </c>
      <c r="B17" t="s">
        <v>50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_xlfn.XLOOKUP([1]!Movies[[#This Row],[movie_id]:[movie_id]],[1]!Financials[[#All],[movie_id]:[movie_id]],[1]!Financials[[#All],[budget]],"Not Available",0)</f>
        <v>200</v>
      </c>
      <c r="I17" cm="1">
        <f t="array" ref="I17">_xlfn.XLOOKUP([1]!Movies[[#This Row],[movie_id]:[movie_id]],[1]!Financials[[#All],[movie_id]:[movie_id]],[1]!Financials[[#All],[revenue]],"Not Available",0)</f>
        <v>2202</v>
      </c>
      <c r="J17" t="str" cm="1">
        <f t="array" ref="J17">_xlfn.XLOOKUP([1]!Movies[[#This Row],[movie_id]:[movie_id]],[1]!Financials[[#All],[movie_id]:[movie_id]],[1]!Financials[[#All],[unit]],"Not Available",0)</f>
        <v>Millions</v>
      </c>
      <c r="K17" t="str" cm="1">
        <f t="array" ref="K17">_xlfn.XLOOKUP([1]!Movies[[#This Row],[movie_id]:[movie_id]],[1]!Financials[[#All],[movie_id]:[movie_id]],[1]!Financials[[#All],[currency]],"Not Available",0)</f>
        <v>USD</v>
      </c>
      <c r="L17" s="2">
        <f>IF(Movies[[#This Row],[unit]]="billions",Movies[[#This Row],[budget]]*1000,Movies[[#This Row],[budget]])</f>
        <v>200</v>
      </c>
      <c r="M17" s="2">
        <f>IF(Movies[[#This Row],[unit]]="billions",Movies[[#This Row],[revenue]]*1000,Movies[[#This Row],[revenue]])</f>
        <v>2202</v>
      </c>
      <c r="N17" s="3">
        <f>IF(Movies[[#This Row],[currency]]="INR",Movies[[#This Row],[budget(mill)]]/80,Movies[[#This Row],[budget(mill)]])</f>
        <v>200</v>
      </c>
      <c r="O17" s="3">
        <f>IF(Movies[[#This Row],[currency]]="INR",Movies[[#This Row],[revenue(mil)]]/80,Movies[[#This Row],[revenue(mil)]])</f>
        <v>2202</v>
      </c>
    </row>
    <row r="18" spans="1:15" x14ac:dyDescent="0.25">
      <c r="A18">
        <v>118</v>
      </c>
      <c r="B18" t="s">
        <v>51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_xlfn.XLOOKUP([1]!Movies[[#This Row],[movie_id]:[movie_id]],[1]!Financials[[#All],[movie_id]:[movie_id]],[1]!Financials[[#All],[budget]],"Not Available",0)</f>
        <v>3.18</v>
      </c>
      <c r="I18" cm="1">
        <f t="array" ref="I18">_xlfn.XLOOKUP([1]!Movies[[#This Row],[movie_id]:[movie_id]],[1]!Financials[[#All],[movie_id]:[movie_id]],[1]!Financials[[#All],[revenue]],"Not Available",0)</f>
        <v>3.3</v>
      </c>
      <c r="J18" t="str" cm="1">
        <f t="array" ref="J18">_xlfn.XLOOKUP([1]!Movies[[#This Row],[movie_id]:[movie_id]],[1]!Financials[[#All],[movie_id]:[movie_id]],[1]!Financials[[#All],[unit]],"Not Available",0)</f>
        <v>Millions</v>
      </c>
      <c r="K18" t="str" cm="1">
        <f t="array" ref="K18">_xlfn.XLOOKUP([1]!Movies[[#This Row],[movie_id]:[movie_id]],[1]!Financials[[#All],[movie_id]:[movie_id]],[1]!Financials[[#All],[currency]],"Not Available",0)</f>
        <v>USD</v>
      </c>
      <c r="L18" s="2">
        <f>IF(Movies[[#This Row],[unit]]="billions",Movies[[#This Row],[budget]]*1000,Movies[[#This Row],[budget]])</f>
        <v>3.18</v>
      </c>
      <c r="M18" s="2">
        <f>IF(Movies[[#This Row],[unit]]="billions",Movies[[#This Row],[revenue]]*1000,Movies[[#This Row],[revenue]])</f>
        <v>3.3</v>
      </c>
      <c r="N18" s="3">
        <f>IF(Movies[[#This Row],[currency]]="INR",Movies[[#This Row],[budget(mill)]]/80,Movies[[#This Row],[budget(mill)]])</f>
        <v>3.18</v>
      </c>
      <c r="O18" s="3">
        <f>IF(Movies[[#This Row],[currency]]="INR",Movies[[#This Row],[revenue(mil)]]/80,Movies[[#This Row],[revenue(mil)]])</f>
        <v>3.3</v>
      </c>
    </row>
    <row r="19" spans="1:15" x14ac:dyDescent="0.25">
      <c r="A19">
        <v>119</v>
      </c>
      <c r="B19" t="s">
        <v>52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_xlfn.XLOOKUP([1]!Movies[[#This Row],[movie_id]:[movie_id]],[1]!Financials[[#All],[movie_id]:[movie_id]],[1]!Financials[[#All],[budget]],"Not Available",0)</f>
        <v>237</v>
      </c>
      <c r="I19" cm="1">
        <f t="array" ref="I19">_xlfn.XLOOKUP([1]!Movies[[#This Row],[movie_id]:[movie_id]],[1]!Financials[[#All],[movie_id]:[movie_id]],[1]!Financials[[#All],[revenue]],"Not Available",0)</f>
        <v>2847</v>
      </c>
      <c r="J19" t="str" cm="1">
        <f t="array" ref="J19">_xlfn.XLOOKUP([1]!Movies[[#This Row],[movie_id]:[movie_id]],[1]!Financials[[#All],[movie_id]:[movie_id]],[1]!Financials[[#All],[unit]],"Not Available",0)</f>
        <v>Millions</v>
      </c>
      <c r="K19" t="str" cm="1">
        <f t="array" ref="K19">_xlfn.XLOOKUP([1]!Movies[[#This Row],[movie_id]:[movie_id]],[1]!Financials[[#All],[movie_id]:[movie_id]],[1]!Financials[[#All],[currency]],"Not Available",0)</f>
        <v>USD</v>
      </c>
      <c r="L19" s="2">
        <f>IF(Movies[[#This Row],[unit]]="billions",Movies[[#This Row],[budget]]*1000,Movies[[#This Row],[budget]])</f>
        <v>237</v>
      </c>
      <c r="M19" s="2">
        <f>IF(Movies[[#This Row],[unit]]="billions",Movies[[#This Row],[revenue]]*1000,Movies[[#This Row],[revenue]])</f>
        <v>2847</v>
      </c>
      <c r="N19" s="3">
        <f>IF(Movies[[#This Row],[currency]]="INR",Movies[[#This Row],[budget(mill)]]/80,Movies[[#This Row],[budget(mill)]])</f>
        <v>237</v>
      </c>
      <c r="O19" s="3">
        <f>IF(Movies[[#This Row],[currency]]="INR",Movies[[#This Row],[revenue(mil)]]/80,Movies[[#This Row],[revenue(mil)]])</f>
        <v>2847</v>
      </c>
    </row>
    <row r="20" spans="1:15" x14ac:dyDescent="0.25">
      <c r="A20">
        <v>120</v>
      </c>
      <c r="B20" t="s">
        <v>53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_xlfn.XLOOKUP([1]!Movies[[#This Row],[movie_id]:[movie_id]],[1]!Financials[[#All],[movie_id]:[movie_id]],[1]!Financials[[#All],[budget]],"Not Available",0)</f>
        <v>7.2</v>
      </c>
      <c r="I20" cm="1">
        <f t="array" ref="I20">_xlfn.XLOOKUP([1]!Movies[[#This Row],[movie_id]:[movie_id]],[1]!Financials[[#All],[movie_id]:[movie_id]],[1]!Financials[[#All],[revenue]],"Not Available",0)</f>
        <v>291</v>
      </c>
      <c r="J20" t="str" cm="1">
        <f t="array" ref="J20">_xlfn.XLOOKUP([1]!Movies[[#This Row],[movie_id]:[movie_id]],[1]!Financials[[#All],[movie_id]:[movie_id]],[1]!Financials[[#All],[unit]],"Not Available",0)</f>
        <v>Millions</v>
      </c>
      <c r="K20" t="str" cm="1">
        <f t="array" ref="K20">_xlfn.XLOOKUP([1]!Movies[[#This Row],[movie_id]:[movie_id]],[1]!Financials[[#All],[movie_id]:[movie_id]],[1]!Financials[[#All],[currency]],"Not Available",0)</f>
        <v>USD</v>
      </c>
      <c r="L20" s="2">
        <f>IF(Movies[[#This Row],[unit]]="billions",Movies[[#This Row],[budget]]*1000,Movies[[#This Row],[budget]])</f>
        <v>7.2</v>
      </c>
      <c r="M20" s="2">
        <f>IF(Movies[[#This Row],[unit]]="billions",Movies[[#This Row],[revenue]]*1000,Movies[[#This Row],[revenue]])</f>
        <v>291</v>
      </c>
      <c r="N20" s="3">
        <f>IF(Movies[[#This Row],[currency]]="INR",Movies[[#This Row],[budget(mill)]]/80,Movies[[#This Row],[budget(mill)]])</f>
        <v>7.2</v>
      </c>
      <c r="O20" s="3">
        <f>IF(Movies[[#This Row],[currency]]="INR",Movies[[#This Row],[revenue(mil)]]/80,Movies[[#This Row],[revenue(mil)]])</f>
        <v>291</v>
      </c>
    </row>
    <row r="21" spans="1:15" x14ac:dyDescent="0.25">
      <c r="A21">
        <v>121</v>
      </c>
      <c r="B21" t="s">
        <v>54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_xlfn.XLOOKUP([1]!Movies[[#This Row],[movie_id]:[movie_id]],[1]!Financials[[#All],[movie_id]:[movie_id]],[1]!Financials[[#All],[budget]],"Not Available",0)</f>
        <v>185</v>
      </c>
      <c r="I21" cm="1">
        <f t="array" ref="I21">_xlfn.XLOOKUP([1]!Movies[[#This Row],[movie_id]:[movie_id]],[1]!Financials[[#All],[movie_id]:[movie_id]],[1]!Financials[[#All],[revenue]],"Not Available",0)</f>
        <v>1006</v>
      </c>
      <c r="J21" t="str" cm="1">
        <f t="array" ref="J21">_xlfn.XLOOKUP([1]!Movies[[#This Row],[movie_id]:[movie_id]],[1]!Financials[[#All],[movie_id]:[movie_id]],[1]!Financials[[#All],[unit]],"Not Available",0)</f>
        <v>Millions</v>
      </c>
      <c r="K21" t="str" cm="1">
        <f t="array" ref="K21">_xlfn.XLOOKUP([1]!Movies[[#This Row],[movie_id]:[movie_id]],[1]!Financials[[#All],[movie_id]:[movie_id]],[1]!Financials[[#All],[currency]],"Not Available",0)</f>
        <v>USD</v>
      </c>
      <c r="L21" s="2">
        <f>IF(Movies[[#This Row],[unit]]="billions",Movies[[#This Row],[budget]]*1000,Movies[[#This Row],[budget]])</f>
        <v>185</v>
      </c>
      <c r="M21" s="2">
        <f>IF(Movies[[#This Row],[unit]]="billions",Movies[[#This Row],[revenue]]*1000,Movies[[#This Row],[revenue]])</f>
        <v>1006</v>
      </c>
      <c r="N21" s="3">
        <f>IF(Movies[[#This Row],[currency]]="INR",Movies[[#This Row],[budget(mill)]]/80,Movies[[#This Row],[budget(mill)]])</f>
        <v>185</v>
      </c>
      <c r="O21" s="3">
        <f>IF(Movies[[#This Row],[currency]]="INR",Movies[[#This Row],[revenue(mil)]]/80,Movies[[#This Row],[revenue(mil)]])</f>
        <v>1006</v>
      </c>
    </row>
    <row r="22" spans="1:15" x14ac:dyDescent="0.25">
      <c r="A22">
        <v>122</v>
      </c>
      <c r="B22" t="s">
        <v>55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_xlfn.XLOOKUP([1]!Movies[[#This Row],[movie_id]:[movie_id]],[1]!Financials[[#All],[movie_id]:[movie_id]],[1]!Financials[[#All],[budget]],"Not Available",0)</f>
        <v>22</v>
      </c>
      <c r="I22" cm="1">
        <f t="array" ref="I22">_xlfn.XLOOKUP([1]!Movies[[#This Row],[movie_id]:[movie_id]],[1]!Financials[[#All],[movie_id]:[movie_id]],[1]!Financials[[#All],[revenue]],"Not Available",0)</f>
        <v>322.2</v>
      </c>
      <c r="J22" t="str" cm="1">
        <f t="array" ref="J22">_xlfn.XLOOKUP([1]!Movies[[#This Row],[movie_id]:[movie_id]],[1]!Financials[[#All],[movie_id]:[movie_id]],[1]!Financials[[#All],[unit]],"Not Available",0)</f>
        <v>Millions</v>
      </c>
      <c r="K22" t="str" cm="1">
        <f t="array" ref="K22">_xlfn.XLOOKUP([1]!Movies[[#This Row],[movie_id]:[movie_id]],[1]!Financials[[#All],[movie_id]:[movie_id]],[1]!Financials[[#All],[currency]],"Not Available",0)</f>
        <v>USD</v>
      </c>
      <c r="L22" s="2">
        <f>IF(Movies[[#This Row],[unit]]="billions",Movies[[#This Row],[budget]]*1000,Movies[[#This Row],[budget]])</f>
        <v>22</v>
      </c>
      <c r="M22" s="2">
        <f>IF(Movies[[#This Row],[unit]]="billions",Movies[[#This Row],[revenue]]*1000,Movies[[#This Row],[revenue]])</f>
        <v>322.2</v>
      </c>
      <c r="N22" s="3">
        <f>IF(Movies[[#This Row],[currency]]="INR",Movies[[#This Row],[budget(mill)]]/80,Movies[[#This Row],[budget(mill)]])</f>
        <v>22</v>
      </c>
      <c r="O22" s="3">
        <f>IF(Movies[[#This Row],[currency]]="INR",Movies[[#This Row],[revenue(mil)]]/80,Movies[[#This Row],[revenue(mil)]])</f>
        <v>322.2</v>
      </c>
    </row>
    <row r="23" spans="1:15" x14ac:dyDescent="0.25">
      <c r="A23">
        <v>123</v>
      </c>
      <c r="B23" t="s">
        <v>56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_xlfn.XLOOKUP([1]!Movies[[#This Row],[movie_id]:[movie_id]],[1]!Financials[[#All],[movie_id]:[movie_id]],[1]!Financials[[#All],[budget]],"Not Available",0)</f>
        <v>63</v>
      </c>
      <c r="I23" cm="1">
        <f t="array" ref="I23">_xlfn.XLOOKUP([1]!Movies[[#This Row],[movie_id]:[movie_id]],[1]!Financials[[#All],[movie_id]:[movie_id]],[1]!Financials[[#All],[revenue]],"Not Available",0)</f>
        <v>1046</v>
      </c>
      <c r="J23" t="str" cm="1">
        <f t="array" ref="J23">_xlfn.XLOOKUP([1]!Movies[[#This Row],[movie_id]:[movie_id]],[1]!Financials[[#All],[movie_id]:[movie_id]],[1]!Financials[[#All],[unit]],"Not Available",0)</f>
        <v>Millions</v>
      </c>
      <c r="K23" t="str" cm="1">
        <f t="array" ref="K23">_xlfn.XLOOKUP([1]!Movies[[#This Row],[movie_id]:[movie_id]],[1]!Financials[[#All],[movie_id]:[movie_id]],[1]!Financials[[#All],[currency]],"Not Available",0)</f>
        <v>USD</v>
      </c>
      <c r="L23" s="2">
        <f>IF(Movies[[#This Row],[unit]]="billions",Movies[[#This Row],[budget]]*1000,Movies[[#This Row],[budget]])</f>
        <v>63</v>
      </c>
      <c r="M23" s="2">
        <f>IF(Movies[[#This Row],[unit]]="billions",Movies[[#This Row],[revenue]]*1000,Movies[[#This Row],[revenue]])</f>
        <v>1046</v>
      </c>
      <c r="N23" s="3">
        <f>IF(Movies[[#This Row],[currency]]="INR",Movies[[#This Row],[budget(mill)]]/80,Movies[[#This Row],[budget(mill)]])</f>
        <v>63</v>
      </c>
      <c r="O23" s="3">
        <f>IF(Movies[[#This Row],[currency]]="INR",Movies[[#This Row],[revenue(mil)]]/80,Movies[[#This Row],[revenue(mil)]])</f>
        <v>1046</v>
      </c>
    </row>
    <row r="24" spans="1:15" x14ac:dyDescent="0.25">
      <c r="A24">
        <v>124</v>
      </c>
      <c r="B24" t="s">
        <v>57</v>
      </c>
      <c r="C24" t="s">
        <v>7</v>
      </c>
      <c r="D24">
        <v>2019</v>
      </c>
      <c r="E24">
        <v>8.5</v>
      </c>
      <c r="F24" t="s">
        <v>32</v>
      </c>
      <c r="G24">
        <v>5</v>
      </c>
      <c r="H24" cm="1">
        <f t="array" ref="H24">_xlfn.XLOOKUP([1]!Movies[[#This Row],[movie_id]:[movie_id]],[1]!Financials[[#All],[movie_id]:[movie_id]],[1]!Financials[[#All],[budget]],"Not Available",0)</f>
        <v>15.5</v>
      </c>
      <c r="I24" cm="1">
        <f t="array" ref="I24">_xlfn.XLOOKUP([1]!Movies[[#This Row],[movie_id]:[movie_id]],[1]!Financials[[#All],[movie_id]:[movie_id]],[1]!Financials[[#All],[revenue]],"Not Available",0)</f>
        <v>263.10000000000002</v>
      </c>
      <c r="J24" t="str" cm="1">
        <f t="array" ref="J24">_xlfn.XLOOKUP([1]!Movies[[#This Row],[movie_id]:[movie_id]],[1]!Financials[[#All],[movie_id]:[movie_id]],[1]!Financials[[#All],[unit]],"Not Available",0)</f>
        <v>Millions</v>
      </c>
      <c r="K24" t="str" cm="1">
        <f t="array" ref="K24">_xlfn.XLOOKUP([1]!Movies[[#This Row],[movie_id]:[movie_id]],[1]!Financials[[#All],[movie_id]:[movie_id]],[1]!Financials[[#All],[currency]],"Not Available",0)</f>
        <v>USD</v>
      </c>
      <c r="L24" s="2">
        <f>IF(Movies[[#This Row],[unit]]="billions",Movies[[#This Row],[budget]]*1000,Movies[[#This Row],[budget]])</f>
        <v>15.5</v>
      </c>
      <c r="M24" s="2">
        <f>IF(Movies[[#This Row],[unit]]="billions",Movies[[#This Row],[revenue]]*1000,Movies[[#This Row],[revenue]])</f>
        <v>263.10000000000002</v>
      </c>
      <c r="N24" s="3">
        <f>IF(Movies[[#This Row],[currency]]="INR",Movies[[#This Row],[budget(mill)]]/80,Movies[[#This Row],[budget(mill)]])</f>
        <v>15.5</v>
      </c>
      <c r="O24" s="3">
        <f>IF(Movies[[#This Row],[currency]]="INR",Movies[[#This Row],[revenue(mil)]]/80,Movies[[#This Row],[revenue(mil)]])</f>
        <v>263.10000000000002</v>
      </c>
    </row>
    <row r="25" spans="1:15" x14ac:dyDescent="0.25">
      <c r="A25">
        <v>125</v>
      </c>
      <c r="B25" t="s">
        <v>58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_xlfn.XLOOKUP([1]!Movies[[#This Row],[movie_id]:[movie_id]],[1]!Financials[[#All],[movie_id]:[movie_id]],[1]!Financials[[#All],[budget]],"Not Available",0)</f>
        <v>400</v>
      </c>
      <c r="I25" cm="1">
        <f t="array" ref="I25">_xlfn.XLOOKUP([1]!Movies[[#This Row],[movie_id]:[movie_id]],[1]!Financials[[#All],[movie_id]:[movie_id]],[1]!Financials[[#All],[revenue]],"Not Available",0)</f>
        <v>2798</v>
      </c>
      <c r="J25" t="str" cm="1">
        <f t="array" ref="J25">_xlfn.XLOOKUP([1]!Movies[[#This Row],[movie_id]:[movie_id]],[1]!Financials[[#All],[movie_id]:[movie_id]],[1]!Financials[[#All],[unit]],"Not Available",0)</f>
        <v>Millions</v>
      </c>
      <c r="K25" t="str" cm="1">
        <f t="array" ref="K25">_xlfn.XLOOKUP([1]!Movies[[#This Row],[movie_id]:[movie_id]],[1]!Financials[[#All],[movie_id]:[movie_id]],[1]!Financials[[#All],[currency]],"Not Available",0)</f>
        <v>USD</v>
      </c>
      <c r="L25" s="2">
        <f>IF(Movies[[#This Row],[unit]]="billions",Movies[[#This Row],[budget]]*1000,Movies[[#This Row],[budget]])</f>
        <v>400</v>
      </c>
      <c r="M25" s="2">
        <f>IF(Movies[[#This Row],[unit]]="billions",Movies[[#This Row],[revenue]]*1000,Movies[[#This Row],[revenue]])</f>
        <v>2798</v>
      </c>
      <c r="N25" s="3">
        <f>IF(Movies[[#This Row],[currency]]="INR",Movies[[#This Row],[budget(mill)]]/80,Movies[[#This Row],[budget(mill)]])</f>
        <v>400</v>
      </c>
      <c r="O25" s="3">
        <f>IF(Movies[[#This Row],[currency]]="INR",Movies[[#This Row],[revenue(mil)]]/80,Movies[[#This Row],[revenue(mil)]])</f>
        <v>2798</v>
      </c>
    </row>
    <row r="26" spans="1:15" x14ac:dyDescent="0.25">
      <c r="A26">
        <v>126</v>
      </c>
      <c r="B26" t="s">
        <v>59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_xlfn.XLOOKUP([1]!Movies[[#This Row],[movie_id]:[movie_id]],[1]!Financials[[#All],[movie_id]:[movie_id]],[1]!Financials[[#All],[budget]],"Not Available",0)</f>
        <v>400</v>
      </c>
      <c r="I26" cm="1">
        <f t="array" ref="I26">_xlfn.XLOOKUP([1]!Movies[[#This Row],[movie_id]:[movie_id]],[1]!Financials[[#All],[movie_id]:[movie_id]],[1]!Financials[[#All],[revenue]],"Not Available",0)</f>
        <v>2048</v>
      </c>
      <c r="J26" t="str" cm="1">
        <f t="array" ref="J26">_xlfn.XLOOKUP([1]!Movies[[#This Row],[movie_id]:[movie_id]],[1]!Financials[[#All],[movie_id]:[movie_id]],[1]!Financials[[#All],[unit]],"Not Available",0)</f>
        <v>Millions</v>
      </c>
      <c r="K26" t="str" cm="1">
        <f t="array" ref="K26">_xlfn.XLOOKUP([1]!Movies[[#This Row],[movie_id]:[movie_id]],[1]!Financials[[#All],[movie_id]:[movie_id]],[1]!Financials[[#All],[currency]],"Not Available",0)</f>
        <v>USD</v>
      </c>
      <c r="L26" s="2">
        <f>IF(Movies[[#This Row],[unit]]="billions",Movies[[#This Row],[budget]]*1000,Movies[[#This Row],[budget]])</f>
        <v>400</v>
      </c>
      <c r="M26" s="2">
        <f>IF(Movies[[#This Row],[unit]]="billions",Movies[[#This Row],[revenue]]*1000,Movies[[#This Row],[revenue]])</f>
        <v>2048</v>
      </c>
      <c r="N26" s="3">
        <f>IF(Movies[[#This Row],[currency]]="INR",Movies[[#This Row],[budget(mill)]]/80,Movies[[#This Row],[budget(mill)]])</f>
        <v>400</v>
      </c>
      <c r="O26" s="3">
        <f>IF(Movies[[#This Row],[currency]]="INR",Movies[[#This Row],[revenue(mil)]]/80,Movies[[#This Row],[revenue(mil)]])</f>
        <v>2048</v>
      </c>
    </row>
    <row r="27" spans="1:15" x14ac:dyDescent="0.25">
      <c r="A27">
        <v>127</v>
      </c>
      <c r="B27" t="s">
        <v>60</v>
      </c>
      <c r="C27" t="s">
        <v>6</v>
      </c>
      <c r="D27">
        <v>1955</v>
      </c>
      <c r="E27">
        <v>8.3000000000000007</v>
      </c>
      <c r="F27" t="s">
        <v>34</v>
      </c>
      <c r="G27">
        <v>7</v>
      </c>
      <c r="H27" cm="1">
        <f t="array" ref="H27">_xlfn.XLOOKUP([1]!Movies[[#This Row],[movie_id]:[movie_id]],[1]!Financials[[#All],[movie_id]:[movie_id]],[1]!Financials[[#All],[budget]],"Not Available",0)</f>
        <v>70</v>
      </c>
      <c r="I27" cm="1">
        <f t="array" ref="I27">_xlfn.XLOOKUP([1]!Movies[[#This Row],[movie_id]:[movie_id]],[1]!Financials[[#All],[movie_id]:[movie_id]],[1]!Financials[[#All],[revenue]],"Not Available",0)</f>
        <v>100</v>
      </c>
      <c r="J27" t="str" cm="1">
        <f t="array" ref="J27">_xlfn.XLOOKUP([1]!Movies[[#This Row],[movie_id]:[movie_id]],[1]!Financials[[#All],[movie_id]:[movie_id]],[1]!Financials[[#All],[unit]],"Not Available",0)</f>
        <v>Millions</v>
      </c>
      <c r="K27" t="str" cm="1">
        <f t="array" ref="K27">_xlfn.XLOOKUP([1]!Movies[[#This Row],[movie_id]:[movie_id]],[1]!Financials[[#All],[movie_id]:[movie_id]],[1]!Financials[[#All],[currency]],"Not Available",0)</f>
        <v>INR</v>
      </c>
      <c r="L27" s="2">
        <f>IF(Movies[[#This Row],[unit]]="billions",Movies[[#This Row],[budget]]*1000,Movies[[#This Row],[budget]])</f>
        <v>70</v>
      </c>
      <c r="M27" s="2">
        <f>IF(Movies[[#This Row],[unit]]="billions",Movies[[#This Row],[revenue]]*1000,Movies[[#This Row],[revenue]])</f>
        <v>100</v>
      </c>
      <c r="N27" s="3">
        <f>IF(Movies[[#This Row],[currency]]="INR",Movies[[#This Row],[budget(mill)]]/80,Movies[[#This Row],[budget(mill)]])</f>
        <v>0.875</v>
      </c>
      <c r="O27" s="3">
        <f>IF(Movies[[#This Row],[currency]]="INR",Movies[[#This Row],[revenue(mil)]]/80,Movies[[#This Row],[revenue(mil)]])</f>
        <v>1.25</v>
      </c>
    </row>
    <row r="28" spans="1:15" x14ac:dyDescent="0.25">
      <c r="A28">
        <v>128</v>
      </c>
      <c r="B28" t="s">
        <v>61</v>
      </c>
      <c r="C28" t="s">
        <v>6</v>
      </c>
      <c r="D28">
        <v>2007</v>
      </c>
      <c r="E28">
        <v>8.3000000000000007</v>
      </c>
      <c r="F28" t="s">
        <v>32</v>
      </c>
      <c r="G28">
        <v>1</v>
      </c>
      <c r="H28" cm="1">
        <f t="array" ref="H28">_xlfn.XLOOKUP([1]!Movies[[#This Row],[movie_id]:[movie_id]],[1]!Financials[[#All],[movie_id]:[movie_id]],[1]!Financials[[#All],[budget]],"Not Available",0)</f>
        <v>120</v>
      </c>
      <c r="I28" cm="1">
        <f t="array" ref="I28">_xlfn.XLOOKUP([1]!Movies[[#This Row],[movie_id]:[movie_id]],[1]!Financials[[#All],[movie_id]:[movie_id]],[1]!Financials[[#All],[revenue]],"Not Available",0)</f>
        <v>1350</v>
      </c>
      <c r="J28" t="str" cm="1">
        <f t="array" ref="J28">_xlfn.XLOOKUP([1]!Movies[[#This Row],[movie_id]:[movie_id]],[1]!Financials[[#All],[movie_id]:[movie_id]],[1]!Financials[[#All],[unit]],"Not Available",0)</f>
        <v>Millions</v>
      </c>
      <c r="K28" t="str" cm="1">
        <f t="array" ref="K28">_xlfn.XLOOKUP([1]!Movies[[#This Row],[movie_id]:[movie_id]],[1]!Financials[[#All],[movie_id]:[movie_id]],[1]!Financials[[#All],[currency]],"Not Available",0)</f>
        <v>INR</v>
      </c>
      <c r="L28" s="2">
        <f>IF(Movies[[#This Row],[unit]]="billions",Movies[[#This Row],[budget]]*1000,Movies[[#This Row],[budget]])</f>
        <v>120</v>
      </c>
      <c r="M28" s="2">
        <f>IF(Movies[[#This Row],[unit]]="billions",Movies[[#This Row],[revenue]]*1000,Movies[[#This Row],[revenue]])</f>
        <v>1350</v>
      </c>
      <c r="N28" s="3">
        <f>IF(Movies[[#This Row],[currency]]="INR",Movies[[#This Row],[budget(mill)]]/80,Movies[[#This Row],[budget(mill)]])</f>
        <v>1.5</v>
      </c>
      <c r="O28" s="3">
        <f>IF(Movies[[#This Row],[currency]]="INR",Movies[[#This Row],[revenue(mil)]]/80,Movies[[#This Row],[revenue(mil)]])</f>
        <v>16.875</v>
      </c>
    </row>
    <row r="29" spans="1:15" x14ac:dyDescent="0.25">
      <c r="A29">
        <v>129</v>
      </c>
      <c r="B29" t="s">
        <v>62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_xlfn.XLOOKUP([1]!Movies[[#This Row],[movie_id]:[movie_id]],[1]!Financials[[#All],[movie_id]:[movie_id]],[1]!Financials[[#All],[budget]],"Not Available",0)</f>
        <v>100</v>
      </c>
      <c r="I29" cm="1">
        <f t="array" ref="I29">_xlfn.XLOOKUP([1]!Movies[[#This Row],[movie_id]:[movie_id]],[1]!Financials[[#All],[movie_id]:[movie_id]],[1]!Financials[[#All],[revenue]],"Not Available",0)</f>
        <v>410</v>
      </c>
      <c r="J29" t="str" cm="1">
        <f t="array" ref="J29">_xlfn.XLOOKUP([1]!Movies[[#This Row],[movie_id]:[movie_id]],[1]!Financials[[#All],[movie_id]:[movie_id]],[1]!Financials[[#All],[unit]],"Not Available",0)</f>
        <v>Millions</v>
      </c>
      <c r="K29" t="str" cm="1">
        <f t="array" ref="K29">_xlfn.XLOOKUP([1]!Movies[[#This Row],[movie_id]:[movie_id]],[1]!Financials[[#All],[movie_id]:[movie_id]],[1]!Financials[[#All],[currency]],"Not Available",0)</f>
        <v>INR</v>
      </c>
      <c r="L29" s="2">
        <f>IF(Movies[[#This Row],[unit]]="billions",Movies[[#This Row],[budget]]*1000,Movies[[#This Row],[budget]])</f>
        <v>100</v>
      </c>
      <c r="M29" s="2">
        <f>IF(Movies[[#This Row],[unit]]="billions",Movies[[#This Row],[revenue]]*1000,Movies[[#This Row],[revenue]])</f>
        <v>410</v>
      </c>
      <c r="N29" s="3">
        <f>IF(Movies[[#This Row],[currency]]="INR",Movies[[#This Row],[budget(mill)]]/80,Movies[[#This Row],[budget(mill)]])</f>
        <v>1.25</v>
      </c>
      <c r="O29" s="3">
        <f>IF(Movies[[#This Row],[currency]]="INR",Movies[[#This Row],[revenue(mil)]]/80,Movies[[#This Row],[revenue(mil)]])</f>
        <v>5.125</v>
      </c>
    </row>
    <row r="30" spans="1:15" x14ac:dyDescent="0.25">
      <c r="A30">
        <v>130</v>
      </c>
      <c r="B30" t="s">
        <v>63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_xlfn.XLOOKUP([1]!Movies[[#This Row],[movie_id]:[movie_id]],[1]!Financials[[#All],[movie_id]:[movie_id]],[1]!Financials[[#All],[budget]],"Not Available",0)</f>
        <v>850</v>
      </c>
      <c r="I30" cm="1">
        <f t="array" ref="I30">_xlfn.XLOOKUP([1]!Movies[[#This Row],[movie_id]:[movie_id]],[1]!Financials[[#All],[movie_id]:[movie_id]],[1]!Financials[[#All],[revenue]],"Not Available",0)</f>
        <v>8540</v>
      </c>
      <c r="J30" t="str" cm="1">
        <f t="array" ref="J30">_xlfn.XLOOKUP([1]!Movies[[#This Row],[movie_id]:[movie_id]],[1]!Financials[[#All],[movie_id]:[movie_id]],[1]!Financials[[#All],[unit]],"Not Available",0)</f>
        <v>Millions</v>
      </c>
      <c r="K30" t="str" cm="1">
        <f t="array" ref="K30">_xlfn.XLOOKUP([1]!Movies[[#This Row],[movie_id]:[movie_id]],[1]!Financials[[#All],[movie_id]:[movie_id]],[1]!Financials[[#All],[currency]],"Not Available",0)</f>
        <v>INR</v>
      </c>
      <c r="L30" s="2">
        <f>IF(Movies[[#This Row],[unit]]="billions",Movies[[#This Row],[budget]]*1000,Movies[[#This Row],[budget]])</f>
        <v>850</v>
      </c>
      <c r="M30" s="2">
        <f>IF(Movies[[#This Row],[unit]]="billions",Movies[[#This Row],[revenue]]*1000,Movies[[#This Row],[revenue]])</f>
        <v>8540</v>
      </c>
      <c r="N30" s="3">
        <f>IF(Movies[[#This Row],[currency]]="INR",Movies[[#This Row],[budget(mill)]]/80,Movies[[#This Row],[budget(mill)]])</f>
        <v>10.625</v>
      </c>
      <c r="O30" s="3">
        <f>IF(Movies[[#This Row],[currency]]="INR",Movies[[#This Row],[revenue(mil)]]/80,Movies[[#This Row],[revenue(mil)]])</f>
        <v>106.75</v>
      </c>
    </row>
    <row r="31" spans="1:15" x14ac:dyDescent="0.25">
      <c r="A31">
        <v>131</v>
      </c>
      <c r="B31" t="s">
        <v>64</v>
      </c>
      <c r="C31" t="s">
        <v>6</v>
      </c>
      <c r="D31">
        <v>2018</v>
      </c>
      <c r="E31" t="s">
        <v>31</v>
      </c>
      <c r="F31" t="s">
        <v>11</v>
      </c>
      <c r="G31">
        <v>1</v>
      </c>
      <c r="H31" cm="1">
        <f t="array" ref="H31">_xlfn.XLOOKUP([1]!Movies[[#This Row],[movie_id]:[movie_id]],[1]!Financials[[#All],[movie_id]:[movie_id]],[1]!Financials[[#All],[budget]],"Not Available",0)</f>
        <v>1</v>
      </c>
      <c r="I31" cm="1">
        <f t="array" ref="I31">_xlfn.XLOOKUP([1]!Movies[[#This Row],[movie_id]:[movie_id]],[1]!Financials[[#All],[movie_id]:[movie_id]],[1]!Financials[[#All],[revenue]],"Not Available",0)</f>
        <v>5.9</v>
      </c>
      <c r="J31" t="str" cm="1">
        <f t="array" ref="J31">_xlfn.XLOOKUP([1]!Movies[[#This Row],[movie_id]:[movie_id]],[1]!Financials[[#All],[movie_id]:[movie_id]],[1]!Financials[[#All],[unit]],"Not Available",0)</f>
        <v>Billions</v>
      </c>
      <c r="K31" t="str" cm="1">
        <f t="array" ref="K31">_xlfn.XLOOKUP([1]!Movies[[#This Row],[movie_id]:[movie_id]],[1]!Financials[[#All],[movie_id]:[movie_id]],[1]!Financials[[#All],[currency]],"Not Available",0)</f>
        <v>INR</v>
      </c>
      <c r="L31" s="2">
        <f>IF(Movies[[#This Row],[unit]]="billions",Movies[[#This Row],[budget]]*1000,Movies[[#This Row],[budget]])</f>
        <v>1000</v>
      </c>
      <c r="M31" s="2">
        <f>IF(Movies[[#This Row],[unit]]="billions",Movies[[#This Row],[revenue]]*1000,Movies[[#This Row],[revenue]])</f>
        <v>5900</v>
      </c>
      <c r="N31" s="3">
        <f>IF(Movies[[#This Row],[currency]]="INR",Movies[[#This Row],[budget(mill)]]/80,Movies[[#This Row],[budget(mill)]])</f>
        <v>12.5</v>
      </c>
      <c r="O31" s="3">
        <f>IF(Movies[[#This Row],[currency]]="INR",Movies[[#This Row],[revenue(mil)]]/80,Movies[[#This Row],[revenue(mil)]])</f>
        <v>73.75</v>
      </c>
    </row>
    <row r="32" spans="1:15" x14ac:dyDescent="0.25">
      <c r="A32">
        <v>132</v>
      </c>
      <c r="B32" t="s">
        <v>65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_xlfn.XLOOKUP([1]!Movies[[#This Row],[movie_id]:[movie_id]],[1]!Financials[[#All],[movie_id]:[movie_id]],[1]!Financials[[#All],[budget]],"Not Available",0)</f>
        <v>2</v>
      </c>
      <c r="I32" cm="1">
        <f t="array" ref="I32">_xlfn.XLOOKUP([1]!Movies[[#This Row],[movie_id]:[movie_id]],[1]!Financials[[#All],[movie_id]:[movie_id]],[1]!Financials[[#All],[revenue]],"Not Available",0)</f>
        <v>3.6</v>
      </c>
      <c r="J32" t="str" cm="1">
        <f t="array" ref="J32">_xlfn.XLOOKUP([1]!Movies[[#This Row],[movie_id]:[movie_id]],[1]!Financials[[#All],[movie_id]:[movie_id]],[1]!Financials[[#All],[unit]],"Not Available",0)</f>
        <v>Billions</v>
      </c>
      <c r="K32" t="str" cm="1">
        <f t="array" ref="K32">_xlfn.XLOOKUP([1]!Movies[[#This Row],[movie_id]:[movie_id]],[1]!Financials[[#All],[movie_id]:[movie_id]],[1]!Financials[[#All],[currency]],"Not Available",0)</f>
        <v>INR</v>
      </c>
      <c r="L32" s="2">
        <f>IF(Movies[[#This Row],[unit]]="billions",Movies[[#This Row],[budget]]*1000,Movies[[#This Row],[budget]])</f>
        <v>2000</v>
      </c>
      <c r="M32" s="2">
        <f>IF(Movies[[#This Row],[unit]]="billions",Movies[[#This Row],[revenue]]*1000,Movies[[#This Row],[revenue]])</f>
        <v>3600</v>
      </c>
      <c r="N32" s="3">
        <f>IF(Movies[[#This Row],[currency]]="INR",Movies[[#This Row],[budget(mill)]]/80,Movies[[#This Row],[budget(mill)]])</f>
        <v>25</v>
      </c>
      <c r="O32" s="3">
        <f>IF(Movies[[#This Row],[currency]]="INR",Movies[[#This Row],[revenue(mil)]]/80,Movies[[#This Row],[revenue(mil)]])</f>
        <v>45</v>
      </c>
    </row>
    <row r="33" spans="1:15" x14ac:dyDescent="0.25">
      <c r="A33">
        <v>133</v>
      </c>
      <c r="B33" t="s">
        <v>66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_xlfn.XLOOKUP([1]!Movies[[#This Row],[movie_id]:[movie_id]],[1]!Financials[[#All],[movie_id]:[movie_id]],[1]!Financials[[#All],[budget]],"Not Available",0)</f>
        <v>5.5</v>
      </c>
      <c r="I33" cm="1">
        <f t="array" ref="I33">_xlfn.XLOOKUP([1]!Movies[[#This Row],[movie_id]:[movie_id]],[1]!Financials[[#All],[movie_id]:[movie_id]],[1]!Financials[[#All],[revenue]],"Not Available",0)</f>
        <v>12</v>
      </c>
      <c r="J33" t="str" cm="1">
        <f t="array" ref="J33">_xlfn.XLOOKUP([1]!Movies[[#This Row],[movie_id]:[movie_id]],[1]!Financials[[#All],[movie_id]:[movie_id]],[1]!Financials[[#All],[unit]],"Not Available",0)</f>
        <v>Billions</v>
      </c>
      <c r="K33" t="str" cm="1">
        <f t="array" ref="K33">_xlfn.XLOOKUP([1]!Movies[[#This Row],[movie_id]:[movie_id]],[1]!Financials[[#All],[movie_id]:[movie_id]],[1]!Financials[[#All],[currency]],"Not Available",0)</f>
        <v>INR</v>
      </c>
      <c r="L33" s="2">
        <f>IF(Movies[[#This Row],[unit]]="billions",Movies[[#This Row],[budget]]*1000,Movies[[#This Row],[budget]])</f>
        <v>5500</v>
      </c>
      <c r="M33" s="2">
        <f>IF(Movies[[#This Row],[unit]]="billions",Movies[[#This Row],[revenue]]*1000,Movies[[#This Row],[revenue]])</f>
        <v>12000</v>
      </c>
      <c r="N33" s="3">
        <f>IF(Movies[[#This Row],[currency]]="INR",Movies[[#This Row],[budget(mill)]]/80,Movies[[#This Row],[budget(mill)]])</f>
        <v>68.75</v>
      </c>
      <c r="O33" s="3">
        <f>IF(Movies[[#This Row],[currency]]="INR",Movies[[#This Row],[revenue(mil)]]/80,Movies[[#This Row],[revenue(mil)]])</f>
        <v>150</v>
      </c>
    </row>
    <row r="34" spans="1:15" x14ac:dyDescent="0.25">
      <c r="A34">
        <v>134</v>
      </c>
      <c r="B34" t="s">
        <v>67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_xlfn.XLOOKUP([1]!Movies[[#This Row],[movie_id]:[movie_id]],[1]!Financials[[#All],[movie_id]:[movie_id]],[1]!Financials[[#All],[budget]],"Not Available",0)</f>
        <v>1.8</v>
      </c>
      <c r="I34" cm="1">
        <f t="array" ref="I34">_xlfn.XLOOKUP([1]!Movies[[#This Row],[movie_id]:[movie_id]],[1]!Financials[[#All],[movie_id]:[movie_id]],[1]!Financials[[#All],[revenue]],"Not Available",0)</f>
        <v>6.5</v>
      </c>
      <c r="J34" t="str" cm="1">
        <f t="array" ref="J34">_xlfn.XLOOKUP([1]!Movies[[#This Row],[movie_id]:[movie_id]],[1]!Financials[[#All],[movie_id]:[movie_id]],[1]!Financials[[#All],[unit]],"Not Available",0)</f>
        <v>Billions</v>
      </c>
      <c r="K34" t="str" cm="1">
        <f t="array" ref="K34">_xlfn.XLOOKUP([1]!Movies[[#This Row],[movie_id]:[movie_id]],[1]!Financials[[#All],[movie_id]:[movie_id]],[1]!Financials[[#All],[currency]],"Not Available",0)</f>
        <v>INR</v>
      </c>
      <c r="L34" s="2">
        <f>IF(Movies[[#This Row],[unit]]="billions",Movies[[#This Row],[budget]]*1000,Movies[[#This Row],[budget]])</f>
        <v>1800</v>
      </c>
      <c r="M34" s="2">
        <f>IF(Movies[[#This Row],[unit]]="billions",Movies[[#This Row],[revenue]]*1000,Movies[[#This Row],[revenue]])</f>
        <v>6500</v>
      </c>
      <c r="N34" s="3">
        <f>IF(Movies[[#This Row],[currency]]="INR",Movies[[#This Row],[budget(mill)]]/80,Movies[[#This Row],[budget(mill)]])</f>
        <v>22.5</v>
      </c>
      <c r="O34" s="3">
        <f>IF(Movies[[#This Row],[currency]]="INR",Movies[[#This Row],[revenue(mil)]]/80,Movies[[#This Row],[revenue(mil)]])</f>
        <v>81.25</v>
      </c>
    </row>
    <row r="35" spans="1:15" x14ac:dyDescent="0.25">
      <c r="A35">
        <v>135</v>
      </c>
      <c r="B35" t="s">
        <v>68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_xlfn.XLOOKUP([1]!Movies[[#This Row],[movie_id]:[movie_id]],[1]!Financials[[#All],[movie_id]:[movie_id]],[1]!Financials[[#All],[budget]],"Not Available",0)</f>
        <v>250</v>
      </c>
      <c r="I35" cm="1">
        <f t="array" ref="I35">_xlfn.XLOOKUP([1]!Movies[[#This Row],[movie_id]:[movie_id]],[1]!Financials[[#All],[movie_id]:[movie_id]],[1]!Financials[[#All],[revenue]],"Not Available",0)</f>
        <v>3409</v>
      </c>
      <c r="J35" t="str" cm="1">
        <f t="array" ref="J35">_xlfn.XLOOKUP([1]!Movies[[#This Row],[movie_id]:[movie_id]],[1]!Financials[[#All],[movie_id]:[movie_id]],[1]!Financials[[#All],[unit]],"Not Available",0)</f>
        <v>Millions</v>
      </c>
      <c r="K35" t="str" cm="1">
        <f t="array" ref="K35">_xlfn.XLOOKUP([1]!Movies[[#This Row],[movie_id]:[movie_id]],[1]!Financials[[#All],[movie_id]:[movie_id]],[1]!Financials[[#All],[currency]],"Not Available",0)</f>
        <v>INR</v>
      </c>
      <c r="L35" s="2">
        <f>IF(Movies[[#This Row],[unit]]="billions",Movies[[#This Row],[budget]]*1000,Movies[[#This Row],[budget]])</f>
        <v>250</v>
      </c>
      <c r="M35" s="2">
        <f>IF(Movies[[#This Row],[unit]]="billions",Movies[[#This Row],[revenue]]*1000,Movies[[#This Row],[revenue]])</f>
        <v>3409</v>
      </c>
      <c r="N35" s="3">
        <f>IF(Movies[[#This Row],[currency]]="INR",Movies[[#This Row],[budget(mill)]]/80,Movies[[#This Row],[budget(mill)]])</f>
        <v>3.125</v>
      </c>
      <c r="O35" s="3">
        <f>IF(Movies[[#This Row],[currency]]="INR",Movies[[#This Row],[revenue(mil)]]/80,Movies[[#This Row],[revenue(mil)]])</f>
        <v>42.612499999999997</v>
      </c>
    </row>
    <row r="36" spans="1:15" x14ac:dyDescent="0.25">
      <c r="A36">
        <v>136</v>
      </c>
      <c r="B36" t="s">
        <v>69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_xlfn.XLOOKUP([1]!Movies[[#This Row],[movie_id]:[movie_id]],[1]!Financials[[#All],[movie_id]:[movie_id]],[1]!Financials[[#All],[budget]],"Not Available",0)</f>
        <v>900</v>
      </c>
      <c r="I36" cm="1">
        <f t="array" ref="I36">_xlfn.XLOOKUP([1]!Movies[[#This Row],[movie_id]:[movie_id]],[1]!Financials[[#All],[movie_id]:[movie_id]],[1]!Financials[[#All],[revenue]],"Not Available",0)</f>
        <v>11690</v>
      </c>
      <c r="J36" t="str" cm="1">
        <f t="array" ref="J36">_xlfn.XLOOKUP([1]!Movies[[#This Row],[movie_id]:[movie_id]],[1]!Financials[[#All],[movie_id]:[movie_id]],[1]!Financials[[#All],[unit]],"Not Available",0)</f>
        <v>Millions</v>
      </c>
      <c r="K36" t="str" cm="1">
        <f t="array" ref="K36">_xlfn.XLOOKUP([1]!Movies[[#This Row],[movie_id]:[movie_id]],[1]!Financials[[#All],[movie_id]:[movie_id]],[1]!Financials[[#All],[currency]],"Not Available",0)</f>
        <v>INR</v>
      </c>
      <c r="L36" s="2">
        <f>IF(Movies[[#This Row],[unit]]="billions",Movies[[#This Row],[budget]]*1000,Movies[[#This Row],[budget]])</f>
        <v>900</v>
      </c>
      <c r="M36" s="2">
        <f>IF(Movies[[#This Row],[unit]]="billions",Movies[[#This Row],[revenue]]*1000,Movies[[#This Row],[revenue]])</f>
        <v>11690</v>
      </c>
      <c r="N36" s="3">
        <f>IF(Movies[[#This Row],[currency]]="INR",Movies[[#This Row],[budget(mill)]]/80,Movies[[#This Row],[budget(mill)]])</f>
        <v>11.25</v>
      </c>
      <c r="O36" s="3">
        <f>IF(Movies[[#This Row],[currency]]="INR",Movies[[#This Row],[revenue(mil)]]/80,Movies[[#This Row],[revenue(mil)]])</f>
        <v>146.125</v>
      </c>
    </row>
    <row r="37" spans="1:15" x14ac:dyDescent="0.25">
      <c r="A37">
        <v>137</v>
      </c>
      <c r="B37" t="s">
        <v>70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_xlfn.XLOOKUP([1]!Movies[[#This Row],[movie_id]:[movie_id]],[1]!Financials[[#All],[movie_id]:[movie_id]],[1]!Financials[[#All],[budget]],"Not Available",0)</f>
        <v>216.7</v>
      </c>
      <c r="I37" cm="1">
        <f t="array" ref="I37">_xlfn.XLOOKUP([1]!Movies[[#This Row],[movie_id]:[movie_id]],[1]!Financials[[#All],[movie_id]:[movie_id]],[1]!Financials[[#All],[revenue]],"Not Available",0)</f>
        <v>370.6</v>
      </c>
      <c r="J37" t="str" cm="1">
        <f t="array" ref="J37">_xlfn.XLOOKUP([1]!Movies[[#This Row],[movie_id]:[movie_id]],[1]!Financials[[#All],[movie_id]:[movie_id]],[1]!Financials[[#All],[unit]],"Not Available",0)</f>
        <v>Millions</v>
      </c>
      <c r="K37" t="str" cm="1">
        <f t="array" ref="K37">_xlfn.XLOOKUP([1]!Movies[[#This Row],[movie_id]:[movie_id]],[1]!Financials[[#All],[movie_id]:[movie_id]],[1]!Financials[[#All],[currency]],"Not Available",0)</f>
        <v>USD</v>
      </c>
      <c r="L37" s="2">
        <f>IF(Movies[[#This Row],[unit]]="billions",Movies[[#This Row],[budget]]*1000,Movies[[#This Row],[budget]])</f>
        <v>216.7</v>
      </c>
      <c r="M37" s="2">
        <f>IF(Movies[[#This Row],[unit]]="billions",Movies[[#This Row],[revenue]]*1000,Movies[[#This Row],[revenue]])</f>
        <v>370.6</v>
      </c>
      <c r="N37" s="3">
        <f>IF(Movies[[#This Row],[currency]]="INR",Movies[[#This Row],[budget(mill)]]/80,Movies[[#This Row],[budget(mill)]])</f>
        <v>216.7</v>
      </c>
      <c r="O37" s="3">
        <f>IF(Movies[[#This Row],[currency]]="INR",Movies[[#This Row],[revenue(mil)]]/80,Movies[[#This Row],[revenue(mil)]])</f>
        <v>370.6</v>
      </c>
    </row>
    <row r="38" spans="1:15" x14ac:dyDescent="0.25">
      <c r="A38">
        <v>138</v>
      </c>
      <c r="B38" t="s">
        <v>71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_xlfn.XLOOKUP([1]!Movies[[#This Row],[movie_id]:[movie_id]],[1]!Financials[[#All],[movie_id]:[movie_id]],[1]!Financials[[#All],[budget]],"Not Available",0)</f>
        <v>177</v>
      </c>
      <c r="I38" cm="1">
        <f t="array" ref="I38">_xlfn.XLOOKUP([1]!Movies[[#This Row],[movie_id]:[movie_id]],[1]!Financials[[#All],[movie_id]:[movie_id]],[1]!Financials[[#All],[revenue]],"Not Available",0)</f>
        <v>714.4</v>
      </c>
      <c r="J38" t="str" cm="1">
        <f t="array" ref="J38">_xlfn.XLOOKUP([1]!Movies[[#This Row],[movie_id]:[movie_id]],[1]!Financials[[#All],[movie_id]:[movie_id]],[1]!Financials[[#All],[unit]],"Not Available",0)</f>
        <v>Millions</v>
      </c>
      <c r="K38" t="str" cm="1">
        <f t="array" ref="K38">_xlfn.XLOOKUP([1]!Movies[[#This Row],[movie_id]:[movie_id]],[1]!Financials[[#All],[movie_id]:[movie_id]],[1]!Financials[[#All],[currency]],"Not Available",0)</f>
        <v>USD</v>
      </c>
      <c r="L38" s="2">
        <f>IF(Movies[[#This Row],[unit]]="billions",Movies[[#This Row],[budget]]*1000,Movies[[#This Row],[budget]])</f>
        <v>177</v>
      </c>
      <c r="M38" s="2">
        <f>IF(Movies[[#This Row],[unit]]="billions",Movies[[#This Row],[revenue]]*1000,Movies[[#This Row],[revenue]])</f>
        <v>714.4</v>
      </c>
      <c r="N38" s="3">
        <f>IF(Movies[[#This Row],[currency]]="INR",Movies[[#This Row],[budget(mill)]]/80,Movies[[#This Row],[budget(mill)]])</f>
        <v>177</v>
      </c>
      <c r="O38" s="3">
        <f>IF(Movies[[#This Row],[currency]]="INR",Movies[[#This Row],[revenue(mil)]]/80,Movies[[#This Row],[revenue(mil)]])</f>
        <v>714.4</v>
      </c>
    </row>
    <row r="39" spans="1:15" x14ac:dyDescent="0.25">
      <c r="A39">
        <v>139</v>
      </c>
      <c r="B39" t="s">
        <v>72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_xlfn.XLOOKUP([1]!Movies[[#This Row],[movie_id]:[movie_id]],[1]!Financials[[#All],[movie_id]:[movie_id]],[1]!Financials[[#All],[budget]],"Not Available",0)</f>
        <v>1.8</v>
      </c>
      <c r="I39" cm="1">
        <f t="array" ref="I39">_xlfn.XLOOKUP([1]!Movies[[#This Row],[movie_id]:[movie_id]],[1]!Financials[[#All],[movie_id]:[movie_id]],[1]!Financials[[#All],[revenue]],"Not Available",0)</f>
        <v>3.1</v>
      </c>
      <c r="J39" t="str" cm="1">
        <f t="array" ref="J39">_xlfn.XLOOKUP([1]!Movies[[#This Row],[movie_id]:[movie_id]],[1]!Financials[[#All],[movie_id]:[movie_id]],[1]!Financials[[#All],[unit]],"Not Available",0)</f>
        <v>Billions</v>
      </c>
      <c r="K39" t="str" cm="1">
        <f t="array" ref="K39">_xlfn.XLOOKUP([1]!Movies[[#This Row],[movie_id]:[movie_id]],[1]!Financials[[#All],[movie_id]:[movie_id]],[1]!Financials[[#All],[currency]],"Not Available",0)</f>
        <v>INR</v>
      </c>
      <c r="L39" s="2">
        <f>IF(Movies[[#This Row],[unit]]="billions",Movies[[#This Row],[budget]]*1000,Movies[[#This Row],[budget]])</f>
        <v>1800</v>
      </c>
      <c r="M39" s="2">
        <f>IF(Movies[[#This Row],[unit]]="billions",Movies[[#This Row],[revenue]]*1000,Movies[[#This Row],[revenue]])</f>
        <v>3100</v>
      </c>
      <c r="N39" s="3">
        <f>IF(Movies[[#This Row],[currency]]="INR",Movies[[#This Row],[budget(mill)]]/80,Movies[[#This Row],[budget(mill)]])</f>
        <v>22.5</v>
      </c>
      <c r="O39" s="3">
        <f>IF(Movies[[#This Row],[currency]]="INR",Movies[[#This Row],[revenue(mil)]]/80,Movies[[#This Row],[revenue(mil)]])</f>
        <v>38.75</v>
      </c>
    </row>
    <row r="40" spans="1:15" x14ac:dyDescent="0.25">
      <c r="A40">
        <v>140</v>
      </c>
      <c r="B40" t="s">
        <v>73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_xlfn.XLOOKUP([1]!Movies[[#This Row],[movie_id]:[movie_id]],[1]!Financials[[#All],[movie_id]:[movie_id]],[1]!Financials[[#All],[budget]],"Not Available",0)</f>
        <v>500</v>
      </c>
      <c r="I40" cm="1">
        <f t="array" ref="I40">_xlfn.XLOOKUP([1]!Movies[[#This Row],[movie_id]:[movie_id]],[1]!Financials[[#All],[movie_id]:[movie_id]],[1]!Financials[[#All],[revenue]],"Not Available",0)</f>
        <v>950</v>
      </c>
      <c r="J40" t="str" cm="1">
        <f t="array" ref="J40">_xlfn.XLOOKUP([1]!Movies[[#This Row],[movie_id]:[movie_id]],[1]!Financials[[#All],[movie_id]:[movie_id]],[1]!Financials[[#All],[unit]],"Not Available",0)</f>
        <v>Millions</v>
      </c>
      <c r="K40" t="str" cm="1">
        <f t="array" ref="K40">_xlfn.XLOOKUP([1]!Movies[[#This Row],[movie_id]:[movie_id]],[1]!Financials[[#All],[movie_id]:[movie_id]],[1]!Financials[[#All],[currency]],"Not Available",0)</f>
        <v>INR</v>
      </c>
      <c r="L40" s="2">
        <f>IF(Movies[[#This Row],[unit]]="billions",Movies[[#This Row],[budget]]*1000,Movies[[#This Row],[budget]])</f>
        <v>500</v>
      </c>
      <c r="M40" s="2">
        <f>IF(Movies[[#This Row],[unit]]="billions",Movies[[#This Row],[revenue]]*1000,Movies[[#This Row],[revenue]])</f>
        <v>950</v>
      </c>
      <c r="N40" s="3">
        <f>IF(Movies[[#This Row],[currency]]="INR",Movies[[#This Row],[budget(mill)]]/80,Movies[[#This Row],[budget(mill)]])</f>
        <v>6.25</v>
      </c>
      <c r="O40" s="3">
        <f>IF(Movies[[#This Row],[currency]]="INR",Movies[[#This Row],[revenue(mil)]]/80,Movies[[#This Row],[revenue(mil)]])</f>
        <v>11.875</v>
      </c>
    </row>
    <row r="41" spans="1:15" ht="15.75" thickBot="1" x14ac:dyDescent="0.3">
      <c r="H41" s="2"/>
      <c r="J41" s="2"/>
      <c r="K41" s="2"/>
      <c r="L41" s="2"/>
      <c r="M41" s="2"/>
      <c r="N41" s="25"/>
      <c r="O41" s="25"/>
    </row>
    <row r="42" spans="1:15" ht="16.5" thickTop="1" thickBot="1" x14ac:dyDescent="0.3">
      <c r="B42" s="5" t="s">
        <v>80</v>
      </c>
      <c r="C42" s="5">
        <f>COUNT(Movies[movie_id])</f>
        <v>39</v>
      </c>
      <c r="M42" s="6" t="s">
        <v>79</v>
      </c>
      <c r="N42" s="7">
        <f>SUM(Movies[budget(USD)])</f>
        <v>3302.4549999999999</v>
      </c>
      <c r="O42" s="8">
        <f>SUM(Movies[revenue(USD)])</f>
        <v>19589.262500000001</v>
      </c>
    </row>
    <row r="43" spans="1:15" ht="15.75" thickTop="1" x14ac:dyDescent="0.25">
      <c r="B43" t="s">
        <v>82</v>
      </c>
      <c r="C43">
        <f>COUNTIF(Movies[industry],"Bollywood")</f>
        <v>18</v>
      </c>
      <c r="M43" s="9"/>
      <c r="N43" s="10"/>
      <c r="O43" s="11"/>
    </row>
    <row r="44" spans="1:15" x14ac:dyDescent="0.25">
      <c r="B44" t="s">
        <v>81</v>
      </c>
      <c r="C44" s="3">
        <f>SUMIF(Movies[industry],"Bollywood",Movies[revenue(USD)])</f>
        <v>1011.3625</v>
      </c>
    </row>
    <row r="45" spans="1:15" x14ac:dyDescent="0.25">
      <c r="B45" t="s">
        <v>83</v>
      </c>
      <c r="C45" s="4">
        <f>C44/C43</f>
        <v>56.186805555555551</v>
      </c>
    </row>
    <row r="46" spans="1:15" x14ac:dyDescent="0.25">
      <c r="B46" t="s">
        <v>84</v>
      </c>
      <c r="C46" s="12">
        <f>C44/O42</f>
        <v>5.1628411227834632E-2</v>
      </c>
    </row>
  </sheetData>
  <conditionalFormatting sqref="A1:B1">
    <cfRule type="duplicateValues" dxfId="17" priority="5"/>
    <cfRule type="duplicateValues" dxfId="16" priority="6"/>
  </conditionalFormatting>
  <conditionalFormatting sqref="A2:B40">
    <cfRule type="duplicateValues" dxfId="15" priority="9"/>
    <cfRule type="duplicateValues" dxfId="14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7779-3165-493A-9E3F-FD2545EEEA37}">
  <dimension ref="A1:E41"/>
  <sheetViews>
    <sheetView workbookViewId="0">
      <selection activeCell="G47" sqref="G47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10.7109375" bestFit="1" customWidth="1"/>
    <col min="4" max="4" width="8.140625" bestFit="1" customWidth="1"/>
    <col min="5" max="5" width="10.85546875" bestFit="1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139</v>
      </c>
      <c r="E2" t="s">
        <v>140</v>
      </c>
    </row>
    <row r="3" spans="1:5" x14ac:dyDescent="0.25">
      <c r="A3">
        <v>102</v>
      </c>
      <c r="B3">
        <v>200</v>
      </c>
      <c r="C3">
        <v>954.8</v>
      </c>
      <c r="D3" t="s">
        <v>141</v>
      </c>
      <c r="E3" t="s">
        <v>142</v>
      </c>
    </row>
    <row r="4" spans="1:5" x14ac:dyDescent="0.25">
      <c r="A4">
        <v>103</v>
      </c>
      <c r="B4">
        <v>165</v>
      </c>
      <c r="C4">
        <v>644.79999999999995</v>
      </c>
      <c r="D4" t="s">
        <v>141</v>
      </c>
      <c r="E4" t="s">
        <v>142</v>
      </c>
    </row>
    <row r="5" spans="1:5" x14ac:dyDescent="0.25">
      <c r="A5">
        <v>104</v>
      </c>
      <c r="B5">
        <v>180</v>
      </c>
      <c r="C5">
        <v>854</v>
      </c>
      <c r="D5" t="s">
        <v>141</v>
      </c>
      <c r="E5" t="s">
        <v>142</v>
      </c>
    </row>
    <row r="6" spans="1:5" x14ac:dyDescent="0.25">
      <c r="A6">
        <v>105</v>
      </c>
      <c r="B6">
        <v>250</v>
      </c>
      <c r="C6">
        <v>670</v>
      </c>
      <c r="D6" t="s">
        <v>141</v>
      </c>
      <c r="E6" t="s">
        <v>142</v>
      </c>
    </row>
    <row r="7" spans="1:5" x14ac:dyDescent="0.25">
      <c r="A7">
        <v>107</v>
      </c>
      <c r="B7">
        <v>400</v>
      </c>
      <c r="C7">
        <v>2000</v>
      </c>
      <c r="D7" t="s">
        <v>141</v>
      </c>
      <c r="E7" t="s">
        <v>140</v>
      </c>
    </row>
    <row r="8" spans="1:5" x14ac:dyDescent="0.25">
      <c r="A8">
        <v>108</v>
      </c>
      <c r="B8">
        <v>550</v>
      </c>
      <c r="C8">
        <v>4000</v>
      </c>
      <c r="D8" t="s">
        <v>141</v>
      </c>
      <c r="E8" t="s">
        <v>140</v>
      </c>
    </row>
    <row r="9" spans="1:5" x14ac:dyDescent="0.25">
      <c r="A9">
        <v>109</v>
      </c>
      <c r="B9">
        <v>390</v>
      </c>
      <c r="C9">
        <v>1360</v>
      </c>
      <c r="D9" t="s">
        <v>141</v>
      </c>
      <c r="E9" t="s">
        <v>140</v>
      </c>
    </row>
    <row r="10" spans="1:5" x14ac:dyDescent="0.25">
      <c r="A10">
        <v>110</v>
      </c>
      <c r="B10">
        <v>1.4</v>
      </c>
      <c r="C10">
        <v>3.5</v>
      </c>
      <c r="D10" t="s">
        <v>139</v>
      </c>
      <c r="E10" t="s">
        <v>140</v>
      </c>
    </row>
    <row r="11" spans="1:5" x14ac:dyDescent="0.25">
      <c r="A11">
        <v>111</v>
      </c>
      <c r="B11">
        <v>25</v>
      </c>
      <c r="C11">
        <v>73.3</v>
      </c>
      <c r="D11" t="s">
        <v>141</v>
      </c>
      <c r="E11" t="s">
        <v>142</v>
      </c>
    </row>
    <row r="12" spans="1:5" x14ac:dyDescent="0.25">
      <c r="A12">
        <v>113</v>
      </c>
      <c r="B12">
        <v>165</v>
      </c>
      <c r="C12">
        <v>701.8</v>
      </c>
      <c r="D12" t="s">
        <v>141</v>
      </c>
      <c r="E12" t="s">
        <v>142</v>
      </c>
    </row>
    <row r="13" spans="1:5" x14ac:dyDescent="0.25">
      <c r="A13">
        <v>114</v>
      </c>
      <c r="B13">
        <v>205</v>
      </c>
      <c r="C13">
        <v>365.3</v>
      </c>
      <c r="D13" t="s">
        <v>141</v>
      </c>
      <c r="E13" t="s">
        <v>142</v>
      </c>
    </row>
    <row r="14" spans="1:5" x14ac:dyDescent="0.25">
      <c r="A14">
        <v>115</v>
      </c>
      <c r="B14">
        <v>55</v>
      </c>
      <c r="C14">
        <v>307.10000000000002</v>
      </c>
      <c r="D14" t="s">
        <v>141</v>
      </c>
      <c r="E14" t="s">
        <v>142</v>
      </c>
    </row>
    <row r="15" spans="1:5" x14ac:dyDescent="0.25">
      <c r="A15">
        <v>116</v>
      </c>
      <c r="B15">
        <v>103</v>
      </c>
      <c r="C15">
        <v>460.5</v>
      </c>
      <c r="D15" t="s">
        <v>141</v>
      </c>
      <c r="E15" t="s">
        <v>142</v>
      </c>
    </row>
    <row r="16" spans="1:5" x14ac:dyDescent="0.25">
      <c r="A16">
        <v>117</v>
      </c>
      <c r="B16">
        <v>200</v>
      </c>
      <c r="C16">
        <v>2202</v>
      </c>
      <c r="D16" t="s">
        <v>141</v>
      </c>
      <c r="E16" t="s">
        <v>142</v>
      </c>
    </row>
    <row r="17" spans="1:5" x14ac:dyDescent="0.25">
      <c r="A17">
        <v>118</v>
      </c>
      <c r="B17">
        <v>3.18</v>
      </c>
      <c r="C17">
        <v>3.3</v>
      </c>
      <c r="D17" t="s">
        <v>141</v>
      </c>
      <c r="E17" t="s">
        <v>142</v>
      </c>
    </row>
    <row r="18" spans="1:5" x14ac:dyDescent="0.25">
      <c r="A18">
        <v>119</v>
      </c>
      <c r="B18">
        <v>237</v>
      </c>
      <c r="C18">
        <v>2847</v>
      </c>
      <c r="D18" t="s">
        <v>141</v>
      </c>
      <c r="E18" t="s">
        <v>142</v>
      </c>
    </row>
    <row r="19" spans="1:5" x14ac:dyDescent="0.25">
      <c r="A19">
        <v>120</v>
      </c>
      <c r="B19">
        <v>7.2</v>
      </c>
      <c r="C19">
        <v>291</v>
      </c>
      <c r="D19" t="s">
        <v>141</v>
      </c>
      <c r="E19" t="s">
        <v>142</v>
      </c>
    </row>
    <row r="20" spans="1:5" x14ac:dyDescent="0.25">
      <c r="A20">
        <v>121</v>
      </c>
      <c r="B20">
        <v>185</v>
      </c>
      <c r="C20">
        <v>1006</v>
      </c>
      <c r="D20" t="s">
        <v>141</v>
      </c>
      <c r="E20" t="s">
        <v>142</v>
      </c>
    </row>
    <row r="21" spans="1:5" x14ac:dyDescent="0.25">
      <c r="A21">
        <v>122</v>
      </c>
      <c r="B21">
        <v>22</v>
      </c>
      <c r="C21">
        <v>322.2</v>
      </c>
      <c r="D21" t="s">
        <v>141</v>
      </c>
      <c r="E21" t="s">
        <v>142</v>
      </c>
    </row>
    <row r="22" spans="1:5" x14ac:dyDescent="0.25">
      <c r="A22">
        <v>123</v>
      </c>
      <c r="B22">
        <v>63</v>
      </c>
      <c r="C22">
        <v>1046</v>
      </c>
      <c r="D22" t="s">
        <v>141</v>
      </c>
      <c r="E22" t="s">
        <v>142</v>
      </c>
    </row>
    <row r="23" spans="1:5" x14ac:dyDescent="0.25">
      <c r="A23">
        <v>124</v>
      </c>
      <c r="B23">
        <v>15.5</v>
      </c>
      <c r="C23">
        <v>263.10000000000002</v>
      </c>
      <c r="D23" t="s">
        <v>141</v>
      </c>
      <c r="E23" t="s">
        <v>142</v>
      </c>
    </row>
    <row r="24" spans="1:5" x14ac:dyDescent="0.25">
      <c r="A24">
        <v>125</v>
      </c>
      <c r="B24">
        <v>400</v>
      </c>
      <c r="C24">
        <v>2798</v>
      </c>
      <c r="D24" t="s">
        <v>141</v>
      </c>
      <c r="E24" t="s">
        <v>142</v>
      </c>
    </row>
    <row r="25" spans="1:5" x14ac:dyDescent="0.25">
      <c r="A25">
        <v>126</v>
      </c>
      <c r="B25">
        <v>400</v>
      </c>
      <c r="C25">
        <v>2048</v>
      </c>
      <c r="D25" t="s">
        <v>141</v>
      </c>
      <c r="E25" t="s">
        <v>142</v>
      </c>
    </row>
    <row r="26" spans="1:5" x14ac:dyDescent="0.25">
      <c r="A26">
        <v>127</v>
      </c>
      <c r="B26">
        <v>70</v>
      </c>
      <c r="C26">
        <v>100</v>
      </c>
      <c r="D26" t="s">
        <v>141</v>
      </c>
      <c r="E26" t="s">
        <v>140</v>
      </c>
    </row>
    <row r="27" spans="1:5" x14ac:dyDescent="0.25">
      <c r="A27">
        <v>128</v>
      </c>
      <c r="B27">
        <v>120</v>
      </c>
      <c r="C27">
        <v>1350</v>
      </c>
      <c r="D27" t="s">
        <v>141</v>
      </c>
      <c r="E27" t="s">
        <v>140</v>
      </c>
    </row>
    <row r="28" spans="1:5" x14ac:dyDescent="0.25">
      <c r="A28">
        <v>129</v>
      </c>
      <c r="B28">
        <v>100</v>
      </c>
      <c r="C28">
        <v>410</v>
      </c>
      <c r="D28" t="s">
        <v>141</v>
      </c>
      <c r="E28" t="s">
        <v>140</v>
      </c>
    </row>
    <row r="29" spans="1:5" x14ac:dyDescent="0.25">
      <c r="A29">
        <v>130</v>
      </c>
      <c r="B29">
        <v>850</v>
      </c>
      <c r="C29">
        <v>8540</v>
      </c>
      <c r="D29" t="s">
        <v>141</v>
      </c>
      <c r="E29" t="s">
        <v>140</v>
      </c>
    </row>
    <row r="30" spans="1:5" x14ac:dyDescent="0.25">
      <c r="A30">
        <v>131</v>
      </c>
      <c r="B30">
        <v>1</v>
      </c>
      <c r="C30">
        <v>5.9</v>
      </c>
      <c r="D30" t="s">
        <v>139</v>
      </c>
      <c r="E30" t="s">
        <v>140</v>
      </c>
    </row>
    <row r="31" spans="1:5" x14ac:dyDescent="0.25">
      <c r="A31">
        <v>132</v>
      </c>
      <c r="B31">
        <v>2</v>
      </c>
      <c r="C31">
        <v>3.6</v>
      </c>
      <c r="D31" t="s">
        <v>139</v>
      </c>
      <c r="E31" t="s">
        <v>140</v>
      </c>
    </row>
    <row r="32" spans="1:5" x14ac:dyDescent="0.25">
      <c r="A32">
        <v>133</v>
      </c>
      <c r="B32">
        <v>5.5</v>
      </c>
      <c r="C32">
        <v>12</v>
      </c>
      <c r="D32" t="s">
        <v>139</v>
      </c>
      <c r="E32" t="s">
        <v>140</v>
      </c>
    </row>
    <row r="33" spans="1:5" x14ac:dyDescent="0.25">
      <c r="A33">
        <v>134</v>
      </c>
      <c r="B33">
        <v>1.8</v>
      </c>
      <c r="C33">
        <v>6.5</v>
      </c>
      <c r="D33" t="s">
        <v>139</v>
      </c>
      <c r="E33" t="s">
        <v>140</v>
      </c>
    </row>
    <row r="34" spans="1:5" x14ac:dyDescent="0.25">
      <c r="A34">
        <v>135</v>
      </c>
      <c r="B34">
        <v>250</v>
      </c>
      <c r="C34">
        <v>3409</v>
      </c>
      <c r="D34" t="s">
        <v>141</v>
      </c>
      <c r="E34" t="s">
        <v>140</v>
      </c>
    </row>
    <row r="35" spans="1:5" x14ac:dyDescent="0.25">
      <c r="A35">
        <v>136</v>
      </c>
      <c r="B35">
        <v>900</v>
      </c>
      <c r="C35">
        <v>11690</v>
      </c>
      <c r="D35" t="s">
        <v>141</v>
      </c>
      <c r="E35" t="s">
        <v>140</v>
      </c>
    </row>
    <row r="36" spans="1:5" x14ac:dyDescent="0.25">
      <c r="A36">
        <v>137</v>
      </c>
      <c r="B36">
        <v>216.7</v>
      </c>
      <c r="C36">
        <v>370.6</v>
      </c>
      <c r="D36" t="s">
        <v>141</v>
      </c>
      <c r="E36" t="s">
        <v>142</v>
      </c>
    </row>
    <row r="37" spans="1:5" x14ac:dyDescent="0.25">
      <c r="A37">
        <v>138</v>
      </c>
      <c r="B37">
        <v>177</v>
      </c>
      <c r="C37">
        <v>714.4</v>
      </c>
      <c r="D37" t="s">
        <v>141</v>
      </c>
      <c r="E37" t="s">
        <v>142</v>
      </c>
    </row>
    <row r="38" spans="1:5" x14ac:dyDescent="0.25">
      <c r="A38">
        <v>139</v>
      </c>
      <c r="B38">
        <v>1.8</v>
      </c>
      <c r="C38">
        <v>3.1</v>
      </c>
      <c r="D38" t="s">
        <v>139</v>
      </c>
      <c r="E38" t="s">
        <v>140</v>
      </c>
    </row>
    <row r="39" spans="1:5" x14ac:dyDescent="0.25">
      <c r="A39">
        <v>140</v>
      </c>
      <c r="B39">
        <v>500</v>
      </c>
      <c r="C39">
        <v>950</v>
      </c>
      <c r="D39" t="s">
        <v>141</v>
      </c>
      <c r="E39" t="s">
        <v>140</v>
      </c>
    </row>
    <row r="40" spans="1:5" x14ac:dyDescent="0.25">
      <c r="A40">
        <v>406</v>
      </c>
      <c r="B40">
        <v>30</v>
      </c>
      <c r="C40">
        <v>350</v>
      </c>
      <c r="D40" t="s">
        <v>141</v>
      </c>
      <c r="E40" t="s">
        <v>140</v>
      </c>
    </row>
    <row r="41" spans="1:5" x14ac:dyDescent="0.25">
      <c r="A41">
        <v>412</v>
      </c>
      <c r="B41">
        <v>160</v>
      </c>
      <c r="C41">
        <v>836.8</v>
      </c>
      <c r="D41" t="s">
        <v>141</v>
      </c>
      <c r="E41" t="s">
        <v>142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1956-5DE7-48B5-97EE-89B91C9D2B61}">
  <dimension ref="A3:E10"/>
  <sheetViews>
    <sheetView zoomScale="160" zoomScaleNormal="160" workbookViewId="0">
      <selection activeCell="B5" sqref="B5"/>
    </sheetView>
  </sheetViews>
  <sheetFormatPr defaultRowHeight="15" x14ac:dyDescent="0.25"/>
  <cols>
    <col min="1" max="1" width="23.140625" bestFit="1" customWidth="1"/>
    <col min="2" max="2" width="23.28515625" bestFit="1" customWidth="1"/>
    <col min="3" max="3" width="10.7109375" bestFit="1" customWidth="1"/>
    <col min="4" max="4" width="12.5703125" bestFit="1" customWidth="1"/>
    <col min="5" max="5" width="15.5703125" bestFit="1" customWidth="1"/>
  </cols>
  <sheetData>
    <row r="3" spans="1:5" x14ac:dyDescent="0.25">
      <c r="A3" s="13" t="s">
        <v>85</v>
      </c>
      <c r="B3" s="13" t="s">
        <v>86</v>
      </c>
      <c r="C3" s="13" t="s">
        <v>93</v>
      </c>
      <c r="D3" s="13" t="s">
        <v>95</v>
      </c>
      <c r="E3" s="13" t="s">
        <v>94</v>
      </c>
    </row>
    <row r="4" spans="1:5" x14ac:dyDescent="0.25">
      <c r="A4" t="s">
        <v>92</v>
      </c>
      <c r="B4" s="3">
        <f>SUMIF(Movies[studio],"Marvel Studios",Movies[revenue(USD)])</f>
        <v>9054.6</v>
      </c>
      <c r="C4" s="3">
        <v>8000</v>
      </c>
      <c r="D4" s="4">
        <f>B4-C4</f>
        <v>1054.6000000000004</v>
      </c>
      <c r="E4" s="12">
        <f>D4/B4</f>
        <v>0.11647118591655074</v>
      </c>
    </row>
    <row r="5" spans="1:5" x14ac:dyDescent="0.25">
      <c r="A5" t="s">
        <v>87</v>
      </c>
      <c r="B5" s="3">
        <f>SUMIF(Movies[studio],"Marvel Studios",Movies[budget(USD)])</f>
        <v>1988.7</v>
      </c>
      <c r="C5" s="3">
        <v>2000</v>
      </c>
      <c r="D5" s="4">
        <f t="shared" ref="D5:D7" si="0">B5-C5</f>
        <v>-11.299999999999955</v>
      </c>
      <c r="E5" s="12">
        <f t="shared" ref="E5:E8" si="1">D5/B5</f>
        <v>-5.6821038869613082E-3</v>
      </c>
    </row>
    <row r="6" spans="1:5" x14ac:dyDescent="0.25">
      <c r="A6" t="s">
        <v>88</v>
      </c>
      <c r="B6" s="3">
        <f>B4-B5</f>
        <v>7065.9000000000005</v>
      </c>
      <c r="C6" s="3">
        <v>6000</v>
      </c>
      <c r="D6" s="4">
        <f t="shared" si="0"/>
        <v>1065.9000000000005</v>
      </c>
      <c r="E6" s="12">
        <f t="shared" si="1"/>
        <v>0.15085127160022085</v>
      </c>
    </row>
    <row r="7" spans="1:5" x14ac:dyDescent="0.25">
      <c r="A7" t="s">
        <v>89</v>
      </c>
      <c r="B7" s="12">
        <f>B6/B5</f>
        <v>3.5530245889274403</v>
      </c>
      <c r="C7" s="14">
        <v>2.75</v>
      </c>
      <c r="D7" s="12">
        <f t="shared" si="0"/>
        <v>0.80302458892744033</v>
      </c>
      <c r="E7" s="12">
        <f t="shared" si="1"/>
        <v>0.22601154842270629</v>
      </c>
    </row>
    <row r="8" spans="1:5" x14ac:dyDescent="0.25">
      <c r="A8" t="s">
        <v>90</v>
      </c>
      <c r="B8" s="12">
        <f>B4/B10</f>
        <v>0.48738554949698293</v>
      </c>
      <c r="C8" s="14">
        <v>0.55000000000000004</v>
      </c>
      <c r="D8" s="12">
        <f>B8-C8</f>
        <v>-6.2614450503017116E-2</v>
      </c>
      <c r="E8" s="12">
        <f t="shared" si="1"/>
        <v>-0.12847005941731293</v>
      </c>
    </row>
    <row r="10" spans="1:5" x14ac:dyDescent="0.25">
      <c r="A10" t="s">
        <v>91</v>
      </c>
      <c r="B10" s="3">
        <f>SUMIF(Movies[industry],"Hollywood",Movies[revenue(USD)])</f>
        <v>18577.900000000001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5E90-553F-4C7B-9FDF-1D082DDB0DB8}">
  <dimension ref="A4:M20"/>
  <sheetViews>
    <sheetView topLeftCell="A4" zoomScale="136" zoomScaleNormal="136" workbookViewId="0">
      <selection activeCell="C9" sqref="C9"/>
    </sheetView>
  </sheetViews>
  <sheetFormatPr defaultRowHeight="15" x14ac:dyDescent="0.25"/>
  <cols>
    <col min="2" max="2" width="9.85546875" bestFit="1" customWidth="1"/>
    <col min="5" max="5" width="12.7109375" bestFit="1" customWidth="1"/>
    <col min="6" max="6" width="14.5703125" bestFit="1" customWidth="1"/>
    <col min="7" max="7" width="14.28515625" bestFit="1" customWidth="1"/>
    <col min="10" max="10" width="12.7109375" bestFit="1" customWidth="1"/>
    <col min="11" max="11" width="14.5703125" bestFit="1" customWidth="1"/>
    <col min="12" max="12" width="14.28515625" bestFit="1" customWidth="1"/>
  </cols>
  <sheetData>
    <row r="4" spans="1:13" x14ac:dyDescent="0.25">
      <c r="E4" s="23" t="s">
        <v>109</v>
      </c>
      <c r="F4" s="23"/>
      <c r="G4" s="23"/>
      <c r="J4" s="23" t="s">
        <v>110</v>
      </c>
      <c r="K4" s="23"/>
      <c r="L4" s="23"/>
    </row>
    <row r="5" spans="1:13" x14ac:dyDescent="0.25">
      <c r="A5" s="13" t="s">
        <v>96</v>
      </c>
      <c r="B5" s="16">
        <f>AVERAGE(Movies[imdb_rating])</f>
        <v>7.9473684210526319</v>
      </c>
      <c r="E5" s="17" t="s">
        <v>99</v>
      </c>
      <c r="F5" s="17" t="s">
        <v>103</v>
      </c>
      <c r="G5" s="17" t="s">
        <v>100</v>
      </c>
      <c r="H5" s="17" t="s">
        <v>119</v>
      </c>
      <c r="J5" s="17" t="s">
        <v>99</v>
      </c>
      <c r="K5" s="17" t="s">
        <v>103</v>
      </c>
      <c r="L5" s="17" t="s">
        <v>100</v>
      </c>
      <c r="M5" s="17" t="s">
        <v>119</v>
      </c>
    </row>
    <row r="6" spans="1:13" x14ac:dyDescent="0.25">
      <c r="A6" s="13" t="s">
        <v>97</v>
      </c>
      <c r="B6">
        <f>MEDIAN(Movies[imdb_rating])</f>
        <v>8.1</v>
      </c>
      <c r="E6" t="s">
        <v>101</v>
      </c>
      <c r="F6">
        <v>71</v>
      </c>
      <c r="G6">
        <f t="shared" ref="G6:G13" si="0">F6-abc_mean</f>
        <v>9</v>
      </c>
      <c r="H6">
        <f>G6*G6</f>
        <v>81</v>
      </c>
      <c r="J6" t="s">
        <v>111</v>
      </c>
      <c r="K6">
        <v>99</v>
      </c>
      <c r="L6">
        <f t="shared" ref="L6:L13" si="1">K6-tes_mean</f>
        <v>37</v>
      </c>
      <c r="M6">
        <f>L6*L6</f>
        <v>1369</v>
      </c>
    </row>
    <row r="7" spans="1:13" x14ac:dyDescent="0.25">
      <c r="A7" s="13" t="s">
        <v>98</v>
      </c>
      <c r="B7">
        <f>MODE(Movies[imdb_rating])</f>
        <v>8.4</v>
      </c>
      <c r="E7" t="s">
        <v>102</v>
      </c>
      <c r="F7">
        <v>62</v>
      </c>
      <c r="G7">
        <f t="shared" si="0"/>
        <v>0</v>
      </c>
      <c r="H7">
        <f t="shared" ref="H7:H13" si="2">G7*G7</f>
        <v>0</v>
      </c>
      <c r="J7" t="s">
        <v>112</v>
      </c>
      <c r="K7">
        <v>14</v>
      </c>
      <c r="L7">
        <f t="shared" si="1"/>
        <v>-48</v>
      </c>
      <c r="M7">
        <f t="shared" ref="M7:M13" si="3">L7*L7</f>
        <v>2304</v>
      </c>
    </row>
    <row r="8" spans="1:13" x14ac:dyDescent="0.25">
      <c r="E8" t="s">
        <v>104</v>
      </c>
      <c r="F8">
        <v>66</v>
      </c>
      <c r="G8">
        <f t="shared" si="0"/>
        <v>4</v>
      </c>
      <c r="H8">
        <f t="shared" si="2"/>
        <v>16</v>
      </c>
      <c r="J8" t="s">
        <v>113</v>
      </c>
      <c r="K8">
        <v>75</v>
      </c>
      <c r="L8">
        <f t="shared" si="1"/>
        <v>13</v>
      </c>
      <c r="M8">
        <f t="shared" si="3"/>
        <v>169</v>
      </c>
    </row>
    <row r="9" spans="1:13" x14ac:dyDescent="0.25">
      <c r="A9" s="13" t="s">
        <v>122</v>
      </c>
      <c r="B9" s="15">
        <f>_xlfn.VAR.P(Movies[imdb_rating])</f>
        <v>1.3577562326869845</v>
      </c>
      <c r="E9" t="s">
        <v>105</v>
      </c>
      <c r="F9">
        <v>61</v>
      </c>
      <c r="G9">
        <f t="shared" si="0"/>
        <v>-1</v>
      </c>
      <c r="H9">
        <f t="shared" si="2"/>
        <v>1</v>
      </c>
      <c r="J9" t="s">
        <v>114</v>
      </c>
      <c r="K9">
        <v>84</v>
      </c>
      <c r="L9">
        <f t="shared" si="1"/>
        <v>22</v>
      </c>
      <c r="M9">
        <f t="shared" si="3"/>
        <v>484</v>
      </c>
    </row>
    <row r="10" spans="1:13" x14ac:dyDescent="0.25">
      <c r="A10" s="13" t="s">
        <v>124</v>
      </c>
      <c r="B10" s="15">
        <f>_xlfn.STDEV.P(Movies[imdb_rating])</f>
        <v>1.1652279745556164</v>
      </c>
      <c r="E10" t="s">
        <v>106</v>
      </c>
      <c r="F10">
        <v>54</v>
      </c>
      <c r="G10">
        <f t="shared" si="0"/>
        <v>-8</v>
      </c>
      <c r="H10">
        <f t="shared" si="2"/>
        <v>64</v>
      </c>
      <c r="J10" t="s">
        <v>106</v>
      </c>
      <c r="K10">
        <v>44</v>
      </c>
      <c r="L10">
        <f t="shared" si="1"/>
        <v>-18</v>
      </c>
      <c r="M10">
        <f t="shared" si="3"/>
        <v>324</v>
      </c>
    </row>
    <row r="11" spans="1:13" x14ac:dyDescent="0.25">
      <c r="E11" t="s">
        <v>107</v>
      </c>
      <c r="F11">
        <v>67</v>
      </c>
      <c r="G11">
        <f t="shared" si="0"/>
        <v>5</v>
      </c>
      <c r="H11">
        <f t="shared" si="2"/>
        <v>25</v>
      </c>
      <c r="J11" t="s">
        <v>115</v>
      </c>
      <c r="K11">
        <v>54</v>
      </c>
      <c r="L11">
        <f t="shared" si="1"/>
        <v>-8</v>
      </c>
      <c r="M11">
        <f t="shared" si="3"/>
        <v>64</v>
      </c>
    </row>
    <row r="12" spans="1:13" x14ac:dyDescent="0.25">
      <c r="E12" t="s">
        <v>108</v>
      </c>
      <c r="F12">
        <v>55</v>
      </c>
      <c r="G12">
        <f t="shared" si="0"/>
        <v>-7</v>
      </c>
      <c r="H12">
        <f t="shared" si="2"/>
        <v>49</v>
      </c>
      <c r="J12" t="s">
        <v>116</v>
      </c>
      <c r="K12">
        <v>98</v>
      </c>
      <c r="L12">
        <f t="shared" si="1"/>
        <v>36</v>
      </c>
      <c r="M12">
        <f t="shared" si="3"/>
        <v>1296</v>
      </c>
    </row>
    <row r="13" spans="1:13" x14ac:dyDescent="0.25">
      <c r="E13" t="s">
        <v>118</v>
      </c>
      <c r="F13">
        <v>60</v>
      </c>
      <c r="G13">
        <f t="shared" si="0"/>
        <v>-2</v>
      </c>
      <c r="H13">
        <f t="shared" si="2"/>
        <v>4</v>
      </c>
      <c r="J13" t="s">
        <v>117</v>
      </c>
      <c r="K13">
        <v>28</v>
      </c>
      <c r="L13">
        <f t="shared" si="1"/>
        <v>-34</v>
      </c>
      <c r="M13">
        <f t="shared" si="3"/>
        <v>1156</v>
      </c>
    </row>
    <row r="15" spans="1:13" x14ac:dyDescent="0.25">
      <c r="E15" s="18" t="s">
        <v>96</v>
      </c>
      <c r="F15" s="18">
        <f>AVERAGE(F6:F13)</f>
        <v>62</v>
      </c>
      <c r="J15" s="18" t="s">
        <v>96</v>
      </c>
      <c r="K15" s="18">
        <f>AVERAGE(K6:K13)</f>
        <v>62</v>
      </c>
    </row>
    <row r="17" spans="5:11" x14ac:dyDescent="0.25">
      <c r="E17" t="s">
        <v>120</v>
      </c>
      <c r="F17">
        <f>SUM(H6:H13)</f>
        <v>240</v>
      </c>
      <c r="J17" t="s">
        <v>120</v>
      </c>
      <c r="K17">
        <f>SUM(M6:M13)</f>
        <v>7166</v>
      </c>
    </row>
    <row r="18" spans="5:11" x14ac:dyDescent="0.25">
      <c r="E18" t="s">
        <v>121</v>
      </c>
      <c r="F18">
        <f>COUNT(H6:H13)</f>
        <v>8</v>
      </c>
      <c r="J18" t="s">
        <v>121</v>
      </c>
      <c r="K18">
        <f>COUNT(M6:M13)</f>
        <v>8</v>
      </c>
    </row>
    <row r="19" spans="5:11" x14ac:dyDescent="0.25">
      <c r="E19" s="19" t="s">
        <v>122</v>
      </c>
      <c r="F19" s="19">
        <f>F17/F18</f>
        <v>30</v>
      </c>
      <c r="J19" s="19" t="s">
        <v>122</v>
      </c>
      <c r="K19" s="19">
        <f>K17/K18</f>
        <v>895.75</v>
      </c>
    </row>
    <row r="20" spans="5:11" x14ac:dyDescent="0.25">
      <c r="E20" s="19" t="s">
        <v>123</v>
      </c>
      <c r="F20" s="20">
        <f>SQRT(F19)</f>
        <v>5.4772255750516612</v>
      </c>
      <c r="J20" s="19" t="s">
        <v>123</v>
      </c>
      <c r="K20" s="20">
        <f>SQRT(K19)</f>
        <v>29.929082845954369</v>
      </c>
    </row>
  </sheetData>
  <mergeCells count="2">
    <mergeCell ref="E4:G4"/>
    <mergeCell ref="J4:L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7428-9E08-485A-8A1A-4DBEF8D24F28}">
  <dimension ref="C4:J32"/>
  <sheetViews>
    <sheetView tabSelected="1" zoomScale="136" zoomScaleNormal="136" workbookViewId="0">
      <selection activeCell="D36" sqref="D36"/>
    </sheetView>
  </sheetViews>
  <sheetFormatPr defaultRowHeight="15" x14ac:dyDescent="0.25"/>
  <cols>
    <col min="3" max="3" width="11" bestFit="1" customWidth="1"/>
    <col min="4" max="4" width="25.140625" bestFit="1" customWidth="1"/>
  </cols>
  <sheetData>
    <row r="4" spans="3:10" x14ac:dyDescent="0.25">
      <c r="I4" s="24" t="s">
        <v>127</v>
      </c>
      <c r="J4" s="24"/>
    </row>
    <row r="5" spans="3:10" x14ac:dyDescent="0.25">
      <c r="C5" s="22" t="s">
        <v>136</v>
      </c>
      <c r="D5" s="22" t="s">
        <v>137</v>
      </c>
      <c r="I5" t="s">
        <v>125</v>
      </c>
      <c r="J5">
        <v>70</v>
      </c>
    </row>
    <row r="6" spans="3:10" x14ac:dyDescent="0.25">
      <c r="C6">
        <v>5</v>
      </c>
      <c r="D6">
        <v>78.571428569999995</v>
      </c>
      <c r="I6" t="s">
        <v>126</v>
      </c>
      <c r="J6">
        <v>30</v>
      </c>
    </row>
    <row r="7" spans="3:10" x14ac:dyDescent="0.25">
      <c r="C7">
        <v>10</v>
      </c>
      <c r="D7">
        <v>314.28714300000001</v>
      </c>
    </row>
    <row r="8" spans="3:10" x14ac:dyDescent="0.25">
      <c r="C8">
        <v>4.2</v>
      </c>
      <c r="D8">
        <v>55.44</v>
      </c>
      <c r="I8" t="s">
        <v>128</v>
      </c>
    </row>
    <row r="9" spans="3:10" x14ac:dyDescent="0.25">
      <c r="C9">
        <v>3.1</v>
      </c>
      <c r="D9">
        <v>30.2056</v>
      </c>
    </row>
    <row r="10" spans="3:10" x14ac:dyDescent="0.25">
      <c r="I10" t="s">
        <v>129</v>
      </c>
    </row>
    <row r="11" spans="3:10" x14ac:dyDescent="0.25">
      <c r="C11" s="22" t="s">
        <v>138</v>
      </c>
      <c r="D11" s="22">
        <f>CORREL(C6:C9,D6:D9)</f>
        <v>0.99418721547566213</v>
      </c>
      <c r="I11" t="s">
        <v>130</v>
      </c>
    </row>
    <row r="12" spans="3:10" x14ac:dyDescent="0.25">
      <c r="I12" t="s">
        <v>131</v>
      </c>
    </row>
    <row r="22" spans="3:6" x14ac:dyDescent="0.25">
      <c r="C22" s="21" t="s">
        <v>132</v>
      </c>
      <c r="D22" s="21" t="s">
        <v>133</v>
      </c>
    </row>
    <row r="23" spans="3:6" x14ac:dyDescent="0.25">
      <c r="C23">
        <v>10</v>
      </c>
      <c r="D23">
        <v>8</v>
      </c>
    </row>
    <row r="24" spans="3:6" x14ac:dyDescent="0.25">
      <c r="C24">
        <v>60</v>
      </c>
      <c r="D24">
        <v>4</v>
      </c>
    </row>
    <row r="25" spans="3:6" x14ac:dyDescent="0.25">
      <c r="C25">
        <v>0</v>
      </c>
      <c r="D25">
        <v>9</v>
      </c>
    </row>
    <row r="26" spans="3:6" x14ac:dyDescent="0.25">
      <c r="C26">
        <v>120</v>
      </c>
      <c r="D26">
        <v>2</v>
      </c>
    </row>
    <row r="27" spans="3:6" x14ac:dyDescent="0.25">
      <c r="C27">
        <v>30</v>
      </c>
      <c r="D27">
        <v>7</v>
      </c>
    </row>
    <row r="28" spans="3:6" x14ac:dyDescent="0.25">
      <c r="C28">
        <v>25</v>
      </c>
      <c r="D28">
        <v>7</v>
      </c>
    </row>
    <row r="30" spans="3:6" x14ac:dyDescent="0.25">
      <c r="C30" t="s">
        <v>128</v>
      </c>
    </row>
    <row r="32" spans="3:6" x14ac:dyDescent="0.25">
      <c r="C32" s="22" t="s">
        <v>134</v>
      </c>
      <c r="D32" s="22">
        <f>CORREL(C23:C28,D23:D28)</f>
        <v>-0.97742774980142666</v>
      </c>
      <c r="F32" t="s">
        <v>135</v>
      </c>
    </row>
  </sheetData>
  <mergeCells count="1">
    <mergeCell ref="I4:J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movies</vt:lpstr>
      <vt:lpstr>financials</vt:lpstr>
      <vt:lpstr>Marvel financials</vt:lpstr>
      <vt:lpstr>statistics</vt:lpstr>
      <vt:lpstr>Corelation</vt:lpstr>
      <vt:lpstr>abc_mean</vt:lpstr>
      <vt:lpstr>marvel</vt:lpstr>
      <vt:lpstr>tes_mean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Abu Sufian</cp:lastModifiedBy>
  <dcterms:created xsi:type="dcterms:W3CDTF">2015-06-05T18:17:20Z</dcterms:created>
  <dcterms:modified xsi:type="dcterms:W3CDTF">2025-04-12T13:34:06Z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