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nthi\"/>
    </mc:Choice>
  </mc:AlternateContent>
  <xr:revisionPtr revIDLastSave="0" documentId="13_ncr:1_{8E4D4E83-4C15-4F9E-9BB9-FE8F0F8EE638}" xr6:coauthVersionLast="45" xr6:coauthVersionMax="45" xr10:uidLastSave="{00000000-0000-0000-0000-000000000000}"/>
  <bookViews>
    <workbookView xWindow="38290" yWindow="-110" windowWidth="38620" windowHeight="21220" activeTab="5" xr2:uid="{B4AABFC6-CB09-45A4-AEA2-D1387F3F878F}"/>
  </bookViews>
  <sheets>
    <sheet name="Car-data (2)" sheetId="4" r:id="rId1"/>
    <sheet name="Refence-JP" sheetId="1" r:id="rId2"/>
    <sheet name="Car-data" sheetId="3" r:id="rId3"/>
    <sheet name="fruits" sheetId="6" r:id="rId4"/>
    <sheet name="Refence-JP (2)" sheetId="7" r:id="rId5"/>
    <sheet name="laptop" sheetId="8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3" i="8" l="1"/>
  <c r="D43" i="8"/>
  <c r="C43" i="8"/>
  <c r="C49" i="8" s="1"/>
  <c r="E42" i="8"/>
  <c r="D42" i="8"/>
  <c r="C42" i="8"/>
  <c r="C48" i="8" s="1"/>
  <c r="E41" i="8"/>
  <c r="D41" i="8"/>
  <c r="C41" i="8"/>
  <c r="C47" i="8" s="1"/>
  <c r="E40" i="8"/>
  <c r="D40" i="8"/>
  <c r="C40" i="8"/>
  <c r="E39" i="8"/>
  <c r="D39" i="8"/>
  <c r="C39" i="8"/>
  <c r="C46" i="8" s="1"/>
  <c r="E6" i="8"/>
  <c r="E12" i="8" s="1"/>
  <c r="D5" i="8"/>
  <c r="D6" i="8" s="1"/>
  <c r="C5" i="8"/>
  <c r="C4" i="8"/>
  <c r="C13" i="8" l="1"/>
  <c r="F13" i="8" s="1"/>
  <c r="D14" i="8"/>
  <c r="D13" i="8"/>
  <c r="D12" i="8"/>
  <c r="E14" i="8"/>
  <c r="C6" i="8"/>
  <c r="E13" i="8"/>
  <c r="H7" i="7"/>
  <c r="C30" i="7"/>
  <c r="C23" i="7"/>
  <c r="C31" i="7"/>
  <c r="F26" i="7"/>
  <c r="E26" i="7"/>
  <c r="D26" i="7"/>
  <c r="F25" i="7"/>
  <c r="E25" i="7"/>
  <c r="D25" i="7"/>
  <c r="F24" i="7"/>
  <c r="E24" i="7"/>
  <c r="D24" i="7"/>
  <c r="F23" i="7"/>
  <c r="E23" i="7"/>
  <c r="D23" i="7"/>
  <c r="E16" i="7"/>
  <c r="E14" i="7"/>
  <c r="F8" i="7"/>
  <c r="F15" i="7" s="1"/>
  <c r="E8" i="7"/>
  <c r="E15" i="7" s="1"/>
  <c r="D8" i="7"/>
  <c r="D14" i="7" s="1"/>
  <c r="C8" i="7"/>
  <c r="C14" i="7" s="1"/>
  <c r="I7" i="7"/>
  <c r="G7" i="7"/>
  <c r="I6" i="7"/>
  <c r="G6" i="7"/>
  <c r="I5" i="7"/>
  <c r="G5" i="7"/>
  <c r="I4" i="7"/>
  <c r="G4" i="7"/>
  <c r="C30" i="1"/>
  <c r="H27" i="1"/>
  <c r="H23" i="1"/>
  <c r="H26" i="1"/>
  <c r="H25" i="1"/>
  <c r="H24" i="1"/>
  <c r="F26" i="1"/>
  <c r="E26" i="1"/>
  <c r="D26" i="1"/>
  <c r="C26" i="1"/>
  <c r="F25" i="1"/>
  <c r="E25" i="1"/>
  <c r="G25" i="1" s="1"/>
  <c r="D25" i="1"/>
  <c r="C25" i="1"/>
  <c r="F24" i="1"/>
  <c r="E24" i="1"/>
  <c r="D24" i="1"/>
  <c r="C24" i="1"/>
  <c r="F23" i="1"/>
  <c r="E23" i="1"/>
  <c r="D23" i="1"/>
  <c r="C23" i="1"/>
  <c r="J8" i="1"/>
  <c r="J7" i="1"/>
  <c r="J6" i="1"/>
  <c r="J5" i="1"/>
  <c r="J4" i="1"/>
  <c r="H8" i="1"/>
  <c r="I8" i="1"/>
  <c r="I5" i="1"/>
  <c r="I6" i="1"/>
  <c r="I7" i="1"/>
  <c r="I4" i="1"/>
  <c r="G13" i="8" l="1"/>
  <c r="D22" i="8"/>
  <c r="D23" i="8"/>
  <c r="D21" i="8"/>
  <c r="C14" i="8"/>
  <c r="F14" i="8" s="1"/>
  <c r="C12" i="8"/>
  <c r="F12" i="8" s="1"/>
  <c r="C24" i="7"/>
  <c r="G24" i="7" s="1"/>
  <c r="H24" i="7" s="1"/>
  <c r="C26" i="7"/>
  <c r="G26" i="7" s="1"/>
  <c r="H26" i="7" s="1"/>
  <c r="C25" i="7"/>
  <c r="G25" i="7" s="1"/>
  <c r="H25" i="7" s="1"/>
  <c r="F14" i="7"/>
  <c r="G8" i="7"/>
  <c r="H6" i="7" s="1"/>
  <c r="F16" i="7"/>
  <c r="I8" i="7"/>
  <c r="J4" i="7" s="1"/>
  <c r="J6" i="7"/>
  <c r="G14" i="7"/>
  <c r="H14" i="7" s="1"/>
  <c r="G23" i="7"/>
  <c r="H23" i="7" s="1"/>
  <c r="C13" i="7"/>
  <c r="D13" i="7"/>
  <c r="E13" i="7"/>
  <c r="C16" i="7"/>
  <c r="F13" i="7"/>
  <c r="D16" i="7"/>
  <c r="C15" i="7"/>
  <c r="D15" i="7"/>
  <c r="G24" i="1"/>
  <c r="G26" i="1"/>
  <c r="G4" i="1"/>
  <c r="G5" i="1"/>
  <c r="G6" i="1"/>
  <c r="G7" i="1"/>
  <c r="C23" i="8" l="1"/>
  <c r="C21" i="8"/>
  <c r="F21" i="8" s="1"/>
  <c r="H21" i="8" s="1"/>
  <c r="G12" i="8"/>
  <c r="C22" i="8"/>
  <c r="E22" i="8"/>
  <c r="G14" i="8"/>
  <c r="E23" i="8"/>
  <c r="E21" i="8"/>
  <c r="J5" i="7"/>
  <c r="H27" i="7"/>
  <c r="H4" i="7"/>
  <c r="H5" i="7"/>
  <c r="J7" i="7"/>
  <c r="G15" i="7"/>
  <c r="H15" i="7" s="1"/>
  <c r="G13" i="7"/>
  <c r="H13" i="7" s="1"/>
  <c r="G16" i="7"/>
  <c r="H16" i="7" s="1"/>
  <c r="G8" i="1"/>
  <c r="H5" i="1" s="1"/>
  <c r="F13" i="6"/>
  <c r="C12" i="6"/>
  <c r="C6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6" i="6"/>
  <c r="E12" i="6" s="1"/>
  <c r="D6" i="6"/>
  <c r="D12" i="6" s="1"/>
  <c r="F22" i="8" l="1"/>
  <c r="H22" i="8" s="1"/>
  <c r="F23" i="8"/>
  <c r="H23" i="8" s="1"/>
  <c r="C26" i="8" s="1"/>
  <c r="C27" i="8" s="1"/>
  <c r="C28" i="8" s="1"/>
  <c r="J8" i="7"/>
  <c r="H8" i="7"/>
  <c r="H4" i="1"/>
  <c r="H7" i="1"/>
  <c r="H6" i="1"/>
  <c r="D14" i="6"/>
  <c r="E13" i="6"/>
  <c r="E14" i="6"/>
  <c r="D13" i="6"/>
  <c r="C46" i="6"/>
  <c r="F12" i="6"/>
  <c r="C49" i="6"/>
  <c r="C48" i="6"/>
  <c r="C47" i="6"/>
  <c r="C14" i="6"/>
  <c r="F14" i="6" s="1"/>
  <c r="C13" i="6"/>
  <c r="C6" i="4"/>
  <c r="C49" i="4"/>
  <c r="C48" i="4"/>
  <c r="C47" i="4"/>
  <c r="C46" i="4"/>
  <c r="H24" i="8" l="1"/>
  <c r="F15" i="6"/>
  <c r="C21" i="6"/>
  <c r="E15" i="6"/>
  <c r="C15" i="6"/>
  <c r="D15" i="6"/>
  <c r="C23" i="6"/>
  <c r="G12" i="6" l="1"/>
  <c r="C22" i="6"/>
  <c r="E21" i="6"/>
  <c r="E22" i="6"/>
  <c r="G14" i="6"/>
  <c r="E23" i="6"/>
  <c r="G13" i="6"/>
  <c r="D21" i="6"/>
  <c r="D22" i="6"/>
  <c r="D23" i="6"/>
  <c r="G13" i="3"/>
  <c r="C16" i="3"/>
  <c r="F21" i="6" l="1"/>
  <c r="F23" i="6"/>
  <c r="G22" i="6"/>
  <c r="G15" i="6"/>
  <c r="G21" i="6"/>
  <c r="H14" i="6"/>
  <c r="H13" i="6"/>
  <c r="H12" i="6"/>
  <c r="F22" i="6"/>
  <c r="G23" i="6"/>
  <c r="D5" i="4"/>
  <c r="H21" i="6" l="1"/>
  <c r="H23" i="6"/>
  <c r="H22" i="6"/>
  <c r="C5" i="4"/>
  <c r="C4" i="4"/>
  <c r="E43" i="4"/>
  <c r="D43" i="4"/>
  <c r="C43" i="4"/>
  <c r="E42" i="4"/>
  <c r="D42" i="4"/>
  <c r="C42" i="4"/>
  <c r="E41" i="4"/>
  <c r="D41" i="4"/>
  <c r="C41" i="4"/>
  <c r="E40" i="4"/>
  <c r="D40" i="4"/>
  <c r="C40" i="4"/>
  <c r="E39" i="4"/>
  <c r="D39" i="4"/>
  <c r="C39" i="4"/>
  <c r="E6" i="4"/>
  <c r="E13" i="4" s="1"/>
  <c r="H24" i="6" l="1"/>
  <c r="C26" i="6"/>
  <c r="C27" i="6" s="1"/>
  <c r="C28" i="6" s="1"/>
  <c r="C14" i="4"/>
  <c r="C12" i="4"/>
  <c r="E12" i="4"/>
  <c r="D6" i="4"/>
  <c r="D13" i="4" s="1"/>
  <c r="E14" i="4"/>
  <c r="C13" i="4" l="1"/>
  <c r="F13" i="4"/>
  <c r="D23" i="4" s="1"/>
  <c r="D12" i="4"/>
  <c r="F12" i="4" s="1"/>
  <c r="C23" i="4" s="1"/>
  <c r="D14" i="4"/>
  <c r="F14" i="4" s="1"/>
  <c r="D21" i="4" l="1"/>
  <c r="G13" i="4"/>
  <c r="D22" i="4"/>
  <c r="G12" i="4"/>
  <c r="C21" i="4"/>
  <c r="C22" i="4"/>
  <c r="G14" i="4"/>
  <c r="E22" i="4"/>
  <c r="E23" i="4"/>
  <c r="F23" i="4" s="1"/>
  <c r="H23" i="4" s="1"/>
  <c r="E21" i="4"/>
  <c r="F22" i="4" l="1"/>
  <c r="H22" i="4" s="1"/>
  <c r="F21" i="4"/>
  <c r="H21" i="4" l="1"/>
  <c r="C26" i="4" s="1"/>
  <c r="C27" i="4" s="1"/>
  <c r="C28" i="4" s="1"/>
  <c r="H24" i="4" l="1"/>
  <c r="F42" i="3" l="1"/>
  <c r="E42" i="3"/>
  <c r="D42" i="3"/>
  <c r="C42" i="3"/>
  <c r="F44" i="3"/>
  <c r="F45" i="3"/>
  <c r="F46" i="3"/>
  <c r="F43" i="3"/>
  <c r="E44" i="3"/>
  <c r="E45" i="3"/>
  <c r="E46" i="3"/>
  <c r="E43" i="3"/>
  <c r="D44" i="3"/>
  <c r="D45" i="3"/>
  <c r="D46" i="3"/>
  <c r="D43" i="3"/>
  <c r="C44" i="3"/>
  <c r="C45" i="3"/>
  <c r="C46" i="3"/>
  <c r="C43" i="3"/>
  <c r="E6" i="3"/>
  <c r="D6" i="3"/>
  <c r="D5" i="3"/>
  <c r="F3" i="3"/>
  <c r="E3" i="3"/>
  <c r="D3" i="3"/>
  <c r="F7" i="3"/>
  <c r="F15" i="3" s="1"/>
  <c r="D7" i="3"/>
  <c r="D13" i="3" s="1"/>
  <c r="D8" i="1"/>
  <c r="F8" i="1"/>
  <c r="F16" i="1" s="1"/>
  <c r="C8" i="1"/>
  <c r="C15" i="1" s="1"/>
  <c r="F13" i="1" l="1"/>
  <c r="F14" i="1"/>
  <c r="F15" i="1"/>
  <c r="C51" i="3"/>
  <c r="C52" i="3"/>
  <c r="C50" i="3"/>
  <c r="C49" i="3"/>
  <c r="E7" i="3"/>
  <c r="E15" i="3" s="1"/>
  <c r="F13" i="3"/>
  <c r="D14" i="3"/>
  <c r="D16" i="3"/>
  <c r="C14" i="3"/>
  <c r="E13" i="3"/>
  <c r="C7" i="3"/>
  <c r="E16" i="3"/>
  <c r="D15" i="3"/>
  <c r="F16" i="3"/>
  <c r="F14" i="3"/>
  <c r="E14" i="3"/>
  <c r="C14" i="1"/>
  <c r="C16" i="1"/>
  <c r="E8" i="1"/>
  <c r="D15" i="1"/>
  <c r="D16" i="1"/>
  <c r="D13" i="1"/>
  <c r="D14" i="1"/>
  <c r="G14" i="3" l="1"/>
  <c r="D25" i="3" s="1"/>
  <c r="G16" i="3"/>
  <c r="C13" i="3"/>
  <c r="C15" i="3"/>
  <c r="G15" i="3" s="1"/>
  <c r="E16" i="1"/>
  <c r="G16" i="1" s="1"/>
  <c r="E15" i="1"/>
  <c r="G15" i="1" s="1"/>
  <c r="E14" i="1"/>
  <c r="G14" i="1" s="1"/>
  <c r="E13" i="1"/>
  <c r="D24" i="3" l="1"/>
  <c r="H14" i="3"/>
  <c r="D23" i="3"/>
  <c r="D26" i="3"/>
  <c r="E23" i="3"/>
  <c r="H15" i="3"/>
  <c r="E25" i="3"/>
  <c r="E26" i="3"/>
  <c r="E24" i="3"/>
  <c r="F24" i="3"/>
  <c r="F25" i="3"/>
  <c r="H16" i="3"/>
  <c r="F26" i="3"/>
  <c r="F23" i="3"/>
  <c r="C23" i="3"/>
  <c r="G23" i="3" s="1"/>
  <c r="I23" i="3" s="1"/>
  <c r="H13" i="3"/>
  <c r="C25" i="3"/>
  <c r="C26" i="3"/>
  <c r="C24" i="3"/>
  <c r="H14" i="1"/>
  <c r="H16" i="1"/>
  <c r="H15" i="1"/>
  <c r="G24" i="3" l="1"/>
  <c r="I24" i="3" s="1"/>
  <c r="G26" i="3"/>
  <c r="I26" i="3" s="1"/>
  <c r="C29" i="3" s="1"/>
  <c r="C30" i="3" s="1"/>
  <c r="G25" i="3"/>
  <c r="I25" i="3" s="1"/>
  <c r="I27" i="3" l="1"/>
  <c r="C31" i="3"/>
  <c r="C13" i="1"/>
  <c r="G13" i="1" s="1"/>
  <c r="H13" i="1" l="1"/>
  <c r="G23" i="1"/>
  <c r="C31" i="1" l="1"/>
</calcChain>
</file>

<file path=xl/sharedStrings.xml><?xml version="1.0" encoding="utf-8"?>
<sst xmlns="http://schemas.openxmlformats.org/spreadsheetml/2006/main" count="289" uniqueCount="40">
  <si>
    <t>COST</t>
  </si>
  <si>
    <t>SAFETY</t>
  </si>
  <si>
    <t>COMFORT</t>
  </si>
  <si>
    <t>MILEAGE</t>
  </si>
  <si>
    <t>MILAGE</t>
  </si>
  <si>
    <t>SUM</t>
  </si>
  <si>
    <t>CRITERIA WEIGHTS</t>
  </si>
  <si>
    <t>% WEIGHTS</t>
  </si>
  <si>
    <t>NORMAZLIED PAIR WISE COMPARISION MATRIX:</t>
  </si>
  <si>
    <t xml:space="preserve"> PAIR WISE COMPARISION MATRIX:</t>
  </si>
  <si>
    <t>WEIGHTED SUM</t>
  </si>
  <si>
    <t>CRITERIA 
WEIGHTS</t>
  </si>
  <si>
    <r>
      <rPr>
        <sz val="22"/>
        <color theme="1"/>
        <rFont val="Symbol"/>
        <family val="1"/>
        <charset val="2"/>
      </rPr>
      <t>l</t>
    </r>
    <r>
      <rPr>
        <sz val="11"/>
        <color theme="1"/>
        <rFont val="Symbol"/>
        <family val="1"/>
        <charset val="2"/>
      </rPr>
      <t xml:space="preserve"> </t>
    </r>
  </si>
  <si>
    <r>
      <rPr>
        <sz val="22"/>
        <color theme="1"/>
        <rFont val="Symbol"/>
        <family val="1"/>
        <charset val="2"/>
      </rPr>
      <t>l</t>
    </r>
    <r>
      <rPr>
        <sz val="11"/>
        <color theme="1"/>
        <rFont val="Symbol"/>
        <family val="1"/>
        <charset val="2"/>
      </rPr>
      <t xml:space="preserve">  </t>
    </r>
    <r>
      <rPr>
        <sz val="11"/>
        <color theme="1"/>
        <rFont val="Source Sans Pro Black"/>
        <family val="2"/>
      </rPr>
      <t>max</t>
    </r>
  </si>
  <si>
    <t>C.I</t>
  </si>
  <si>
    <t>C.R</t>
  </si>
  <si>
    <t>COST( in rupees)</t>
  </si>
  <si>
    <t>SAFETY(norms scale)</t>
  </si>
  <si>
    <t>COMFORT(Scale)</t>
  </si>
  <si>
    <t>MILEAGE(Km/hr)</t>
  </si>
  <si>
    <t>CAR1</t>
  </si>
  <si>
    <t>CAR2</t>
  </si>
  <si>
    <t>CAR3</t>
  </si>
  <si>
    <t>CAR4</t>
  </si>
  <si>
    <t>A</t>
  </si>
  <si>
    <t>B</t>
  </si>
  <si>
    <t>C</t>
  </si>
  <si>
    <t>CRITERIA WEIGHTS
( Eigen Vector)</t>
  </si>
  <si>
    <t>sum</t>
  </si>
  <si>
    <t>Ranking</t>
  </si>
  <si>
    <t>Principal Eigen value is obtained from the summation of products between each element of Eigen vector and the sum of columns of the reciprocal matrix.</t>
  </si>
  <si>
    <t xml:space="preserve">The normalized principal Eigen vector can be obtained by averaging across the rows </t>
  </si>
  <si>
    <t xml:space="preserve"> </t>
  </si>
  <si>
    <t>Weight</t>
  </si>
  <si>
    <t>Geometric
Mean</t>
  </si>
  <si>
    <t>Harmonic 
Mean</t>
  </si>
  <si>
    <t>N=</t>
  </si>
  <si>
    <t>Weight Calculation  by 
Geometric</t>
  </si>
  <si>
    <t xml:space="preserve">Weight Calculation  by 
Harmonic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</si>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</sst>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_);\(0.00\)"/>
    <numFmt numFmtId="165" formatCode="0.0000_);\(0.0000\)"/>
    <numFmt numFmtId="166" formatCode="0.000000_);\(0.000000\)"/>
    <numFmt numFmtId="167" formatCode="0.000"/>
    <numFmt numFmtId="168" formatCode="0.00000_);\(0.00000\)"/>
    <numFmt numFmtId="169" formatCode="0.000_);\(0.000\)"/>
    <numFmt numFmtId="170" formatCode="0.0000"/>
  </numFmts>
  <fonts count="17" x14ac:knownFonts="1">
    <font>
      <sz val="11"/>
      <color theme="1"/>
      <name val="Meiryo UI"/>
      <family val="2"/>
    </font>
    <font>
      <sz val="11"/>
      <color rgb="FFFF0000"/>
      <name val="Meiryo UI"/>
      <family val="2"/>
    </font>
    <font>
      <sz val="11"/>
      <color theme="1"/>
      <name val="Lucida Sans"/>
      <family val="2"/>
    </font>
    <font>
      <sz val="11"/>
      <color rgb="FFFF0000"/>
      <name val="Lucida Sans"/>
      <family val="2"/>
    </font>
    <font>
      <b/>
      <sz val="11"/>
      <color theme="1"/>
      <name val="Meiryo UI"/>
      <family val="3"/>
      <charset val="128"/>
    </font>
    <font>
      <sz val="11"/>
      <color theme="1"/>
      <name val="Symbol"/>
      <family val="1"/>
      <charset val="2"/>
    </font>
    <font>
      <sz val="22"/>
      <color theme="1"/>
      <name val="Symbol"/>
      <family val="1"/>
      <charset val="2"/>
    </font>
    <font>
      <sz val="11"/>
      <color theme="1"/>
      <name val="Source Sans Pro Black"/>
      <family val="2"/>
    </font>
    <font>
      <b/>
      <sz val="11"/>
      <color theme="1"/>
      <name val="Lucida Sans"/>
      <family val="2"/>
    </font>
    <font>
      <sz val="12"/>
      <color theme="1"/>
      <name val="Lucida Sans"/>
      <family val="2"/>
    </font>
    <font>
      <sz val="12"/>
      <color theme="1"/>
      <name val="Meiryo UI"/>
      <family val="2"/>
    </font>
    <font>
      <sz val="12"/>
      <color rgb="FFFF0000"/>
      <name val="Meiryo UI"/>
      <family val="2"/>
    </font>
    <font>
      <b/>
      <sz val="12"/>
      <color theme="1"/>
      <name val="Meiryo UI"/>
      <family val="3"/>
      <charset val="128"/>
    </font>
    <font>
      <b/>
      <sz val="12"/>
      <color theme="1"/>
      <name val="Lucida Sans"/>
      <family val="2"/>
    </font>
    <font>
      <b/>
      <sz val="12"/>
      <color theme="1"/>
      <name val="Meiryo UI"/>
      <family val="2"/>
    </font>
    <font>
      <b/>
      <sz val="12"/>
      <color rgb="FFFF0000"/>
      <name val="Meiryo UI"/>
      <family val="2"/>
    </font>
    <font>
      <b/>
      <sz val="12"/>
      <color rgb="FFFF000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7C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2" fillId="2" borderId="1" xfId="0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/>
    <xf numFmtId="165" fontId="2" fillId="4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166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/>
    <xf numFmtId="165" fontId="2" fillId="5" borderId="1" xfId="0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vertical="center"/>
    </xf>
    <xf numFmtId="167" fontId="2" fillId="4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vertical="center"/>
    </xf>
    <xf numFmtId="167" fontId="2" fillId="3" borderId="1" xfId="0" applyNumberFormat="1" applyFon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wrapText="1"/>
    </xf>
    <xf numFmtId="167" fontId="5" fillId="0" borderId="1" xfId="0" applyNumberFormat="1" applyFon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 vertical="center"/>
    </xf>
    <xf numFmtId="167" fontId="0" fillId="4" borderId="1" xfId="0" applyNumberFormat="1" applyFill="1" applyBorder="1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167" fontId="3" fillId="5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6" borderId="0" xfId="0" applyNumberFormat="1" applyFill="1"/>
    <xf numFmtId="164" fontId="2" fillId="5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168" fontId="2" fillId="0" borderId="1" xfId="0" applyNumberFormat="1" applyFont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4" fillId="0" borderId="0" xfId="0" applyNumberFormat="1" applyFont="1" applyBorder="1" applyAlignment="1">
      <alignment vertical="center"/>
    </xf>
    <xf numFmtId="168" fontId="2" fillId="4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Border="1"/>
    <xf numFmtId="168" fontId="0" fillId="4" borderId="1" xfId="0" applyNumberForma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168" fontId="0" fillId="4" borderId="5" xfId="0" applyNumberFormat="1" applyFill="1" applyBorder="1" applyAlignment="1">
      <alignment horizontal="center" vertical="center"/>
    </xf>
    <xf numFmtId="168" fontId="2" fillId="0" borderId="5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vertical="center"/>
    </xf>
    <xf numFmtId="168" fontId="2" fillId="3" borderId="1" xfId="0" applyNumberFormat="1" applyFont="1" applyFill="1" applyBorder="1" applyAlignment="1">
      <alignment horizontal="center" vertical="center" wrapText="1"/>
    </xf>
    <xf numFmtId="168" fontId="0" fillId="4" borderId="1" xfId="0" applyNumberFormat="1" applyFill="1" applyBorder="1" applyAlignment="1">
      <alignment wrapText="1"/>
    </xf>
    <xf numFmtId="168" fontId="5" fillId="0" borderId="1" xfId="0" applyNumberFormat="1" applyFont="1" applyFill="1" applyBorder="1" applyAlignment="1">
      <alignment horizontal="center" vertical="center" wrapText="1"/>
    </xf>
    <xf numFmtId="168" fontId="0" fillId="3" borderId="1" xfId="0" applyNumberForma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 wrapText="1"/>
    </xf>
    <xf numFmtId="168" fontId="3" fillId="5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169" fontId="0" fillId="0" borderId="0" xfId="0" applyNumberFormat="1"/>
    <xf numFmtId="169" fontId="4" fillId="0" borderId="0" xfId="0" applyNumberFormat="1" applyFont="1" applyAlignment="1">
      <alignment horizontal="left" vertical="center"/>
    </xf>
    <xf numFmtId="169" fontId="4" fillId="0" borderId="2" xfId="0" applyNumberFormat="1" applyFont="1" applyBorder="1" applyAlignment="1">
      <alignment horizontal="right" vertical="center"/>
    </xf>
    <xf numFmtId="169" fontId="9" fillId="2" borderId="1" xfId="0" applyNumberFormat="1" applyFont="1" applyFill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169" fontId="10" fillId="7" borderId="1" xfId="0" applyNumberFormat="1" applyFont="1" applyFill="1" applyBorder="1" applyAlignment="1">
      <alignment horizontal="center" vertical="center"/>
    </xf>
    <xf numFmtId="169" fontId="9" fillId="2" borderId="2" xfId="0" applyNumberFormat="1" applyFont="1" applyFill="1" applyBorder="1" applyAlignment="1">
      <alignment horizontal="center" vertical="center"/>
    </xf>
    <xf numFmtId="169" fontId="12" fillId="9" borderId="1" xfId="0" applyNumberFormat="1" applyFont="1" applyFill="1" applyBorder="1" applyAlignment="1">
      <alignment horizontal="center" vertical="center"/>
    </xf>
    <xf numFmtId="169" fontId="4" fillId="0" borderId="0" xfId="0" applyNumberFormat="1" applyFont="1" applyBorder="1" applyAlignment="1">
      <alignment vertical="center"/>
    </xf>
    <xf numFmtId="169" fontId="2" fillId="0" borderId="1" xfId="0" applyNumberFormat="1" applyFont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 wrapText="1"/>
    </xf>
    <xf numFmtId="169" fontId="2" fillId="0" borderId="1" xfId="0" applyNumberFormat="1" applyFont="1" applyFill="1" applyBorder="1" applyAlignment="1">
      <alignment horizontal="center" vertical="center" wrapText="1"/>
    </xf>
    <xf numFmtId="169" fontId="0" fillId="4" borderId="1" xfId="0" applyNumberFormat="1" applyFill="1" applyBorder="1" applyAlignment="1">
      <alignment horizontal="center" vertical="center"/>
    </xf>
    <xf numFmtId="169" fontId="2" fillId="0" borderId="1" xfId="0" applyNumberFormat="1" applyFont="1" applyFill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vertical="center"/>
    </xf>
    <xf numFmtId="169" fontId="5" fillId="0" borderId="1" xfId="0" applyNumberFormat="1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13" fillId="8" borderId="6" xfId="0" applyNumberFormat="1" applyFont="1" applyFill="1" applyBorder="1" applyAlignment="1">
      <alignment horizontal="center" vertical="center"/>
    </xf>
    <xf numFmtId="169" fontId="13" fillId="8" borderId="1" xfId="0" applyNumberFormat="1" applyFont="1" applyFill="1" applyBorder="1" applyAlignment="1">
      <alignment horizontal="center" vertical="center"/>
    </xf>
    <xf numFmtId="169" fontId="13" fillId="8" borderId="2" xfId="0" applyNumberFormat="1" applyFont="1" applyFill="1" applyBorder="1" applyAlignment="1">
      <alignment horizontal="center" vertical="center"/>
    </xf>
    <xf numFmtId="169" fontId="15" fillId="7" borderId="1" xfId="0" applyNumberFormat="1" applyFont="1" applyFill="1" applyBorder="1" applyAlignment="1">
      <alignment horizontal="center" vertical="center"/>
    </xf>
    <xf numFmtId="169" fontId="16" fillId="9" borderId="1" xfId="0" applyNumberFormat="1" applyFont="1" applyFill="1" applyBorder="1" applyAlignment="1">
      <alignment horizontal="center" vertical="center"/>
    </xf>
    <xf numFmtId="169" fontId="14" fillId="9" borderId="1" xfId="0" applyNumberFormat="1" applyFont="1" applyFill="1" applyBorder="1" applyAlignment="1">
      <alignment horizontal="center" vertical="center"/>
    </xf>
    <xf numFmtId="169" fontId="14" fillId="9" borderId="2" xfId="0" applyNumberFormat="1" applyFont="1" applyFill="1" applyBorder="1" applyAlignment="1">
      <alignment horizontal="center" vertical="center"/>
    </xf>
    <xf numFmtId="169" fontId="15" fillId="9" borderId="1" xfId="0" applyNumberFormat="1" applyFont="1" applyFill="1" applyBorder="1" applyAlignment="1">
      <alignment horizontal="center" vertical="center"/>
    </xf>
    <xf numFmtId="169" fontId="14" fillId="7" borderId="1" xfId="0" applyNumberFormat="1" applyFont="1" applyFill="1" applyBorder="1" applyAlignment="1">
      <alignment horizontal="center" vertical="center" wrapText="1"/>
    </xf>
    <xf numFmtId="169" fontId="14" fillId="10" borderId="1" xfId="0" applyNumberFormat="1" applyFont="1" applyFill="1" applyBorder="1" applyAlignment="1">
      <alignment horizontal="center" vertical="center" wrapText="1"/>
    </xf>
    <xf numFmtId="169" fontId="15" fillId="10" borderId="1" xfId="0" applyNumberFormat="1" applyFont="1" applyFill="1" applyBorder="1" applyAlignment="1">
      <alignment horizontal="center" vertical="center"/>
    </xf>
    <xf numFmtId="169" fontId="10" fillId="10" borderId="1" xfId="0" applyNumberFormat="1" applyFont="1" applyFill="1" applyBorder="1" applyAlignment="1">
      <alignment horizontal="center" vertical="center"/>
    </xf>
    <xf numFmtId="169" fontId="11" fillId="10" borderId="1" xfId="0" applyNumberFormat="1" applyFont="1" applyFill="1" applyBorder="1" applyAlignment="1">
      <alignment horizontal="center" vertical="center"/>
    </xf>
    <xf numFmtId="169" fontId="0" fillId="0" borderId="1" xfId="0" applyNumberForma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5" fillId="0" borderId="0" xfId="0" applyNumberFormat="1" applyFont="1" applyFill="1" applyBorder="1" applyAlignment="1">
      <alignment horizontal="center" vertical="center" wrapText="1"/>
    </xf>
    <xf numFmtId="169" fontId="2" fillId="0" borderId="0" xfId="0" applyNumberFormat="1" applyFont="1" applyFill="1" applyBorder="1" applyAlignment="1">
      <alignment horizontal="center" vertical="center"/>
    </xf>
    <xf numFmtId="169" fontId="0" fillId="0" borderId="1" xfId="0" applyNumberFormat="1" applyFill="1" applyBorder="1" applyAlignment="1">
      <alignment horizontal="center" vertical="center" wrapText="1"/>
    </xf>
    <xf numFmtId="170" fontId="0" fillId="0" borderId="0" xfId="0" applyNumberFormat="1"/>
    <xf numFmtId="170" fontId="13" fillId="8" borderId="6" xfId="0" applyNumberFormat="1" applyFont="1" applyFill="1" applyBorder="1" applyAlignment="1">
      <alignment horizontal="center" vertical="center"/>
    </xf>
    <xf numFmtId="170" fontId="13" fillId="8" borderId="1" xfId="0" applyNumberFormat="1" applyFont="1" applyFill="1" applyBorder="1" applyAlignment="1">
      <alignment horizontal="center" vertical="center"/>
    </xf>
    <xf numFmtId="170" fontId="13" fillId="8" borderId="2" xfId="0" applyNumberFormat="1" applyFont="1" applyFill="1" applyBorder="1" applyAlignment="1">
      <alignment horizontal="center" vertical="center"/>
    </xf>
    <xf numFmtId="170" fontId="14" fillId="10" borderId="1" xfId="0" applyNumberFormat="1" applyFont="1" applyFill="1" applyBorder="1" applyAlignment="1">
      <alignment horizontal="center" vertical="center" wrapText="1"/>
    </xf>
    <xf numFmtId="170" fontId="15" fillId="10" borderId="1" xfId="0" applyNumberFormat="1" applyFont="1" applyFill="1" applyBorder="1" applyAlignment="1">
      <alignment horizontal="center" vertical="center"/>
    </xf>
    <xf numFmtId="170" fontId="14" fillId="7" borderId="1" xfId="0" applyNumberFormat="1" applyFont="1" applyFill="1" applyBorder="1" applyAlignment="1">
      <alignment horizontal="center" vertical="center" wrapText="1"/>
    </xf>
    <xf numFmtId="170" fontId="15" fillId="7" borderId="1" xfId="0" applyNumberFormat="1" applyFont="1" applyFill="1" applyBorder="1" applyAlignment="1">
      <alignment horizontal="center" vertical="center"/>
    </xf>
    <xf numFmtId="170" fontId="9" fillId="2" borderId="1" xfId="0" applyNumberFormat="1" applyFont="1" applyFill="1" applyBorder="1" applyAlignment="1">
      <alignment horizontal="center" vertical="center"/>
    </xf>
    <xf numFmtId="170" fontId="9" fillId="0" borderId="1" xfId="0" applyNumberFormat="1" applyFont="1" applyBorder="1" applyAlignment="1">
      <alignment horizontal="center" vertical="center"/>
    </xf>
    <xf numFmtId="170" fontId="9" fillId="0" borderId="2" xfId="0" applyNumberFormat="1" applyFont="1" applyBorder="1" applyAlignment="1">
      <alignment horizontal="center" vertical="center"/>
    </xf>
    <xf numFmtId="170" fontId="10" fillId="10" borderId="1" xfId="0" applyNumberFormat="1" applyFont="1" applyFill="1" applyBorder="1" applyAlignment="1">
      <alignment horizontal="center" vertical="center"/>
    </xf>
    <xf numFmtId="170" fontId="11" fillId="10" borderId="1" xfId="0" applyNumberFormat="1" applyFont="1" applyFill="1" applyBorder="1" applyAlignment="1">
      <alignment horizontal="center" vertical="center"/>
    </xf>
    <xf numFmtId="170" fontId="10" fillId="7" borderId="1" xfId="0" applyNumberFormat="1" applyFont="1" applyFill="1" applyBorder="1" applyAlignment="1">
      <alignment horizontal="center" vertical="center"/>
    </xf>
    <xf numFmtId="170" fontId="9" fillId="2" borderId="2" xfId="0" applyNumberFormat="1" applyFont="1" applyFill="1" applyBorder="1" applyAlignment="1">
      <alignment horizontal="center" vertical="center"/>
    </xf>
    <xf numFmtId="170" fontId="14" fillId="9" borderId="1" xfId="0" applyNumberFormat="1" applyFont="1" applyFill="1" applyBorder="1" applyAlignment="1">
      <alignment horizontal="center" vertical="center"/>
    </xf>
    <xf numFmtId="170" fontId="12" fillId="9" borderId="1" xfId="0" applyNumberFormat="1" applyFont="1" applyFill="1" applyBorder="1" applyAlignment="1">
      <alignment horizontal="center" vertical="center"/>
    </xf>
    <xf numFmtId="170" fontId="14" fillId="9" borderId="2" xfId="0" applyNumberFormat="1" applyFont="1" applyFill="1" applyBorder="1" applyAlignment="1">
      <alignment horizontal="center" vertical="center"/>
    </xf>
    <xf numFmtId="170" fontId="15" fillId="9" borderId="1" xfId="0" applyNumberFormat="1" applyFont="1" applyFill="1" applyBorder="1" applyAlignment="1">
      <alignment horizontal="center" vertical="center"/>
    </xf>
    <xf numFmtId="170" fontId="4" fillId="0" borderId="0" xfId="0" applyNumberFormat="1" applyFont="1" applyBorder="1" applyAlignment="1">
      <alignment vertical="center"/>
    </xf>
    <xf numFmtId="170" fontId="2" fillId="4" borderId="1" xfId="0" applyNumberFormat="1" applyFont="1" applyFill="1" applyBorder="1" applyAlignment="1">
      <alignment horizontal="center" vertical="center" wrapText="1"/>
    </xf>
    <xf numFmtId="170" fontId="2" fillId="0" borderId="1" xfId="0" applyNumberFormat="1" applyFont="1" applyFill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2" fillId="0" borderId="1" xfId="0" applyNumberFormat="1" applyFont="1" applyFill="1" applyBorder="1" applyAlignment="1">
      <alignment horizontal="center" vertical="center"/>
    </xf>
    <xf numFmtId="170" fontId="4" fillId="0" borderId="1" xfId="0" applyNumberFormat="1" applyFont="1" applyBorder="1" applyAlignment="1">
      <alignment horizontal="center" vertical="center"/>
    </xf>
    <xf numFmtId="170" fontId="4" fillId="0" borderId="1" xfId="0" applyNumberFormat="1" applyFont="1" applyBorder="1" applyAlignment="1">
      <alignment vertical="center"/>
    </xf>
    <xf numFmtId="170" fontId="0" fillId="0" borderId="1" xfId="0" applyNumberFormat="1" applyFill="1" applyBorder="1" applyAlignment="1">
      <alignment horizontal="center" vertical="center" wrapText="1"/>
    </xf>
    <xf numFmtId="170" fontId="5" fillId="0" borderId="0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170" fontId="2" fillId="0" borderId="0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9" fontId="4" fillId="0" borderId="2" xfId="0" applyNumberFormat="1" applyFont="1" applyBorder="1" applyAlignment="1">
      <alignment horizontal="left" vertical="center"/>
    </xf>
    <xf numFmtId="169" fontId="4" fillId="0" borderId="3" xfId="0" applyNumberFormat="1" applyFont="1" applyBorder="1" applyAlignment="1">
      <alignment horizontal="left" vertical="center"/>
    </xf>
    <xf numFmtId="169" fontId="4" fillId="0" borderId="4" xfId="0" applyNumberFormat="1" applyFont="1" applyBorder="1" applyAlignment="1">
      <alignment horizontal="left" vertical="center"/>
    </xf>
    <xf numFmtId="169" fontId="4" fillId="0" borderId="0" xfId="0" applyNumberFormat="1" applyFont="1" applyAlignment="1">
      <alignment horizontal="left" vertical="center"/>
    </xf>
    <xf numFmtId="169" fontId="4" fillId="10" borderId="1" xfId="0" applyNumberFormat="1" applyFont="1" applyFill="1" applyBorder="1" applyAlignment="1">
      <alignment horizontal="center" vertical="center" wrapText="1"/>
    </xf>
    <xf numFmtId="169" fontId="4" fillId="7" borderId="1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70" fontId="4" fillId="0" borderId="2" xfId="0" applyNumberFormat="1" applyFont="1" applyBorder="1" applyAlignment="1">
      <alignment horizontal="left" vertical="center"/>
    </xf>
    <xf numFmtId="170" fontId="4" fillId="0" borderId="3" xfId="0" applyNumberFormat="1" applyFont="1" applyBorder="1" applyAlignment="1">
      <alignment horizontal="left" vertical="center"/>
    </xf>
    <xf numFmtId="170" fontId="4" fillId="0" borderId="4" xfId="0" applyNumberFormat="1" applyFont="1" applyBorder="1" applyAlignment="1">
      <alignment horizontal="left" vertical="center"/>
    </xf>
    <xf numFmtId="170" fontId="4" fillId="10" borderId="1" xfId="0" applyNumberFormat="1" applyFont="1" applyFill="1" applyBorder="1" applyAlignment="1">
      <alignment horizontal="center" vertical="center" wrapText="1"/>
    </xf>
    <xf numFmtId="170" fontId="4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CFFF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A807-064D-445E-B58F-B0125C23C9A7}">
  <dimension ref="A1:I49"/>
  <sheetViews>
    <sheetView workbookViewId="0">
      <selection activeCell="C48" sqref="C48"/>
    </sheetView>
  </sheetViews>
  <sheetFormatPr defaultRowHeight="30" customHeight="1" x14ac:dyDescent="0.35"/>
  <cols>
    <col min="2" max="2" width="15.640625" customWidth="1"/>
    <col min="3" max="5" width="15.640625" style="32" customWidth="1"/>
    <col min="6" max="6" width="9.2109375" style="32" bestFit="1" customWidth="1"/>
    <col min="7" max="8" width="9.7109375" style="32" bestFit="1" customWidth="1"/>
    <col min="9" max="9" width="9.140625" style="32"/>
  </cols>
  <sheetData>
    <row r="1" spans="1:9" ht="30" customHeight="1" x14ac:dyDescent="0.35">
      <c r="A1" s="153" t="s">
        <v>9</v>
      </c>
      <c r="B1" s="153"/>
      <c r="C1" s="153"/>
      <c r="D1" s="153"/>
      <c r="E1" s="153"/>
      <c r="F1" s="153"/>
      <c r="G1" s="153"/>
    </row>
    <row r="2" spans="1:9" ht="30" customHeight="1" x14ac:dyDescent="0.35">
      <c r="B2" s="1"/>
      <c r="C2" s="33" t="s">
        <v>0</v>
      </c>
      <c r="D2" s="33" t="s">
        <v>1</v>
      </c>
      <c r="E2" s="33" t="s">
        <v>2</v>
      </c>
    </row>
    <row r="3" spans="1:9" ht="30" customHeight="1" x14ac:dyDescent="0.35">
      <c r="B3" s="1" t="s">
        <v>0</v>
      </c>
      <c r="C3" s="34">
        <v>1</v>
      </c>
      <c r="D3" s="33">
        <v>3</v>
      </c>
      <c r="E3" s="33">
        <v>2</v>
      </c>
    </row>
    <row r="4" spans="1:9" ht="30" customHeight="1" x14ac:dyDescent="0.35">
      <c r="B4" s="1" t="s">
        <v>1</v>
      </c>
      <c r="C4" s="33">
        <f>1/3</f>
        <v>0.33333333333333331</v>
      </c>
      <c r="D4" s="34">
        <v>1</v>
      </c>
      <c r="E4" s="33">
        <v>2</v>
      </c>
    </row>
    <row r="5" spans="1:9" ht="30" customHeight="1" x14ac:dyDescent="0.35">
      <c r="B5" s="1" t="s">
        <v>2</v>
      </c>
      <c r="C5" s="33">
        <f>1/2</f>
        <v>0.5</v>
      </c>
      <c r="D5" s="33">
        <f>1/2</f>
        <v>0.5</v>
      </c>
      <c r="E5" s="34">
        <v>1</v>
      </c>
    </row>
    <row r="6" spans="1:9" s="22" customFormat="1" ht="30" customHeight="1" x14ac:dyDescent="0.35">
      <c r="A6"/>
      <c r="B6" s="3" t="s">
        <v>5</v>
      </c>
      <c r="C6" s="35">
        <f>SUM(C3:C5)</f>
        <v>1.8333333333333333</v>
      </c>
      <c r="D6" s="35">
        <f>SUM(D3:D5)</f>
        <v>4.5</v>
      </c>
      <c r="E6" s="35">
        <f>SUM(E3:E5)</f>
        <v>5</v>
      </c>
      <c r="F6" s="32"/>
      <c r="G6" s="32"/>
      <c r="H6" s="32"/>
      <c r="I6" s="32"/>
    </row>
    <row r="9" spans="1:9" s="22" customFormat="1" ht="30" customHeight="1" x14ac:dyDescent="0.35">
      <c r="A9" s="154" t="s">
        <v>8</v>
      </c>
      <c r="B9" s="155"/>
      <c r="C9" s="155"/>
      <c r="D9" s="155"/>
      <c r="E9" s="155"/>
      <c r="F9" s="155"/>
      <c r="G9" s="156"/>
      <c r="H9" s="32"/>
      <c r="I9" s="32"/>
    </row>
    <row r="10" spans="1:9" s="22" customFormat="1" ht="30" customHeight="1" x14ac:dyDescent="0.35">
      <c r="A10" s="4"/>
      <c r="B10" s="4"/>
      <c r="C10" s="37"/>
      <c r="D10" s="37"/>
      <c r="E10" s="37"/>
      <c r="F10" s="37"/>
      <c r="G10" s="37"/>
      <c r="H10" s="32"/>
      <c r="I10" s="32"/>
    </row>
    <row r="11" spans="1:9" s="22" customFormat="1" ht="30" customHeight="1" x14ac:dyDescent="0.35">
      <c r="A11"/>
      <c r="B11" s="1"/>
      <c r="C11" s="33" t="s">
        <v>0</v>
      </c>
      <c r="D11" s="33" t="s">
        <v>1</v>
      </c>
      <c r="E11" s="33" t="s">
        <v>2</v>
      </c>
      <c r="F11" s="38" t="s">
        <v>6</v>
      </c>
      <c r="G11" s="39" t="s">
        <v>7</v>
      </c>
      <c r="H11" s="32"/>
      <c r="I11" s="32"/>
    </row>
    <row r="12" spans="1:9" s="22" customFormat="1" ht="30" customHeight="1" x14ac:dyDescent="0.35">
      <c r="A12"/>
      <c r="B12" s="1" t="s">
        <v>0</v>
      </c>
      <c r="C12" s="33">
        <f>(C3/C6)</f>
        <v>0.54545454545454553</v>
      </c>
      <c r="D12" s="33">
        <f>(D3/D6)</f>
        <v>0.66666666666666663</v>
      </c>
      <c r="E12" s="33">
        <f>(E3/E6)</f>
        <v>0.4</v>
      </c>
      <c r="F12" s="40">
        <f>SUM(C12:E12)/4</f>
        <v>0.40303030303030307</v>
      </c>
      <c r="G12" s="41">
        <f>F12*100</f>
        <v>40.303030303030305</v>
      </c>
      <c r="H12" s="32"/>
      <c r="I12" s="32"/>
    </row>
    <row r="13" spans="1:9" s="22" customFormat="1" ht="30" customHeight="1" x14ac:dyDescent="0.35">
      <c r="A13"/>
      <c r="B13" s="1" t="s">
        <v>1</v>
      </c>
      <c r="C13" s="33">
        <f>C4/C6</f>
        <v>0.18181818181818182</v>
      </c>
      <c r="D13" s="33">
        <f>D4/D6</f>
        <v>0.22222222222222221</v>
      </c>
      <c r="E13" s="33">
        <f>E4/E6</f>
        <v>0.4</v>
      </c>
      <c r="F13" s="40">
        <f>SUM(C13:E13)/4</f>
        <v>0.20101010101010103</v>
      </c>
      <c r="G13" s="41">
        <f t="shared" ref="G13:G14" si="0">F13*100</f>
        <v>20.101010101010104</v>
      </c>
      <c r="H13" s="32"/>
      <c r="I13" s="32"/>
    </row>
    <row r="14" spans="1:9" s="22" customFormat="1" ht="30" customHeight="1" x14ac:dyDescent="0.35">
      <c r="A14"/>
      <c r="B14" s="1" t="s">
        <v>2</v>
      </c>
      <c r="C14" s="33">
        <f>C5/C6</f>
        <v>0.27272727272727276</v>
      </c>
      <c r="D14" s="33">
        <f>D5/D6</f>
        <v>0.1111111111111111</v>
      </c>
      <c r="E14" s="33">
        <f>E5/E6</f>
        <v>0.2</v>
      </c>
      <c r="F14" s="40">
        <f>SUM(C14:E14)/4</f>
        <v>0.14595959595959596</v>
      </c>
      <c r="G14" s="41">
        <f t="shared" si="0"/>
        <v>14.595959595959595</v>
      </c>
      <c r="H14" s="32"/>
      <c r="I14" s="32"/>
    </row>
    <row r="17" spans="1:9" s="22" customFormat="1" ht="30" customHeight="1" x14ac:dyDescent="0.35">
      <c r="A17" s="154" t="s">
        <v>8</v>
      </c>
      <c r="B17" s="155"/>
      <c r="C17" s="155"/>
      <c r="D17" s="155"/>
      <c r="E17" s="155"/>
      <c r="F17" s="155"/>
      <c r="G17" s="156"/>
      <c r="H17" s="32"/>
      <c r="I17" s="32"/>
    </row>
    <row r="18" spans="1:9" s="22" customFormat="1" ht="30" customHeight="1" x14ac:dyDescent="0.35">
      <c r="A18" s="4"/>
      <c r="B18" s="4"/>
      <c r="C18" s="37"/>
      <c r="D18" s="37"/>
      <c r="E18" s="37"/>
      <c r="F18" s="37"/>
      <c r="G18" s="37"/>
      <c r="H18" s="32"/>
      <c r="I18" s="32"/>
    </row>
    <row r="19" spans="1:9" s="22" customFormat="1" ht="30" customHeight="1" x14ac:dyDescent="0.35">
      <c r="A19" s="4"/>
      <c r="B19" s="4"/>
      <c r="C19" s="36">
        <v>0.23684747566595712</v>
      </c>
      <c r="D19" s="42">
        <v>1.9186527413255079</v>
      </c>
      <c r="E19" s="42">
        <v>1.2576218252082083</v>
      </c>
      <c r="F19" s="37"/>
      <c r="G19" s="37"/>
      <c r="H19" s="32"/>
      <c r="I19" s="32"/>
    </row>
    <row r="20" spans="1:9" s="22" customFormat="1" ht="30" customHeight="1" x14ac:dyDescent="0.35">
      <c r="A20"/>
      <c r="B20" s="1"/>
      <c r="C20" s="33" t="s">
        <v>0</v>
      </c>
      <c r="D20" s="33" t="s">
        <v>1</v>
      </c>
      <c r="E20" s="33" t="s">
        <v>2</v>
      </c>
      <c r="F20" s="43" t="s">
        <v>10</v>
      </c>
      <c r="G20" s="44" t="s">
        <v>11</v>
      </c>
      <c r="H20" s="45" t="s">
        <v>12</v>
      </c>
      <c r="I20" s="32"/>
    </row>
    <row r="21" spans="1:9" s="22" customFormat="1" ht="30" customHeight="1" x14ac:dyDescent="0.35">
      <c r="A21"/>
      <c r="B21" s="1" t="s">
        <v>0</v>
      </c>
      <c r="C21" s="33">
        <f>C3*F12</f>
        <v>0.40303030303030307</v>
      </c>
      <c r="D21" s="33">
        <f>D3*F13</f>
        <v>0.60303030303030303</v>
      </c>
      <c r="E21" s="33">
        <f>E3*F14</f>
        <v>0.29191919191919191</v>
      </c>
      <c r="F21" s="46">
        <f>SUM(C21:E21)</f>
        <v>1.297979797979798</v>
      </c>
      <c r="G21" s="47">
        <v>5.9211868916489281E-2</v>
      </c>
      <c r="H21" s="41">
        <f>(F21/G21)</f>
        <v>21.920939530053197</v>
      </c>
      <c r="I21" s="32"/>
    </row>
    <row r="22" spans="1:9" s="22" customFormat="1" ht="30" customHeight="1" x14ac:dyDescent="0.35">
      <c r="A22"/>
      <c r="B22" s="1" t="s">
        <v>1</v>
      </c>
      <c r="C22" s="33">
        <f>C4*F12</f>
        <v>0.13434343434343435</v>
      </c>
      <c r="D22" s="33">
        <f>D4*F13</f>
        <v>0.20101010101010103</v>
      </c>
      <c r="E22" s="33">
        <f>E4*F14</f>
        <v>0.29191919191919191</v>
      </c>
      <c r="F22" s="46">
        <f>SUM(C22:E22)</f>
        <v>0.62727272727272732</v>
      </c>
      <c r="G22" s="47">
        <v>0.47966318533137697</v>
      </c>
      <c r="H22" s="41">
        <f t="shared" ref="H22:H23" si="1">(F22/G22)</f>
        <v>1.3077358164132897</v>
      </c>
      <c r="I22" s="32"/>
    </row>
    <row r="23" spans="1:9" s="22" customFormat="1" ht="30" customHeight="1" x14ac:dyDescent="0.35">
      <c r="A23"/>
      <c r="B23" s="1" t="s">
        <v>2</v>
      </c>
      <c r="C23" s="33">
        <f>C5*F12</f>
        <v>0.20151515151515154</v>
      </c>
      <c r="D23" s="33">
        <f>D5*F13</f>
        <v>0.10050505050505051</v>
      </c>
      <c r="E23" s="33">
        <f>E5*F14</f>
        <v>0.14595959595959596</v>
      </c>
      <c r="F23" s="46">
        <f>SUM(C23:E23)</f>
        <v>0.44797979797979803</v>
      </c>
      <c r="G23" s="47">
        <v>0.31440545630205208</v>
      </c>
      <c r="H23" s="41">
        <f t="shared" si="1"/>
        <v>1.4248474032505973</v>
      </c>
      <c r="I23" s="32"/>
    </row>
    <row r="24" spans="1:9" s="22" customFormat="1" ht="30" customHeight="1" x14ac:dyDescent="0.35">
      <c r="A24"/>
      <c r="B24"/>
      <c r="C24" s="32"/>
      <c r="D24" s="32"/>
      <c r="E24" s="32"/>
      <c r="F24" s="32"/>
      <c r="G24" s="32"/>
      <c r="H24" s="41">
        <f>SUM(H21:H23)/4</f>
        <v>6.1633806874292709</v>
      </c>
      <c r="I24" s="32"/>
    </row>
    <row r="26" spans="1:9" s="22" customFormat="1" ht="30" customHeight="1" x14ac:dyDescent="0.35">
      <c r="A26"/>
      <c r="B26" s="20" t="s">
        <v>13</v>
      </c>
      <c r="C26" s="35">
        <f>SUM(H21:H23)/4</f>
        <v>6.1633806874292709</v>
      </c>
      <c r="D26" s="32"/>
      <c r="E26" s="32"/>
      <c r="F26" s="32"/>
      <c r="G26" s="32"/>
      <c r="H26" s="32"/>
      <c r="I26" s="32"/>
    </row>
    <row r="27" spans="1:9" s="22" customFormat="1" ht="30" customHeight="1" x14ac:dyDescent="0.35">
      <c r="A27"/>
      <c r="B27" s="21" t="s">
        <v>14</v>
      </c>
      <c r="C27" s="35">
        <f>(C26-4)/(4-1)</f>
        <v>0.72112689580975697</v>
      </c>
      <c r="D27" s="32"/>
      <c r="E27" s="32"/>
      <c r="F27" s="32"/>
      <c r="G27" s="32"/>
      <c r="H27" s="32"/>
      <c r="I27" s="32"/>
    </row>
    <row r="28" spans="1:9" s="22" customFormat="1" ht="30" customHeight="1" x14ac:dyDescent="0.35">
      <c r="A28"/>
      <c r="B28" s="21" t="s">
        <v>15</v>
      </c>
      <c r="C28" s="35">
        <f>(C27/0.9)</f>
        <v>0.80125210645528555</v>
      </c>
      <c r="D28" s="32"/>
      <c r="E28" s="32"/>
      <c r="F28" s="32"/>
      <c r="G28" s="32"/>
      <c r="H28" s="32"/>
      <c r="I28" s="32"/>
    </row>
    <row r="32" spans="1:9" s="22" customFormat="1" ht="30" customHeight="1" x14ac:dyDescent="0.35">
      <c r="A32"/>
      <c r="B32" s="1"/>
      <c r="C32" s="33" t="s">
        <v>16</v>
      </c>
      <c r="D32" s="52" t="s">
        <v>17</v>
      </c>
      <c r="E32" s="33" t="s">
        <v>18</v>
      </c>
      <c r="F32" s="32"/>
      <c r="G32" s="32"/>
      <c r="H32" s="32"/>
      <c r="I32" s="32"/>
    </row>
    <row r="33" spans="1:9" s="22" customFormat="1" ht="30" customHeight="1" x14ac:dyDescent="0.35">
      <c r="A33"/>
      <c r="B33" s="1" t="s">
        <v>20</v>
      </c>
      <c r="C33" s="33">
        <v>800000</v>
      </c>
      <c r="D33" s="53">
        <v>4</v>
      </c>
      <c r="E33" s="33">
        <v>5.6</v>
      </c>
      <c r="F33" s="32"/>
      <c r="G33" s="32"/>
      <c r="H33" s="32"/>
      <c r="I33" s="32"/>
    </row>
    <row r="34" spans="1:9" s="22" customFormat="1" ht="30" customHeight="1" x14ac:dyDescent="0.35">
      <c r="A34"/>
      <c r="B34" s="1" t="s">
        <v>21</v>
      </c>
      <c r="C34" s="53">
        <v>600000</v>
      </c>
      <c r="D34" s="33">
        <v>3</v>
      </c>
      <c r="E34" s="53">
        <v>6</v>
      </c>
      <c r="F34" s="32"/>
      <c r="G34" s="32"/>
      <c r="H34" s="32"/>
      <c r="I34" s="32"/>
    </row>
    <row r="35" spans="1:9" s="22" customFormat="1" ht="30" customHeight="1" x14ac:dyDescent="0.35">
      <c r="A35"/>
      <c r="B35" s="1" t="s">
        <v>22</v>
      </c>
      <c r="C35" s="33">
        <v>700000</v>
      </c>
      <c r="D35" s="33">
        <v>2.5</v>
      </c>
      <c r="E35" s="33">
        <v>5.2</v>
      </c>
      <c r="F35" s="32"/>
      <c r="G35" s="32"/>
      <c r="H35" s="32"/>
      <c r="I35" s="32"/>
    </row>
    <row r="36" spans="1:9" s="22" customFormat="1" ht="30" customHeight="1" x14ac:dyDescent="0.35">
      <c r="A36"/>
      <c r="B36" s="1" t="s">
        <v>23</v>
      </c>
      <c r="C36" s="33">
        <v>650000</v>
      </c>
      <c r="D36" s="33">
        <v>3</v>
      </c>
      <c r="E36" s="33">
        <v>4.5</v>
      </c>
      <c r="F36" s="32"/>
      <c r="G36" s="32"/>
      <c r="H36" s="32"/>
      <c r="I36" s="32"/>
    </row>
    <row r="38" spans="1:9" s="22" customFormat="1" ht="30" customHeight="1" x14ac:dyDescent="0.35">
      <c r="A38"/>
      <c r="B38" s="1"/>
      <c r="C38" s="33" t="s">
        <v>16</v>
      </c>
      <c r="D38" s="52" t="s">
        <v>17</v>
      </c>
      <c r="E38" s="33" t="s">
        <v>18</v>
      </c>
      <c r="F38" s="32"/>
      <c r="G38" s="32"/>
      <c r="H38" s="32"/>
      <c r="I38" s="32"/>
    </row>
    <row r="39" spans="1:9" s="22" customFormat="1" ht="30" customHeight="1" x14ac:dyDescent="0.35">
      <c r="A39"/>
      <c r="B39" s="1"/>
      <c r="C39" s="54">
        <f>ROUND(0.0592118689164893,4)</f>
        <v>5.9200000000000003E-2</v>
      </c>
      <c r="D39" s="54">
        <f>ROUND(0.479663185331377,4)</f>
        <v>0.47970000000000002</v>
      </c>
      <c r="E39" s="54">
        <f>ROUND(0.314405456302052,4)</f>
        <v>0.31440000000000001</v>
      </c>
      <c r="F39" s="32"/>
      <c r="G39" s="32"/>
      <c r="H39" s="32"/>
      <c r="I39" s="32"/>
    </row>
    <row r="40" spans="1:9" s="22" customFormat="1" ht="30" customHeight="1" x14ac:dyDescent="0.35">
      <c r="A40"/>
      <c r="B40" s="1" t="s">
        <v>20</v>
      </c>
      <c r="C40" s="33">
        <f>60000/C33</f>
        <v>7.4999999999999997E-2</v>
      </c>
      <c r="D40" s="33">
        <f>D33/4</f>
        <v>1</v>
      </c>
      <c r="E40" s="33">
        <f>E33/6</f>
        <v>0.93333333333333324</v>
      </c>
      <c r="F40" s="32"/>
      <c r="G40" s="32"/>
      <c r="H40" s="32"/>
      <c r="I40" s="32"/>
    </row>
    <row r="41" spans="1:9" s="22" customFormat="1" ht="30" customHeight="1" x14ac:dyDescent="0.35">
      <c r="A41"/>
      <c r="B41" s="1" t="s">
        <v>21</v>
      </c>
      <c r="C41" s="33">
        <f t="shared" ref="C41:C43" si="2">60000/C34</f>
        <v>0.1</v>
      </c>
      <c r="D41" s="33">
        <f t="shared" ref="D41:D43" si="3">D34/4</f>
        <v>0.75</v>
      </c>
      <c r="E41" s="33">
        <f t="shared" ref="E41:E43" si="4">E34/6</f>
        <v>1</v>
      </c>
      <c r="F41" s="32"/>
      <c r="G41" s="32"/>
      <c r="H41" s="32"/>
      <c r="I41" s="32"/>
    </row>
    <row r="42" spans="1:9" s="22" customFormat="1" ht="30" customHeight="1" x14ac:dyDescent="0.35">
      <c r="A42"/>
      <c r="B42" s="1" t="s">
        <v>22</v>
      </c>
      <c r="C42" s="33">
        <f t="shared" si="2"/>
        <v>8.5714285714285715E-2</v>
      </c>
      <c r="D42" s="33">
        <f t="shared" si="3"/>
        <v>0.625</v>
      </c>
      <c r="E42" s="33">
        <f t="shared" si="4"/>
        <v>0.8666666666666667</v>
      </c>
      <c r="F42" s="32"/>
      <c r="G42" s="32"/>
      <c r="H42" s="32"/>
      <c r="I42" s="32"/>
    </row>
    <row r="43" spans="1:9" s="22" customFormat="1" ht="30" customHeight="1" x14ac:dyDescent="0.35">
      <c r="A43"/>
      <c r="B43" s="1" t="s">
        <v>23</v>
      </c>
      <c r="C43" s="33">
        <f t="shared" si="2"/>
        <v>9.2307692307692313E-2</v>
      </c>
      <c r="D43" s="33">
        <f t="shared" si="3"/>
        <v>0.75</v>
      </c>
      <c r="E43" s="33">
        <f t="shared" si="4"/>
        <v>0.75</v>
      </c>
      <c r="F43" s="32"/>
      <c r="G43" s="32"/>
      <c r="H43" s="32"/>
      <c r="I43" s="32"/>
    </row>
    <row r="46" spans="1:9" s="22" customFormat="1" ht="30" customHeight="1" x14ac:dyDescent="0.35">
      <c r="A46"/>
      <c r="B46" s="24" t="s">
        <v>20</v>
      </c>
      <c r="C46" s="55">
        <f>(C40*C39)+(D40*D39)+(E40*E39)</f>
        <v>0.77757999999999994</v>
      </c>
      <c r="D46" s="32"/>
      <c r="E46" s="32"/>
      <c r="F46" s="32"/>
      <c r="G46" s="32"/>
      <c r="H46" s="32"/>
      <c r="I46" s="32"/>
    </row>
    <row r="47" spans="1:9" s="22" customFormat="1" ht="30" customHeight="1" x14ac:dyDescent="0.35">
      <c r="A47"/>
      <c r="B47" s="1" t="s">
        <v>21</v>
      </c>
      <c r="C47" s="35">
        <f>(C41*C39)+(D41*D39)+(E41*E39)</f>
        <v>0.68009500000000001</v>
      </c>
      <c r="D47" s="32"/>
      <c r="E47" s="32"/>
      <c r="F47" s="32"/>
      <c r="G47" s="32"/>
      <c r="H47" s="32"/>
      <c r="I47" s="32"/>
    </row>
    <row r="48" spans="1:9" s="22" customFormat="1" ht="30" customHeight="1" x14ac:dyDescent="0.35">
      <c r="A48"/>
      <c r="B48" s="1" t="s">
        <v>22</v>
      </c>
      <c r="C48" s="35">
        <f>(C42*C39)+(D42*D39)+(E39*E42)</f>
        <v>0.57736678571428568</v>
      </c>
      <c r="D48" s="32"/>
      <c r="E48" s="32"/>
      <c r="F48" s="32"/>
      <c r="G48" s="32"/>
      <c r="H48" s="32"/>
      <c r="I48" s="32"/>
    </row>
    <row r="49" spans="1:9" s="22" customFormat="1" ht="30" customHeight="1" x14ac:dyDescent="0.35">
      <c r="A49"/>
      <c r="B49" s="1" t="s">
        <v>23</v>
      </c>
      <c r="C49" s="35">
        <f>(C43*C39)+(D43*D39)+(E43*E39)</f>
        <v>0.60103961538461537</v>
      </c>
      <c r="D49" s="32"/>
      <c r="E49" s="32"/>
      <c r="F49" s="32"/>
      <c r="G49" s="32"/>
      <c r="H49" s="32"/>
      <c r="I49" s="32"/>
    </row>
  </sheetData>
  <mergeCells count="3">
    <mergeCell ref="A1:G1"/>
    <mergeCell ref="A9:G9"/>
    <mergeCell ref="A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A97E-998E-449F-BEA8-58FCD3622880}">
  <dimension ref="A1:K33"/>
  <sheetViews>
    <sheetView topLeftCell="A4" zoomScale="70" zoomScaleNormal="70" workbookViewId="0">
      <selection activeCell="L14" sqref="L14"/>
    </sheetView>
  </sheetViews>
  <sheetFormatPr defaultRowHeight="30" customHeight="1" x14ac:dyDescent="0.35"/>
  <cols>
    <col min="1" max="1" width="9.140625" style="81"/>
    <col min="2" max="11" width="15.640625" style="81" customWidth="1"/>
  </cols>
  <sheetData>
    <row r="1" spans="1:10" ht="30" customHeight="1" x14ac:dyDescent="0.35">
      <c r="A1" s="160" t="s">
        <v>9</v>
      </c>
      <c r="B1" s="160"/>
      <c r="C1" s="160"/>
      <c r="D1" s="160"/>
      <c r="E1" s="160"/>
      <c r="F1" s="160"/>
      <c r="G1" s="160"/>
      <c r="H1" s="160"/>
    </row>
    <row r="2" spans="1:10" ht="40" customHeight="1" x14ac:dyDescent="0.35">
      <c r="A2" s="82"/>
      <c r="B2" s="83" t="s">
        <v>36</v>
      </c>
      <c r="C2" s="157">
        <v>4</v>
      </c>
      <c r="D2" s="158"/>
      <c r="E2" s="158"/>
      <c r="F2" s="159"/>
      <c r="G2" s="161" t="s">
        <v>37</v>
      </c>
      <c r="H2" s="161"/>
      <c r="I2" s="162" t="s">
        <v>38</v>
      </c>
      <c r="J2" s="162"/>
    </row>
    <row r="3" spans="1:10" ht="40" customHeight="1" x14ac:dyDescent="0.35">
      <c r="B3" s="101"/>
      <c r="C3" s="101" t="s">
        <v>24</v>
      </c>
      <c r="D3" s="102" t="s">
        <v>25</v>
      </c>
      <c r="E3" s="102" t="s">
        <v>26</v>
      </c>
      <c r="F3" s="103" t="s">
        <v>39</v>
      </c>
      <c r="G3" s="110" t="s">
        <v>34</v>
      </c>
      <c r="H3" s="111" t="s">
        <v>33</v>
      </c>
      <c r="I3" s="109" t="s">
        <v>35</v>
      </c>
      <c r="J3" s="104" t="s">
        <v>33</v>
      </c>
    </row>
    <row r="4" spans="1:10" ht="40" customHeight="1" x14ac:dyDescent="0.35">
      <c r="B4" s="102" t="s">
        <v>24</v>
      </c>
      <c r="C4" s="84">
        <v>1</v>
      </c>
      <c r="D4" s="85">
        <v>0.33333333333333331</v>
      </c>
      <c r="E4" s="85">
        <v>3</v>
      </c>
      <c r="F4" s="86">
        <v>5</v>
      </c>
      <c r="G4" s="112">
        <f>GEOMEAN(C4:F4)</f>
        <v>1.4953487812212205</v>
      </c>
      <c r="H4" s="113">
        <f>G4/G8</f>
        <v>0.26091318757947823</v>
      </c>
      <c r="I4" s="87">
        <f>HARMEAN(C4:F4)</f>
        <v>0.88235294117647056</v>
      </c>
      <c r="J4" s="87">
        <f>(I4/I8)</f>
        <v>0.2247619862365775</v>
      </c>
    </row>
    <row r="5" spans="1:10" ht="40" customHeight="1" x14ac:dyDescent="0.35">
      <c r="B5" s="102" t="s">
        <v>25</v>
      </c>
      <c r="C5" s="85">
        <v>3</v>
      </c>
      <c r="D5" s="84">
        <v>1</v>
      </c>
      <c r="E5" s="85">
        <v>5</v>
      </c>
      <c r="F5" s="86">
        <v>7</v>
      </c>
      <c r="G5" s="112">
        <f>GEOMEAN(C5:F5)</f>
        <v>3.2010858729436795</v>
      </c>
      <c r="H5" s="113">
        <f>G5/G8</f>
        <v>0.55853559337727021</v>
      </c>
      <c r="I5" s="87">
        <f t="shared" ref="I5:I7" si="0">HARMEAN(C5:F5)</f>
        <v>2.3863636363636367</v>
      </c>
      <c r="J5" s="87">
        <f>(I5/I8)</f>
        <v>0.60787900823074381</v>
      </c>
    </row>
    <row r="6" spans="1:10" ht="40" customHeight="1" x14ac:dyDescent="0.35">
      <c r="B6" s="102" t="s">
        <v>26</v>
      </c>
      <c r="C6" s="85">
        <v>0.33333333333333331</v>
      </c>
      <c r="D6" s="85">
        <v>0.2</v>
      </c>
      <c r="E6" s="84">
        <v>1</v>
      </c>
      <c r="F6" s="86">
        <v>5</v>
      </c>
      <c r="G6" s="112">
        <f>GEOMEAN(C6:F6)</f>
        <v>0.75983568565159254</v>
      </c>
      <c r="H6" s="113">
        <f>G6/G8</f>
        <v>0.13257853503454078</v>
      </c>
      <c r="I6" s="87">
        <f t="shared" si="0"/>
        <v>0.43478260869565222</v>
      </c>
      <c r="J6" s="87">
        <f>(I6/I8)</f>
        <v>0.11075228307309617</v>
      </c>
    </row>
    <row r="7" spans="1:10" ht="40" customHeight="1" x14ac:dyDescent="0.35">
      <c r="B7" s="102" t="s">
        <v>39</v>
      </c>
      <c r="C7" s="85">
        <v>0.2</v>
      </c>
      <c r="D7" s="85">
        <v>0.14285714285714285</v>
      </c>
      <c r="E7" s="85">
        <v>0.2</v>
      </c>
      <c r="F7" s="88">
        <v>1</v>
      </c>
      <c r="G7" s="112">
        <f>GEOMEAN(C7:F7)</f>
        <v>0.274941620352113</v>
      </c>
      <c r="H7" s="113">
        <f>G7/G8</f>
        <v>4.7972684008710881E-2</v>
      </c>
      <c r="I7" s="87">
        <f t="shared" si="0"/>
        <v>0.22222222222222221</v>
      </c>
      <c r="J7" s="87">
        <f>(I7/I8)</f>
        <v>5.6606722459582481E-2</v>
      </c>
    </row>
    <row r="8" spans="1:10" ht="40" customHeight="1" x14ac:dyDescent="0.35">
      <c r="B8" s="105" t="s">
        <v>5</v>
      </c>
      <c r="C8" s="106">
        <f>SUM(C4:C7)</f>
        <v>4.5333333333333332</v>
      </c>
      <c r="D8" s="106">
        <f t="shared" ref="D8:F8" si="1">SUM(D4:D7)</f>
        <v>1.676190476190476</v>
      </c>
      <c r="E8" s="89">
        <f t="shared" si="1"/>
        <v>9.1999999999999993</v>
      </c>
      <c r="F8" s="107">
        <f t="shared" si="1"/>
        <v>18</v>
      </c>
      <c r="G8" s="106">
        <f>SUM(G4:G7)</f>
        <v>5.7312119601686051</v>
      </c>
      <c r="H8" s="108">
        <f>SUM(H4:H7)</f>
        <v>1</v>
      </c>
      <c r="I8" s="106">
        <f>SUM(I4:I7)</f>
        <v>3.9257214084579819</v>
      </c>
      <c r="J8" s="106">
        <f>SUM(J4:J7)</f>
        <v>1</v>
      </c>
    </row>
    <row r="9" spans="1:10" ht="40" customHeight="1" x14ac:dyDescent="0.35"/>
    <row r="10" spans="1:10" ht="40" customHeight="1" x14ac:dyDescent="0.35">
      <c r="A10" s="157" t="s">
        <v>8</v>
      </c>
      <c r="B10" s="158"/>
      <c r="C10" s="158"/>
      <c r="D10" s="158"/>
      <c r="E10" s="158"/>
      <c r="F10" s="158"/>
      <c r="G10" s="158"/>
      <c r="H10" s="159"/>
    </row>
    <row r="11" spans="1:10" ht="40" customHeight="1" x14ac:dyDescent="0.35">
      <c r="A11" s="90"/>
      <c r="B11" s="90"/>
      <c r="C11" s="90"/>
      <c r="D11" s="90"/>
      <c r="E11" s="90"/>
      <c r="F11" s="90"/>
      <c r="G11" s="90"/>
      <c r="H11" s="90"/>
    </row>
    <row r="12" spans="1:10" ht="40" customHeight="1" x14ac:dyDescent="0.35">
      <c r="B12" s="102"/>
      <c r="C12" s="101" t="s">
        <v>24</v>
      </c>
      <c r="D12" s="102" t="s">
        <v>25</v>
      </c>
      <c r="E12" s="102" t="s">
        <v>26</v>
      </c>
      <c r="F12" s="103" t="s">
        <v>39</v>
      </c>
      <c r="G12" s="92" t="s">
        <v>6</v>
      </c>
      <c r="H12" s="93" t="s">
        <v>7</v>
      </c>
    </row>
    <row r="13" spans="1:10" ht="40" customHeight="1" x14ac:dyDescent="0.35">
      <c r="B13" s="102" t="s">
        <v>24</v>
      </c>
      <c r="C13" s="91">
        <f>(C4/C8)</f>
        <v>0.22058823529411764</v>
      </c>
      <c r="D13" s="91">
        <f>(D4/D8)</f>
        <v>0.19886363636363638</v>
      </c>
      <c r="E13" s="91">
        <f>(E4/E8)</f>
        <v>0.32608695652173914</v>
      </c>
      <c r="F13" s="91">
        <f>(F4/F8)</f>
        <v>0.27777777777777779</v>
      </c>
      <c r="G13" s="94">
        <f>SUM(C13:F13)/4</f>
        <v>0.25582915148931773</v>
      </c>
      <c r="H13" s="95">
        <f>G13*100</f>
        <v>25.582915148931772</v>
      </c>
    </row>
    <row r="14" spans="1:10" ht="40" customHeight="1" x14ac:dyDescent="0.35">
      <c r="B14" s="102" t="s">
        <v>25</v>
      </c>
      <c r="C14" s="91">
        <f>C5/C8</f>
        <v>0.66176470588235292</v>
      </c>
      <c r="D14" s="91">
        <f>D5/D8</f>
        <v>0.59659090909090917</v>
      </c>
      <c r="E14" s="91">
        <f>E5/E8</f>
        <v>0.5434782608695653</v>
      </c>
      <c r="F14" s="91">
        <f>F5/F8</f>
        <v>0.3888888888888889</v>
      </c>
      <c r="G14" s="94">
        <f t="shared" ref="G14:G16" si="2">SUM(C14:F14)/4</f>
        <v>0.54768069118292906</v>
      </c>
      <c r="H14" s="95">
        <f t="shared" ref="H14:H16" si="3">G14*100</f>
        <v>54.768069118292907</v>
      </c>
    </row>
    <row r="15" spans="1:10" ht="40" customHeight="1" x14ac:dyDescent="0.35">
      <c r="B15" s="102" t="s">
        <v>26</v>
      </c>
      <c r="C15" s="91">
        <f>C6/C8</f>
        <v>7.3529411764705885E-2</v>
      </c>
      <c r="D15" s="91">
        <f>D6/D8</f>
        <v>0.11931818181818184</v>
      </c>
      <c r="E15" s="91">
        <f>E6/E8</f>
        <v>0.10869565217391305</v>
      </c>
      <c r="F15" s="91">
        <f>F6/F8</f>
        <v>0.27777777777777779</v>
      </c>
      <c r="G15" s="94">
        <f t="shared" si="2"/>
        <v>0.14483025588364465</v>
      </c>
      <c r="H15" s="95">
        <f t="shared" si="3"/>
        <v>14.483025588364464</v>
      </c>
    </row>
    <row r="16" spans="1:10" ht="40" customHeight="1" x14ac:dyDescent="0.35">
      <c r="B16" s="102" t="s">
        <v>39</v>
      </c>
      <c r="C16" s="91">
        <f>C7/C8</f>
        <v>4.4117647058823532E-2</v>
      </c>
      <c r="D16" s="91">
        <f>D7/D8</f>
        <v>8.5227272727272735E-2</v>
      </c>
      <c r="E16" s="91">
        <f>E7/E8</f>
        <v>2.1739130434782612E-2</v>
      </c>
      <c r="F16" s="91">
        <f>F7/F8</f>
        <v>5.5555555555555552E-2</v>
      </c>
      <c r="G16" s="94">
        <f t="shared" si="2"/>
        <v>5.1659901444108612E-2</v>
      </c>
      <c r="H16" s="95">
        <f t="shared" si="3"/>
        <v>5.1659901444108609</v>
      </c>
    </row>
    <row r="17" spans="1:9" ht="40" customHeight="1" x14ac:dyDescent="0.35"/>
    <row r="18" spans="1:9" ht="40" customHeight="1" x14ac:dyDescent="0.35"/>
    <row r="19" spans="1:9" ht="40" customHeight="1" x14ac:dyDescent="0.35">
      <c r="A19" s="157" t="s">
        <v>8</v>
      </c>
      <c r="B19" s="158"/>
      <c r="C19" s="158"/>
      <c r="D19" s="158"/>
      <c r="E19" s="158"/>
      <c r="F19" s="158"/>
      <c r="G19" s="158"/>
      <c r="H19" s="159"/>
    </row>
    <row r="20" spans="1:9" ht="40" customHeight="1" x14ac:dyDescent="0.35">
      <c r="A20" s="90"/>
      <c r="B20" s="90"/>
      <c r="C20" s="90"/>
      <c r="D20" s="90"/>
      <c r="E20" s="90"/>
      <c r="F20" s="90"/>
      <c r="G20" s="90"/>
      <c r="H20" s="90"/>
    </row>
    <row r="21" spans="1:9" ht="40" customHeight="1" x14ac:dyDescent="0.35">
      <c r="A21" s="90"/>
      <c r="B21" s="90"/>
      <c r="C21" s="96">
        <v>0.26100000000000001</v>
      </c>
      <c r="D21" s="97">
        <v>0.55900000000000005</v>
      </c>
      <c r="E21" s="97">
        <v>0.13300000000000001</v>
      </c>
      <c r="F21" s="97">
        <v>4.8000000000000001E-2</v>
      </c>
      <c r="G21" s="90"/>
      <c r="H21" s="90"/>
    </row>
    <row r="22" spans="1:9" ht="40" customHeight="1" x14ac:dyDescent="0.35">
      <c r="B22" s="102"/>
      <c r="C22" s="101" t="s">
        <v>24</v>
      </c>
      <c r="D22" s="102" t="s">
        <v>25</v>
      </c>
      <c r="E22" s="102" t="s">
        <v>26</v>
      </c>
      <c r="F22" s="103" t="s">
        <v>39</v>
      </c>
      <c r="G22" s="93" t="s">
        <v>10</v>
      </c>
      <c r="H22" s="118" t="s">
        <v>11</v>
      </c>
      <c r="I22" s="116"/>
    </row>
    <row r="23" spans="1:9" ht="40" customHeight="1" x14ac:dyDescent="0.35">
      <c r="B23" s="102" t="s">
        <v>24</v>
      </c>
      <c r="C23" s="99">
        <f>C4*C21</f>
        <v>0.26100000000000001</v>
      </c>
      <c r="D23" s="91">
        <f>D4*D21</f>
        <v>0.18633333333333335</v>
      </c>
      <c r="E23" s="91">
        <f>E4*E21</f>
        <v>0.39900000000000002</v>
      </c>
      <c r="F23" s="91">
        <f>F4*F21</f>
        <v>0.24</v>
      </c>
      <c r="G23" s="114">
        <f>SUM(C23:F23)</f>
        <v>1.0863333333333334</v>
      </c>
      <c r="H23" s="114">
        <f>G23/C21</f>
        <v>4.1621966794380585</v>
      </c>
      <c r="I23" s="117"/>
    </row>
    <row r="24" spans="1:9" ht="40" customHeight="1" x14ac:dyDescent="0.35">
      <c r="B24" s="102" t="s">
        <v>25</v>
      </c>
      <c r="C24" s="99">
        <f>C5*C21</f>
        <v>0.78300000000000003</v>
      </c>
      <c r="D24" s="91">
        <f>D5*D21</f>
        <v>0.55900000000000005</v>
      </c>
      <c r="E24" s="91">
        <f>E5*E21</f>
        <v>0.66500000000000004</v>
      </c>
      <c r="F24" s="91">
        <f>F5*F21</f>
        <v>0.33600000000000002</v>
      </c>
      <c r="G24" s="114">
        <f t="shared" ref="G24:G26" si="4">SUM(C24:F24)</f>
        <v>2.343</v>
      </c>
      <c r="H24" s="114">
        <f>G24/D21</f>
        <v>4.1914132379248654</v>
      </c>
      <c r="I24" s="117"/>
    </row>
    <row r="25" spans="1:9" ht="40" customHeight="1" x14ac:dyDescent="0.35">
      <c r="B25" s="102" t="s">
        <v>26</v>
      </c>
      <c r="C25" s="99">
        <f>C6*C21</f>
        <v>8.6999999999999994E-2</v>
      </c>
      <c r="D25" s="91">
        <f>D6*D21</f>
        <v>0.11180000000000001</v>
      </c>
      <c r="E25" s="91">
        <f>E6*E21</f>
        <v>0.13300000000000001</v>
      </c>
      <c r="F25" s="91">
        <f>F6*F21</f>
        <v>0.24</v>
      </c>
      <c r="G25" s="114">
        <f t="shared" si="4"/>
        <v>0.57179999999999997</v>
      </c>
      <c r="H25" s="114">
        <f>G25/E21</f>
        <v>4.2992481203007511</v>
      </c>
      <c r="I25" s="117"/>
    </row>
    <row r="26" spans="1:9" ht="40" customHeight="1" x14ac:dyDescent="0.35">
      <c r="B26" s="102" t="s">
        <v>39</v>
      </c>
      <c r="C26" s="99">
        <f>C7*C21</f>
        <v>5.2200000000000003E-2</v>
      </c>
      <c r="D26" s="91">
        <f>D7*D21</f>
        <v>7.9857142857142863E-2</v>
      </c>
      <c r="E26" s="91">
        <f>E7*E21</f>
        <v>2.6600000000000002E-2</v>
      </c>
      <c r="F26" s="91">
        <f>F7*F21</f>
        <v>4.8000000000000001E-2</v>
      </c>
      <c r="G26" s="114">
        <f t="shared" si="4"/>
        <v>0.20665714285714287</v>
      </c>
      <c r="H26" s="114">
        <f>G26/F21</f>
        <v>4.3053571428571429</v>
      </c>
      <c r="I26" s="117"/>
    </row>
    <row r="27" spans="1:9" ht="40" customHeight="1" x14ac:dyDescent="0.35">
      <c r="C27" s="115"/>
      <c r="D27" s="115"/>
      <c r="E27" s="115"/>
      <c r="F27" s="115"/>
      <c r="G27" s="115"/>
      <c r="H27" s="100">
        <f>SUM(H23:H26)/C2</f>
        <v>4.2395537951302043</v>
      </c>
      <c r="I27" s="117"/>
    </row>
    <row r="28" spans="1:9" ht="40" customHeight="1" x14ac:dyDescent="0.35"/>
    <row r="29" spans="1:9" ht="40" customHeight="1" x14ac:dyDescent="0.35">
      <c r="B29" s="98" t="s">
        <v>13</v>
      </c>
      <c r="C29" s="100">
        <v>4.2395537951302043</v>
      </c>
    </row>
    <row r="30" spans="1:9" ht="40" customHeight="1" x14ac:dyDescent="0.35">
      <c r="B30" s="100" t="s">
        <v>14</v>
      </c>
      <c r="C30" s="100">
        <f>(C29-C2)/(C2-1)</f>
        <v>7.9851265043401412E-2</v>
      </c>
    </row>
    <row r="31" spans="1:9" ht="40" customHeight="1" x14ac:dyDescent="0.35">
      <c r="B31" s="100" t="s">
        <v>15</v>
      </c>
      <c r="C31" s="100">
        <f>(C30/0.9)</f>
        <v>8.8723627826001572E-2</v>
      </c>
    </row>
    <row r="32" spans="1:9" ht="40" customHeight="1" x14ac:dyDescent="0.35"/>
    <row r="33" ht="40" customHeight="1" x14ac:dyDescent="0.35"/>
  </sheetData>
  <mergeCells count="6">
    <mergeCell ref="A10:H10"/>
    <mergeCell ref="A1:H1"/>
    <mergeCell ref="A19:H19"/>
    <mergeCell ref="G2:H2"/>
    <mergeCell ref="I2:J2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8C4-7B60-441F-8500-8C670567BAD9}">
  <dimension ref="A1:J57"/>
  <sheetViews>
    <sheetView workbookViewId="0">
      <selection activeCell="F3" sqref="F3"/>
    </sheetView>
  </sheetViews>
  <sheetFormatPr defaultRowHeight="30" customHeight="1" x14ac:dyDescent="0.35"/>
  <cols>
    <col min="2" max="2" width="15.640625" customWidth="1"/>
    <col min="3" max="6" width="15.640625" style="22" customWidth="1"/>
    <col min="7" max="7" width="9.2109375" style="22" bestFit="1" customWidth="1"/>
    <col min="8" max="8" width="9.7109375" style="22" bestFit="1" customWidth="1"/>
    <col min="9" max="9" width="9.2109375" style="10" bestFit="1" customWidth="1"/>
    <col min="10" max="10" width="9.140625" style="22"/>
  </cols>
  <sheetData>
    <row r="1" spans="1:8" ht="30" customHeight="1" x14ac:dyDescent="0.35">
      <c r="A1" s="153" t="s">
        <v>9</v>
      </c>
      <c r="B1" s="153"/>
      <c r="C1" s="153"/>
      <c r="D1" s="153"/>
      <c r="E1" s="153"/>
      <c r="F1" s="153"/>
      <c r="G1" s="153"/>
      <c r="H1" s="153"/>
    </row>
    <row r="2" spans="1:8" ht="30" customHeight="1" x14ac:dyDescent="0.35">
      <c r="B2" s="1"/>
      <c r="C2" s="23" t="s">
        <v>0</v>
      </c>
      <c r="D2" s="23" t="s">
        <v>1</v>
      </c>
      <c r="E2" s="23" t="s">
        <v>2</v>
      </c>
      <c r="F2" s="23" t="s">
        <v>4</v>
      </c>
    </row>
    <row r="3" spans="1:8" ht="30" customHeight="1" x14ac:dyDescent="0.35">
      <c r="A3" s="10"/>
      <c r="B3" s="8" t="s">
        <v>0</v>
      </c>
      <c r="C3" s="11">
        <v>1</v>
      </c>
      <c r="D3" s="8">
        <f>1/7</f>
        <v>0.14285714285714285</v>
      </c>
      <c r="E3" s="8">
        <f>1/5</f>
        <v>0.2</v>
      </c>
      <c r="F3" s="8">
        <f>1/3</f>
        <v>0.33333333333333331</v>
      </c>
      <c r="G3" s="10"/>
      <c r="H3" s="10"/>
    </row>
    <row r="4" spans="1:8" ht="30" customHeight="1" x14ac:dyDescent="0.35">
      <c r="A4" s="10"/>
      <c r="B4" s="8" t="s">
        <v>1</v>
      </c>
      <c r="C4" s="8">
        <v>7</v>
      </c>
      <c r="D4" s="11">
        <v>1</v>
      </c>
      <c r="E4" s="8">
        <v>2</v>
      </c>
      <c r="F4" s="8">
        <v>3</v>
      </c>
      <c r="G4" s="10"/>
      <c r="H4" s="10"/>
    </row>
    <row r="5" spans="1:8" ht="30" customHeight="1" x14ac:dyDescent="0.35">
      <c r="A5" s="10"/>
      <c r="B5" s="8" t="s">
        <v>2</v>
      </c>
      <c r="C5" s="8">
        <v>5</v>
      </c>
      <c r="D5" s="8">
        <f>1/2</f>
        <v>0.5</v>
      </c>
      <c r="E5" s="11">
        <v>1</v>
      </c>
      <c r="F5" s="8">
        <v>3</v>
      </c>
      <c r="G5" s="10"/>
      <c r="H5" s="10"/>
    </row>
    <row r="6" spans="1:8" ht="30" customHeight="1" x14ac:dyDescent="0.35">
      <c r="A6" s="10"/>
      <c r="B6" s="8" t="s">
        <v>3</v>
      </c>
      <c r="C6" s="8">
        <v>3</v>
      </c>
      <c r="D6" s="8">
        <f>1/3</f>
        <v>0.33333333333333331</v>
      </c>
      <c r="E6" s="8">
        <f>1/3</f>
        <v>0.33333333333333331</v>
      </c>
      <c r="F6" s="11">
        <v>1</v>
      </c>
      <c r="G6" s="10"/>
      <c r="H6" s="10"/>
    </row>
    <row r="7" spans="1:8" ht="30" customHeight="1" x14ac:dyDescent="0.35">
      <c r="A7" s="10"/>
      <c r="B7" s="25" t="s">
        <v>5</v>
      </c>
      <c r="C7" s="5">
        <f>SUM(C3:C6)</f>
        <v>16</v>
      </c>
      <c r="D7" s="5">
        <f t="shared" ref="D7:F7" si="0">SUM(D3:D6)</f>
        <v>1.9761904761904761</v>
      </c>
      <c r="E7" s="5">
        <f t="shared" si="0"/>
        <v>3.5333333333333337</v>
      </c>
      <c r="F7" s="5">
        <f t="shared" si="0"/>
        <v>7.3333333333333339</v>
      </c>
      <c r="G7" s="10"/>
      <c r="H7" s="10"/>
    </row>
    <row r="8" spans="1:8" ht="30" customHeight="1" x14ac:dyDescent="0.35">
      <c r="A8" s="10"/>
      <c r="B8" s="10"/>
      <c r="C8" s="10"/>
      <c r="D8" s="10"/>
      <c r="E8" s="10"/>
      <c r="F8" s="10"/>
      <c r="G8" s="10"/>
      <c r="H8" s="10"/>
    </row>
    <row r="9" spans="1:8" ht="30" customHeight="1" x14ac:dyDescent="0.35">
      <c r="A9" s="10"/>
      <c r="B9" s="10"/>
      <c r="C9" s="10"/>
      <c r="D9" s="10"/>
      <c r="E9" s="10"/>
      <c r="F9" s="10"/>
      <c r="G9" s="10"/>
      <c r="H9" s="10"/>
    </row>
    <row r="10" spans="1:8" ht="30" customHeight="1" x14ac:dyDescent="0.35">
      <c r="A10" s="163" t="s">
        <v>8</v>
      </c>
      <c r="B10" s="164"/>
      <c r="C10" s="164"/>
      <c r="D10" s="164"/>
      <c r="E10" s="164"/>
      <c r="F10" s="164"/>
      <c r="G10" s="164"/>
      <c r="H10" s="165"/>
    </row>
    <row r="11" spans="1:8" ht="30" customHeight="1" x14ac:dyDescent="0.35">
      <c r="A11" s="12"/>
      <c r="B11" s="12"/>
      <c r="C11" s="12"/>
      <c r="D11" s="12"/>
      <c r="E11" s="12"/>
      <c r="F11" s="12"/>
      <c r="G11" s="12"/>
      <c r="H11" s="12"/>
    </row>
    <row r="12" spans="1:8" ht="30" customHeight="1" x14ac:dyDescent="0.35">
      <c r="A12" s="10"/>
      <c r="B12" s="8"/>
      <c r="C12" s="8" t="s">
        <v>0</v>
      </c>
      <c r="D12" s="8" t="s">
        <v>1</v>
      </c>
      <c r="E12" s="8" t="s">
        <v>2</v>
      </c>
      <c r="F12" s="8" t="s">
        <v>3</v>
      </c>
      <c r="G12" s="17" t="s">
        <v>6</v>
      </c>
      <c r="H12" s="13" t="s">
        <v>7</v>
      </c>
    </row>
    <row r="13" spans="1:8" ht="30" customHeight="1" x14ac:dyDescent="0.35">
      <c r="A13" s="10"/>
      <c r="B13" s="8" t="s">
        <v>0</v>
      </c>
      <c r="C13" s="8">
        <f>(C3/C7)</f>
        <v>6.25E-2</v>
      </c>
      <c r="D13" s="8">
        <f t="shared" ref="D13:F13" si="1">(D3/D7)</f>
        <v>7.2289156626506021E-2</v>
      </c>
      <c r="E13" s="8">
        <f t="shared" si="1"/>
        <v>5.6603773584905662E-2</v>
      </c>
      <c r="F13" s="8">
        <f t="shared" si="1"/>
        <v>4.5454545454545449E-2</v>
      </c>
      <c r="G13" s="18">
        <f>SUM(C13:F13)/4</f>
        <v>5.9211868916489281E-2</v>
      </c>
      <c r="H13" s="9">
        <f>G13*100</f>
        <v>5.9211868916489285</v>
      </c>
    </row>
    <row r="14" spans="1:8" ht="30" customHeight="1" x14ac:dyDescent="0.35">
      <c r="A14" s="10"/>
      <c r="B14" s="8" t="s">
        <v>1</v>
      </c>
      <c r="C14" s="8">
        <f>C4/C7</f>
        <v>0.4375</v>
      </c>
      <c r="D14" s="8">
        <f t="shared" ref="D14:F14" si="2">D4/D7</f>
        <v>0.50602409638554224</v>
      </c>
      <c r="E14" s="8">
        <f t="shared" si="2"/>
        <v>0.56603773584905659</v>
      </c>
      <c r="F14" s="8">
        <f t="shared" si="2"/>
        <v>0.40909090909090906</v>
      </c>
      <c r="G14" s="18">
        <f t="shared" ref="G14:G16" si="3">SUM(C14:F14)/4</f>
        <v>0.47966318533137697</v>
      </c>
      <c r="H14" s="9">
        <f t="shared" ref="H14:H16" si="4">G14*100</f>
        <v>47.966318533137695</v>
      </c>
    </row>
    <row r="15" spans="1:8" ht="30" customHeight="1" x14ac:dyDescent="0.35">
      <c r="A15" s="10"/>
      <c r="B15" s="8" t="s">
        <v>2</v>
      </c>
      <c r="C15" s="8">
        <f>C5/C7</f>
        <v>0.3125</v>
      </c>
      <c r="D15" s="8">
        <f t="shared" ref="D15:F15" si="5">D5/D7</f>
        <v>0.25301204819277112</v>
      </c>
      <c r="E15" s="8">
        <f t="shared" si="5"/>
        <v>0.28301886792452829</v>
      </c>
      <c r="F15" s="8">
        <f t="shared" si="5"/>
        <v>0.40909090909090906</v>
      </c>
      <c r="G15" s="18">
        <f t="shared" si="3"/>
        <v>0.31440545630205208</v>
      </c>
      <c r="H15" s="9">
        <f t="shared" si="4"/>
        <v>31.440545630205207</v>
      </c>
    </row>
    <row r="16" spans="1:8" ht="30" customHeight="1" x14ac:dyDescent="0.35">
      <c r="A16" s="10"/>
      <c r="B16" s="8" t="s">
        <v>3</v>
      </c>
      <c r="C16" s="8">
        <f>C6/C7</f>
        <v>0.1875</v>
      </c>
      <c r="D16" s="8">
        <f t="shared" ref="D16:F16" si="6">D6/D7</f>
        <v>0.16867469879518074</v>
      </c>
      <c r="E16" s="8">
        <f t="shared" si="6"/>
        <v>9.4339622641509427E-2</v>
      </c>
      <c r="F16" s="8">
        <f t="shared" si="6"/>
        <v>0.13636363636363635</v>
      </c>
      <c r="G16" s="18">
        <f t="shared" si="3"/>
        <v>0.14671948945008162</v>
      </c>
      <c r="H16" s="9">
        <f t="shared" si="4"/>
        <v>14.671948945008161</v>
      </c>
    </row>
    <row r="17" spans="1:9" ht="30" customHeight="1" x14ac:dyDescent="0.35">
      <c r="A17" s="10"/>
      <c r="B17" s="10"/>
      <c r="C17" s="10"/>
      <c r="D17" s="10"/>
      <c r="E17" s="10"/>
      <c r="F17" s="10"/>
      <c r="G17" s="10"/>
      <c r="H17" s="10"/>
    </row>
    <row r="18" spans="1:9" ht="30" customHeight="1" x14ac:dyDescent="0.35">
      <c r="A18" s="10"/>
      <c r="B18" s="10"/>
      <c r="C18" s="10"/>
      <c r="D18" s="10"/>
      <c r="E18" s="10"/>
      <c r="F18" s="10"/>
      <c r="G18" s="10"/>
      <c r="H18" s="10"/>
    </row>
    <row r="19" spans="1:9" ht="30" customHeight="1" x14ac:dyDescent="0.35">
      <c r="A19" s="163" t="s">
        <v>8</v>
      </c>
      <c r="B19" s="164"/>
      <c r="C19" s="164"/>
      <c r="D19" s="164"/>
      <c r="E19" s="164"/>
      <c r="F19" s="164"/>
      <c r="G19" s="164"/>
      <c r="H19" s="165"/>
    </row>
    <row r="20" spans="1:9" ht="30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ht="30" customHeight="1" x14ac:dyDescent="0.35">
      <c r="A21" s="12"/>
      <c r="B21" s="12"/>
      <c r="C21" s="7">
        <v>0.23684747566595712</v>
      </c>
      <c r="D21" s="6">
        <v>1.9186527413255079</v>
      </c>
      <c r="E21" s="6">
        <v>1.2576218252082083</v>
      </c>
      <c r="F21" s="6">
        <v>0.58687795780032648</v>
      </c>
      <c r="G21" s="12"/>
      <c r="H21" s="12"/>
    </row>
    <row r="22" spans="1:9" ht="30" customHeight="1" x14ac:dyDescent="0.35">
      <c r="A22" s="10"/>
      <c r="B22" s="8"/>
      <c r="C22" s="8" t="s">
        <v>0</v>
      </c>
      <c r="D22" s="8" t="s">
        <v>1</v>
      </c>
      <c r="E22" s="8" t="s">
        <v>2</v>
      </c>
      <c r="F22" s="8" t="s">
        <v>3</v>
      </c>
      <c r="G22" s="14" t="s">
        <v>10</v>
      </c>
      <c r="H22" s="19" t="s">
        <v>11</v>
      </c>
      <c r="I22" s="20" t="s">
        <v>12</v>
      </c>
    </row>
    <row r="23" spans="1:9" ht="30" customHeight="1" x14ac:dyDescent="0.35">
      <c r="A23" s="10"/>
      <c r="B23" s="8" t="s">
        <v>0</v>
      </c>
      <c r="C23" s="8">
        <f>C3*G13</f>
        <v>5.9211868916489281E-2</v>
      </c>
      <c r="D23" s="8">
        <f>D3*G14</f>
        <v>6.8523312190196708E-2</v>
      </c>
      <c r="E23" s="8">
        <f>E3*G15</f>
        <v>6.2881091260410416E-2</v>
      </c>
      <c r="F23" s="8">
        <f>F3*G16</f>
        <v>4.890649648336054E-2</v>
      </c>
      <c r="G23" s="15">
        <f>SUM(C23:F23)</f>
        <v>0.23952276885045695</v>
      </c>
      <c r="H23" s="16">
        <v>5.9211868916489281E-2</v>
      </c>
      <c r="I23" s="9">
        <f>(G23/H23)</f>
        <v>4.0451817048415242</v>
      </c>
    </row>
    <row r="24" spans="1:9" ht="30" customHeight="1" x14ac:dyDescent="0.35">
      <c r="A24" s="10"/>
      <c r="B24" s="8" t="s">
        <v>1</v>
      </c>
      <c r="C24" s="8">
        <f>C4*G13</f>
        <v>0.41448308241542497</v>
      </c>
      <c r="D24" s="8">
        <f>D4*G14</f>
        <v>0.47966318533137697</v>
      </c>
      <c r="E24" s="8">
        <f>E4*G15</f>
        <v>0.62881091260410416</v>
      </c>
      <c r="F24" s="8">
        <f>F4*G16</f>
        <v>0.44015846835024486</v>
      </c>
      <c r="G24" s="15">
        <f t="shared" ref="G24:G26" si="7">SUM(C24:F24)</f>
        <v>1.963115648701151</v>
      </c>
      <c r="H24" s="16">
        <v>0.47966318533137697</v>
      </c>
      <c r="I24" s="9">
        <f t="shared" ref="I24:I26" si="8">(G24/H24)</f>
        <v>4.0926961016299925</v>
      </c>
    </row>
    <row r="25" spans="1:9" ht="30" customHeight="1" x14ac:dyDescent="0.35">
      <c r="A25" s="10"/>
      <c r="B25" s="8" t="s">
        <v>2</v>
      </c>
      <c r="C25" s="8">
        <f>C5*G13</f>
        <v>0.29605934458244643</v>
      </c>
      <c r="D25" s="8">
        <f>D5*G14</f>
        <v>0.23983159266568849</v>
      </c>
      <c r="E25" s="8">
        <f>E5*G15</f>
        <v>0.31440545630205208</v>
      </c>
      <c r="F25" s="8">
        <f>F5*G16</f>
        <v>0.44015846835024486</v>
      </c>
      <c r="G25" s="15">
        <f t="shared" si="7"/>
        <v>1.2904548619004319</v>
      </c>
      <c r="H25" s="16">
        <v>0.31440545630205208</v>
      </c>
      <c r="I25" s="9">
        <f t="shared" si="8"/>
        <v>4.1044289659549698</v>
      </c>
    </row>
    <row r="26" spans="1:9" ht="30" customHeight="1" x14ac:dyDescent="0.35">
      <c r="A26" s="10"/>
      <c r="B26" s="8" t="s">
        <v>3</v>
      </c>
      <c r="C26" s="8">
        <f>C6*G13</f>
        <v>0.17763560674946785</v>
      </c>
      <c r="D26" s="8">
        <f>D6*G14</f>
        <v>0.15988772844379232</v>
      </c>
      <c r="E26" s="8">
        <f>E6*G15</f>
        <v>0.10480181876735069</v>
      </c>
      <c r="F26" s="8">
        <f>F6*G16</f>
        <v>0.14671948945008162</v>
      </c>
      <c r="G26" s="15">
        <f t="shared" si="7"/>
        <v>0.5890446434106924</v>
      </c>
      <c r="H26" s="16">
        <v>0.14671948945008162</v>
      </c>
      <c r="I26" s="9">
        <f t="shared" si="8"/>
        <v>4.0147675378266845</v>
      </c>
    </row>
    <row r="27" spans="1:9" ht="30" customHeight="1" x14ac:dyDescent="0.35">
      <c r="A27" s="10"/>
      <c r="B27" s="10"/>
      <c r="C27" s="10"/>
      <c r="D27" s="10"/>
      <c r="E27" s="10"/>
      <c r="F27" s="10"/>
      <c r="G27" s="10"/>
      <c r="H27" s="10"/>
      <c r="I27" s="9">
        <f>SUM(I23:I26)/4</f>
        <v>4.0642685775632925</v>
      </c>
    </row>
    <row r="28" spans="1:9" ht="30" customHeight="1" x14ac:dyDescent="0.35">
      <c r="A28" s="10"/>
      <c r="B28" s="10"/>
      <c r="C28" s="10"/>
      <c r="D28" s="10"/>
      <c r="E28" s="10"/>
      <c r="F28" s="10"/>
      <c r="G28" s="10"/>
      <c r="H28" s="10"/>
    </row>
    <row r="29" spans="1:9" ht="30" customHeight="1" x14ac:dyDescent="0.35">
      <c r="A29" s="10"/>
      <c r="B29" s="20" t="s">
        <v>13</v>
      </c>
      <c r="C29" s="5">
        <f>SUM(I23:I26)/4</f>
        <v>4.0642685775632925</v>
      </c>
      <c r="D29" s="10"/>
      <c r="E29" s="10"/>
      <c r="F29" s="10"/>
      <c r="G29" s="10"/>
      <c r="H29" s="10"/>
    </row>
    <row r="30" spans="1:9" ht="30" customHeight="1" x14ac:dyDescent="0.35">
      <c r="A30" s="10"/>
      <c r="B30" s="5" t="s">
        <v>14</v>
      </c>
      <c r="C30" s="5">
        <f>(C29-4)/(4-1)</f>
        <v>2.1422859187764171E-2</v>
      </c>
      <c r="D30" s="10"/>
      <c r="E30" s="10"/>
      <c r="F30" s="10"/>
      <c r="G30" s="10"/>
      <c r="H30" s="10"/>
    </row>
    <row r="31" spans="1:9" ht="30" customHeight="1" x14ac:dyDescent="0.35">
      <c r="A31" s="10"/>
      <c r="B31" s="5" t="s">
        <v>15</v>
      </c>
      <c r="C31" s="5">
        <f>(C30/0.9)</f>
        <v>2.3803176875293524E-2</v>
      </c>
      <c r="D31" s="10"/>
      <c r="E31" s="10"/>
      <c r="F31" s="10"/>
      <c r="G31" s="10"/>
      <c r="H31" s="10"/>
    </row>
    <row r="32" spans="1:9" ht="30" customHeight="1" x14ac:dyDescent="0.35">
      <c r="A32" s="10"/>
      <c r="B32" s="10"/>
      <c r="C32" s="10"/>
      <c r="D32" s="10"/>
      <c r="E32" s="10"/>
      <c r="F32" s="10"/>
      <c r="G32" s="10"/>
      <c r="H32" s="10"/>
    </row>
    <row r="33" spans="1:8" ht="30" customHeight="1" x14ac:dyDescent="0.35">
      <c r="A33" s="10"/>
      <c r="B33" s="10"/>
      <c r="C33" s="10"/>
      <c r="D33" s="10"/>
      <c r="E33" s="10"/>
      <c r="F33" s="10"/>
      <c r="G33" s="10"/>
      <c r="H33" s="10"/>
    </row>
    <row r="34" spans="1:8" ht="30" customHeight="1" x14ac:dyDescent="0.35">
      <c r="A34" s="10"/>
      <c r="B34" s="10"/>
      <c r="C34" s="10"/>
      <c r="D34" s="10"/>
      <c r="E34" s="10"/>
      <c r="F34" s="10"/>
      <c r="G34" s="10"/>
      <c r="H34" s="10"/>
    </row>
    <row r="35" spans="1:8" ht="30" customHeight="1" x14ac:dyDescent="0.35">
      <c r="A35" s="10"/>
      <c r="B35" s="8"/>
      <c r="C35" s="8" t="s">
        <v>16</v>
      </c>
      <c r="D35" s="26" t="s">
        <v>17</v>
      </c>
      <c r="E35" s="8" t="s">
        <v>18</v>
      </c>
      <c r="F35" s="8" t="s">
        <v>19</v>
      </c>
      <c r="G35" s="10"/>
      <c r="H35" s="10"/>
    </row>
    <row r="36" spans="1:8" ht="30" customHeight="1" x14ac:dyDescent="0.35">
      <c r="A36" s="10"/>
      <c r="B36" s="8" t="s">
        <v>20</v>
      </c>
      <c r="C36" s="8">
        <v>800000</v>
      </c>
      <c r="D36" s="27">
        <v>4</v>
      </c>
      <c r="E36" s="8">
        <v>5.6</v>
      </c>
      <c r="F36" s="8">
        <v>17</v>
      </c>
      <c r="G36" s="10"/>
      <c r="H36" s="10"/>
    </row>
    <row r="37" spans="1:8" ht="30" customHeight="1" x14ac:dyDescent="0.35">
      <c r="A37" s="10"/>
      <c r="B37" s="8" t="s">
        <v>21</v>
      </c>
      <c r="C37" s="27">
        <v>600000</v>
      </c>
      <c r="D37" s="8">
        <v>3</v>
      </c>
      <c r="E37" s="27">
        <v>6</v>
      </c>
      <c r="F37" s="8">
        <v>19.5</v>
      </c>
      <c r="G37" s="10"/>
      <c r="H37" s="10"/>
    </row>
    <row r="38" spans="1:8" ht="30" customHeight="1" x14ac:dyDescent="0.35">
      <c r="A38" s="10"/>
      <c r="B38" s="8" t="s">
        <v>22</v>
      </c>
      <c r="C38" s="8">
        <v>700000</v>
      </c>
      <c r="D38" s="8">
        <v>2.5</v>
      </c>
      <c r="E38" s="8">
        <v>5.2</v>
      </c>
      <c r="F38" s="27">
        <v>21</v>
      </c>
      <c r="G38" s="10"/>
      <c r="H38" s="10"/>
    </row>
    <row r="39" spans="1:8" ht="30" customHeight="1" x14ac:dyDescent="0.35">
      <c r="A39" s="10"/>
      <c r="B39" s="8" t="s">
        <v>23</v>
      </c>
      <c r="C39" s="8">
        <v>650000</v>
      </c>
      <c r="D39" s="8">
        <v>3</v>
      </c>
      <c r="E39" s="8">
        <v>4.5</v>
      </c>
      <c r="F39" s="8">
        <v>18</v>
      </c>
      <c r="G39" s="10"/>
      <c r="H39" s="10"/>
    </row>
    <row r="40" spans="1:8" ht="30" customHeight="1" x14ac:dyDescent="0.35">
      <c r="A40" s="10"/>
      <c r="B40" s="10"/>
      <c r="C40" s="10"/>
      <c r="D40" s="10"/>
      <c r="E40" s="10"/>
      <c r="F40" s="10"/>
      <c r="G40" s="10"/>
      <c r="H40" s="10"/>
    </row>
    <row r="41" spans="1:8" ht="30" customHeight="1" x14ac:dyDescent="0.35">
      <c r="A41" s="10"/>
      <c r="B41" s="8"/>
      <c r="C41" s="8" t="s">
        <v>16</v>
      </c>
      <c r="D41" s="26" t="s">
        <v>17</v>
      </c>
      <c r="E41" s="8" t="s">
        <v>18</v>
      </c>
      <c r="F41" s="8" t="s">
        <v>19</v>
      </c>
      <c r="G41" s="10"/>
      <c r="H41" s="10"/>
    </row>
    <row r="42" spans="1:8" ht="30" customHeight="1" x14ac:dyDescent="0.35">
      <c r="A42" s="10"/>
      <c r="B42" s="8"/>
      <c r="C42" s="28">
        <f>ROUND(0.0592118689164893,4)</f>
        <v>5.9200000000000003E-2</v>
      </c>
      <c r="D42" s="28">
        <f>ROUND(0.479663185331377,4)</f>
        <v>0.47970000000000002</v>
      </c>
      <c r="E42" s="28">
        <f>ROUND(0.314405456302052,4)</f>
        <v>0.31440000000000001</v>
      </c>
      <c r="F42" s="29">
        <f>ROUND(0.146719489450082,4)</f>
        <v>0.1467</v>
      </c>
      <c r="G42" s="10"/>
      <c r="H42" s="10"/>
    </row>
    <row r="43" spans="1:8" ht="30" customHeight="1" x14ac:dyDescent="0.35">
      <c r="A43" s="10"/>
      <c r="B43" s="8" t="s">
        <v>20</v>
      </c>
      <c r="C43" s="8">
        <f>60000/C36</f>
        <v>7.4999999999999997E-2</v>
      </c>
      <c r="D43" s="8">
        <f>D36/4</f>
        <v>1</v>
      </c>
      <c r="E43" s="8">
        <f>E36/6</f>
        <v>0.93333333333333324</v>
      </c>
      <c r="F43" s="8">
        <f>F36/21</f>
        <v>0.80952380952380953</v>
      </c>
      <c r="G43" s="10"/>
      <c r="H43" s="10"/>
    </row>
    <row r="44" spans="1:8" ht="30" customHeight="1" x14ac:dyDescent="0.35">
      <c r="A44" s="10"/>
      <c r="B44" s="8" t="s">
        <v>21</v>
      </c>
      <c r="C44" s="8">
        <f t="shared" ref="C44:C46" si="9">60000/C37</f>
        <v>0.1</v>
      </c>
      <c r="D44" s="8">
        <f t="shared" ref="D44:D46" si="10">D37/4</f>
        <v>0.75</v>
      </c>
      <c r="E44" s="8">
        <f t="shared" ref="E44:E46" si="11">E37/6</f>
        <v>1</v>
      </c>
      <c r="F44" s="8">
        <f t="shared" ref="F44:F46" si="12">F37/21</f>
        <v>0.9285714285714286</v>
      </c>
      <c r="G44" s="10"/>
      <c r="H44" s="10"/>
    </row>
    <row r="45" spans="1:8" ht="30" customHeight="1" x14ac:dyDescent="0.35">
      <c r="A45" s="10"/>
      <c r="B45" s="8" t="s">
        <v>22</v>
      </c>
      <c r="C45" s="8">
        <f t="shared" si="9"/>
        <v>8.5714285714285715E-2</v>
      </c>
      <c r="D45" s="8">
        <f t="shared" si="10"/>
        <v>0.625</v>
      </c>
      <c r="E45" s="8">
        <f t="shared" si="11"/>
        <v>0.8666666666666667</v>
      </c>
      <c r="F45" s="8">
        <f t="shared" si="12"/>
        <v>1</v>
      </c>
      <c r="G45" s="10"/>
      <c r="H45" s="10"/>
    </row>
    <row r="46" spans="1:8" ht="30" customHeight="1" x14ac:dyDescent="0.35">
      <c r="A46" s="10"/>
      <c r="B46" s="8" t="s">
        <v>23</v>
      </c>
      <c r="C46" s="8">
        <f t="shared" si="9"/>
        <v>9.2307692307692313E-2</v>
      </c>
      <c r="D46" s="8">
        <f t="shared" si="10"/>
        <v>0.75</v>
      </c>
      <c r="E46" s="8">
        <f t="shared" si="11"/>
        <v>0.75</v>
      </c>
      <c r="F46" s="8">
        <f t="shared" si="12"/>
        <v>0.8571428571428571</v>
      </c>
      <c r="G46" s="10"/>
      <c r="H46" s="10"/>
    </row>
    <row r="47" spans="1:8" ht="30" customHeight="1" x14ac:dyDescent="0.35">
      <c r="A47" s="10"/>
      <c r="B47" s="10"/>
      <c r="C47" s="10"/>
      <c r="D47" s="10"/>
      <c r="E47" s="10"/>
      <c r="F47" s="10"/>
      <c r="G47" s="10"/>
      <c r="H47" s="10"/>
    </row>
    <row r="48" spans="1:8" ht="30" customHeight="1" x14ac:dyDescent="0.35">
      <c r="A48" s="10"/>
      <c r="B48" s="10"/>
      <c r="C48" s="10"/>
      <c r="D48" s="10"/>
      <c r="E48" s="10"/>
      <c r="F48" s="10"/>
      <c r="G48" s="10"/>
      <c r="H48" s="10"/>
    </row>
    <row r="49" spans="1:8" ht="30" customHeight="1" x14ac:dyDescent="0.35">
      <c r="A49" s="10"/>
      <c r="B49" s="30" t="s">
        <v>20</v>
      </c>
      <c r="C49" s="31">
        <f>(C43*C42)+(D43*D42)+(E43*E42)+(F43*F42)</f>
        <v>0.89633714285714283</v>
      </c>
      <c r="D49" s="10"/>
      <c r="E49" s="10"/>
      <c r="F49" s="10"/>
      <c r="G49" s="10"/>
      <c r="H49" s="10"/>
    </row>
    <row r="50" spans="1:8" ht="30" customHeight="1" x14ac:dyDescent="0.35">
      <c r="A50" s="10"/>
      <c r="B50" s="8" t="s">
        <v>21</v>
      </c>
      <c r="C50" s="5">
        <f>(C44*C42)+(D44*D42)+(E44*E42)+(F44*F42)</f>
        <v>0.81631642857142861</v>
      </c>
      <c r="D50" s="10"/>
      <c r="E50" s="10"/>
      <c r="F50" s="10"/>
      <c r="G50" s="10"/>
      <c r="H50" s="10"/>
    </row>
    <row r="51" spans="1:8" ht="30" customHeight="1" x14ac:dyDescent="0.35">
      <c r="A51" s="10"/>
      <c r="B51" s="8" t="s">
        <v>22</v>
      </c>
      <c r="C51" s="5">
        <f>(C45*C42)+(D45*D42)+(E42*E45)+(F42*F45)</f>
        <v>0.72406678571428573</v>
      </c>
      <c r="D51" s="10"/>
      <c r="E51" s="10"/>
      <c r="F51" s="10"/>
      <c r="G51" s="10"/>
      <c r="H51" s="10"/>
    </row>
    <row r="52" spans="1:8" ht="30" customHeight="1" x14ac:dyDescent="0.35">
      <c r="A52" s="10"/>
      <c r="B52" s="8" t="s">
        <v>23</v>
      </c>
      <c r="C52" s="5">
        <f>(C46*C42)+(D46*D42)+(E46*E42)+(F46*F42)</f>
        <v>0.72678247252747252</v>
      </c>
      <c r="D52" s="10"/>
      <c r="E52" s="10"/>
      <c r="F52" s="10"/>
      <c r="G52" s="10"/>
      <c r="H52" s="10"/>
    </row>
    <row r="53" spans="1:8" ht="30" customHeight="1" x14ac:dyDescent="0.35">
      <c r="A53" s="10"/>
      <c r="B53" s="10"/>
      <c r="C53" s="10"/>
      <c r="D53" s="10"/>
      <c r="E53" s="10"/>
      <c r="F53" s="10"/>
      <c r="G53" s="10"/>
      <c r="H53" s="10"/>
    </row>
    <row r="54" spans="1:8" ht="30" customHeight="1" x14ac:dyDescent="0.35">
      <c r="A54" s="10"/>
      <c r="B54" s="10"/>
      <c r="C54" s="10"/>
      <c r="D54" s="10"/>
      <c r="E54" s="10"/>
      <c r="F54" s="10"/>
      <c r="G54" s="10"/>
      <c r="H54" s="10"/>
    </row>
    <row r="55" spans="1:8" ht="30" customHeight="1" x14ac:dyDescent="0.35">
      <c r="A55" s="10"/>
      <c r="B55" s="10"/>
      <c r="C55" s="10"/>
      <c r="D55" s="10"/>
      <c r="E55" s="10"/>
      <c r="F55" s="10"/>
      <c r="G55" s="10"/>
      <c r="H55" s="10"/>
    </row>
    <row r="56" spans="1:8" ht="30" customHeight="1" x14ac:dyDescent="0.35">
      <c r="A56" s="10"/>
      <c r="B56" s="10"/>
      <c r="C56" s="10"/>
      <c r="D56" s="10"/>
      <c r="E56" s="10"/>
      <c r="F56" s="10"/>
      <c r="G56" s="10"/>
      <c r="H56" s="10"/>
    </row>
    <row r="57" spans="1:8" ht="30" customHeight="1" x14ac:dyDescent="0.35">
      <c r="A57" s="10"/>
      <c r="B57" s="10"/>
      <c r="C57" s="10"/>
      <c r="D57" s="10"/>
      <c r="E57" s="10"/>
      <c r="F57" s="10"/>
      <c r="G57" s="10"/>
      <c r="H57" s="10"/>
    </row>
  </sheetData>
  <mergeCells count="3">
    <mergeCell ref="A1:H1"/>
    <mergeCell ref="A10:H10"/>
    <mergeCell ref="A19:H19"/>
  </mergeCells>
  <conditionalFormatting sqref="C3:F6">
    <cfRule type="expression" priority="1">
      <formula>ROUNDUP($C$3:$F$6,4)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EF56-2540-4ADB-844C-2345E227B6EE}">
  <dimension ref="A1:V49"/>
  <sheetViews>
    <sheetView workbookViewId="0">
      <selection activeCell="F13" sqref="F13"/>
    </sheetView>
  </sheetViews>
  <sheetFormatPr defaultRowHeight="30" customHeight="1" x14ac:dyDescent="0.35"/>
  <cols>
    <col min="1" max="1" width="9.140625" style="48"/>
    <col min="2" max="2" width="15.640625" style="48" customWidth="1"/>
    <col min="3" max="5" width="15.640625" style="59" customWidth="1"/>
    <col min="6" max="6" width="14.140625" style="59" customWidth="1"/>
    <col min="7" max="7" width="10.0703125" style="59" bestFit="1" customWidth="1"/>
    <col min="8" max="8" width="9.28515625" style="59" bestFit="1" customWidth="1"/>
    <col min="9" max="16384" width="9.140625" style="48"/>
  </cols>
  <sheetData>
    <row r="1" spans="1:17" ht="30" customHeight="1" x14ac:dyDescent="0.35">
      <c r="A1" s="166" t="s">
        <v>9</v>
      </c>
      <c r="B1" s="166"/>
      <c r="C1" s="166"/>
      <c r="D1" s="166"/>
      <c r="E1" s="166"/>
      <c r="F1" s="166"/>
      <c r="G1" s="166"/>
    </row>
    <row r="2" spans="1:17" ht="30" customHeight="1" x14ac:dyDescent="0.35">
      <c r="B2" s="2"/>
      <c r="C2" s="60" t="s">
        <v>24</v>
      </c>
      <c r="D2" s="60" t="s">
        <v>25</v>
      </c>
      <c r="E2" s="60" t="s">
        <v>26</v>
      </c>
    </row>
    <row r="3" spans="1:17" ht="30" customHeight="1" x14ac:dyDescent="0.35">
      <c r="B3" s="2" t="s">
        <v>24</v>
      </c>
      <c r="C3" s="61">
        <v>1</v>
      </c>
      <c r="D3" s="60">
        <v>5</v>
      </c>
      <c r="E3" s="60">
        <v>7</v>
      </c>
    </row>
    <row r="4" spans="1:17" ht="30" customHeight="1" x14ac:dyDescent="0.35">
      <c r="B4" s="2" t="s">
        <v>25</v>
      </c>
      <c r="C4" s="60">
        <v>0.2</v>
      </c>
      <c r="D4" s="61">
        <v>1</v>
      </c>
      <c r="E4" s="60">
        <v>3</v>
      </c>
    </row>
    <row r="5" spans="1:17" ht="30" customHeight="1" x14ac:dyDescent="0.35">
      <c r="B5" s="2" t="s">
        <v>26</v>
      </c>
      <c r="C5" s="60">
        <v>0.14000000000000001</v>
      </c>
      <c r="D5" s="60">
        <v>0.33300000000000002</v>
      </c>
      <c r="E5" s="61">
        <v>1</v>
      </c>
    </row>
    <row r="6" spans="1:17" ht="30" customHeight="1" x14ac:dyDescent="0.35">
      <c r="B6" s="56" t="s">
        <v>5</v>
      </c>
      <c r="C6" s="62">
        <f>SUM(C3:C5)</f>
        <v>1.3399999999999999</v>
      </c>
      <c r="D6" s="62">
        <f>SUM(D3:D5)</f>
        <v>6.3330000000000002</v>
      </c>
      <c r="E6" s="62">
        <f>SUM(E3:E5)</f>
        <v>11</v>
      </c>
    </row>
    <row r="9" spans="1:17" ht="30" customHeight="1" x14ac:dyDescent="0.35">
      <c r="A9" s="167" t="s">
        <v>8</v>
      </c>
      <c r="B9" s="168"/>
      <c r="C9" s="168"/>
      <c r="D9" s="168"/>
      <c r="E9" s="168"/>
      <c r="F9" s="168"/>
      <c r="G9" s="169"/>
    </row>
    <row r="10" spans="1:17" ht="30" customHeight="1" x14ac:dyDescent="0.35">
      <c r="A10" s="50"/>
      <c r="B10" s="50"/>
      <c r="C10" s="63"/>
      <c r="D10" s="63"/>
      <c r="E10" s="63"/>
      <c r="F10" s="63"/>
      <c r="G10" s="63"/>
    </row>
    <row r="11" spans="1:17" ht="43.5" customHeight="1" x14ac:dyDescent="0.35">
      <c r="B11" s="2"/>
      <c r="C11" s="60" t="s">
        <v>24</v>
      </c>
      <c r="D11" s="60" t="s">
        <v>25</v>
      </c>
      <c r="E11" s="60" t="s">
        <v>26</v>
      </c>
      <c r="F11" s="64" t="s">
        <v>27</v>
      </c>
      <c r="G11" s="65" t="s">
        <v>7</v>
      </c>
      <c r="H11" s="66" t="s">
        <v>29</v>
      </c>
    </row>
    <row r="12" spans="1:17" ht="30" customHeight="1" x14ac:dyDescent="0.35">
      <c r="B12" s="2" t="s">
        <v>24</v>
      </c>
      <c r="C12" s="60">
        <f>(C3/C6)</f>
        <v>0.74626865671641796</v>
      </c>
      <c r="D12" s="60">
        <f t="shared" ref="D12:E12" si="0">(D3/D6)</f>
        <v>0.78951523764408649</v>
      </c>
      <c r="E12" s="60">
        <f t="shared" si="0"/>
        <v>0.63636363636363635</v>
      </c>
      <c r="F12" s="67">
        <f>SUM(C12:E12)/3</f>
        <v>0.72404917690804693</v>
      </c>
      <c r="G12" s="68">
        <f>F12*100</f>
        <v>72.404917690804695</v>
      </c>
      <c r="H12" s="62">
        <f>(G13/G12)</f>
        <v>0.26696347434838114</v>
      </c>
    </row>
    <row r="13" spans="1:17" ht="30" customHeight="1" x14ac:dyDescent="0.35">
      <c r="B13" s="2" t="s">
        <v>25</v>
      </c>
      <c r="C13" s="60">
        <f>C4/C6</f>
        <v>0.1492537313432836</v>
      </c>
      <c r="D13" s="60">
        <f t="shared" ref="D13:E13" si="1">D4/D6</f>
        <v>0.15790304752881731</v>
      </c>
      <c r="E13" s="60">
        <f t="shared" si="1"/>
        <v>0.27272727272727271</v>
      </c>
      <c r="F13" s="67">
        <f>SUM(C13:E13)/3</f>
        <v>0.19329468386645787</v>
      </c>
      <c r="G13" s="68">
        <f t="shared" ref="G13:G14" si="2">F13*100</f>
        <v>19.329468386645786</v>
      </c>
      <c r="H13" s="62">
        <f>G13/G14</f>
        <v>2.338539952115696</v>
      </c>
    </row>
    <row r="14" spans="1:17" ht="30" customHeight="1" x14ac:dyDescent="0.35">
      <c r="B14" s="2" t="s">
        <v>26</v>
      </c>
      <c r="C14" s="60">
        <f>C5/C6</f>
        <v>0.10447761194029853</v>
      </c>
      <c r="D14" s="60">
        <f t="shared" ref="D14:E14" si="3">D5/D6</f>
        <v>5.2581714827096164E-2</v>
      </c>
      <c r="E14" s="60">
        <f t="shared" si="3"/>
        <v>9.0909090909090912E-2</v>
      </c>
      <c r="F14" s="69">
        <f>SUM(C14:E14)/3</f>
        <v>8.2656139225495209E-2</v>
      </c>
      <c r="G14" s="70">
        <f t="shared" si="2"/>
        <v>8.2656139225495213</v>
      </c>
      <c r="H14" s="62">
        <f>G12/G14</f>
        <v>8.7597749385893717</v>
      </c>
    </row>
    <row r="15" spans="1:17" ht="30" customHeight="1" x14ac:dyDescent="0.35">
      <c r="B15" s="49" t="s">
        <v>28</v>
      </c>
      <c r="C15" s="62">
        <f>SUM(C12:C14)</f>
        <v>1</v>
      </c>
      <c r="D15" s="62">
        <f t="shared" ref="D15:E15" si="4">SUM(D12:D14)</f>
        <v>1</v>
      </c>
      <c r="E15" s="62">
        <f t="shared" si="4"/>
        <v>1</v>
      </c>
      <c r="F15" s="62">
        <f>SUM(F12:F14)</f>
        <v>1</v>
      </c>
      <c r="G15" s="62">
        <f>SUM(G12:G14)</f>
        <v>100</v>
      </c>
      <c r="H15" s="66"/>
      <c r="J15" s="57" t="s">
        <v>31</v>
      </c>
      <c r="K15" s="57"/>
      <c r="L15" s="57"/>
      <c r="M15" s="57"/>
      <c r="N15" s="57"/>
      <c r="O15" s="57"/>
      <c r="P15" s="57"/>
      <c r="Q15" s="57"/>
    </row>
    <row r="17" spans="1:22" ht="30" customHeight="1" x14ac:dyDescent="0.35">
      <c r="A17" s="167" t="s">
        <v>8</v>
      </c>
      <c r="B17" s="168"/>
      <c r="C17" s="168"/>
      <c r="D17" s="168"/>
      <c r="E17" s="168"/>
      <c r="F17" s="168"/>
      <c r="G17" s="169"/>
    </row>
    <row r="18" spans="1:22" ht="30" customHeight="1" x14ac:dyDescent="0.35">
      <c r="A18" s="50"/>
      <c r="B18" s="50"/>
      <c r="C18" s="63"/>
      <c r="D18" s="63"/>
      <c r="E18" s="63"/>
      <c r="F18" s="63"/>
      <c r="G18" s="63"/>
    </row>
    <row r="19" spans="1:22" ht="30" customHeight="1" x14ac:dyDescent="0.35">
      <c r="A19" s="50"/>
      <c r="B19" s="50"/>
      <c r="C19" s="71">
        <v>0.23684747566595712</v>
      </c>
      <c r="D19" s="72">
        <v>1.9186527413255079</v>
      </c>
      <c r="E19" s="72">
        <v>1.2576218252082083</v>
      </c>
      <c r="F19" s="63"/>
      <c r="G19" s="63"/>
    </row>
    <row r="20" spans="1:22" ht="30" customHeight="1" x14ac:dyDescent="0.35">
      <c r="B20" s="2"/>
      <c r="C20" s="60" t="s">
        <v>24</v>
      </c>
      <c r="D20" s="60" t="s">
        <v>25</v>
      </c>
      <c r="E20" s="60" t="s">
        <v>26</v>
      </c>
      <c r="F20" s="73" t="s">
        <v>10</v>
      </c>
      <c r="G20" s="74" t="s">
        <v>11</v>
      </c>
      <c r="H20" s="75" t="s">
        <v>12</v>
      </c>
      <c r="J20" s="57" t="s">
        <v>30</v>
      </c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spans="1:22" ht="30" customHeight="1" x14ac:dyDescent="0.35">
      <c r="B21" s="2" t="s">
        <v>24</v>
      </c>
      <c r="C21" s="60">
        <f>C3*F12</f>
        <v>0.72404917690804693</v>
      </c>
      <c r="D21" s="60">
        <f>D3*F13</f>
        <v>0.96647341933228936</v>
      </c>
      <c r="E21" s="60">
        <f>E3*F14</f>
        <v>0.57859297457846648</v>
      </c>
      <c r="F21" s="76">
        <f>SUM(C21:E21)</f>
        <v>2.2691155708188027</v>
      </c>
      <c r="G21" s="67">
        <f>SUM(C21:F21)/3</f>
        <v>1.5127437138792017</v>
      </c>
      <c r="H21" s="68">
        <f>(F21/G21)</f>
        <v>1.5</v>
      </c>
    </row>
    <row r="22" spans="1:22" ht="30" customHeight="1" x14ac:dyDescent="0.35">
      <c r="B22" s="2" t="s">
        <v>25</v>
      </c>
      <c r="C22" s="60">
        <f>C4*F12</f>
        <v>0.14480983538160938</v>
      </c>
      <c r="D22" s="60">
        <f>D4*F13</f>
        <v>0.19329468386645787</v>
      </c>
      <c r="E22" s="60">
        <f>E4*F14</f>
        <v>0.24796841767648564</v>
      </c>
      <c r="F22" s="76">
        <f>SUM(C22:E22)</f>
        <v>0.58607293692455298</v>
      </c>
      <c r="G22" s="67">
        <f>SUM(C22:E22)/3</f>
        <v>0.19535764564151767</v>
      </c>
      <c r="H22" s="68">
        <f t="shared" ref="H22:H23" si="5">(F22/G22)</f>
        <v>3</v>
      </c>
      <c r="M22" s="48" t="s">
        <v>32</v>
      </c>
    </row>
    <row r="23" spans="1:22" ht="30" customHeight="1" x14ac:dyDescent="0.35">
      <c r="B23" s="2" t="s">
        <v>26</v>
      </c>
      <c r="C23" s="60">
        <f>C5*F12</f>
        <v>0.10136688476712657</v>
      </c>
      <c r="D23" s="60">
        <f>D5*F13</f>
        <v>6.4367129727530475E-2</v>
      </c>
      <c r="E23" s="60">
        <f>E5*F14</f>
        <v>8.2656139225495209E-2</v>
      </c>
      <c r="F23" s="76">
        <f>SUM(C23:E23)</f>
        <v>0.24839015372015227</v>
      </c>
      <c r="G23" s="67">
        <f>SUM(D23:F23)/3</f>
        <v>0.13180447422439265</v>
      </c>
      <c r="H23" s="68">
        <f t="shared" si="5"/>
        <v>1.8845350674308405</v>
      </c>
    </row>
    <row r="24" spans="1:22" ht="30" customHeight="1" x14ac:dyDescent="0.35">
      <c r="H24" s="68">
        <f>SUM(H21:H23)/3</f>
        <v>2.1281783558102805</v>
      </c>
    </row>
    <row r="26" spans="1:22" ht="30" customHeight="1" x14ac:dyDescent="0.35">
      <c r="B26" s="51" t="s">
        <v>13</v>
      </c>
      <c r="C26" s="62">
        <f>SUM(H21:H23)/3</f>
        <v>2.1281783558102805</v>
      </c>
    </row>
    <row r="27" spans="1:22" ht="30" customHeight="1" x14ac:dyDescent="0.35">
      <c r="B27" s="49" t="s">
        <v>14</v>
      </c>
      <c r="C27" s="62">
        <f>(C26-3)/(3-1)</f>
        <v>-0.43591082209485976</v>
      </c>
    </row>
    <row r="28" spans="1:22" ht="30" customHeight="1" x14ac:dyDescent="0.35">
      <c r="B28" s="49" t="s">
        <v>15</v>
      </c>
      <c r="C28" s="62">
        <f>(C27/0.58)</f>
        <v>-0.75157038292217204</v>
      </c>
    </row>
    <row r="32" spans="1:22" ht="30" customHeight="1" x14ac:dyDescent="0.35">
      <c r="B32" s="2"/>
      <c r="C32" s="60" t="s">
        <v>16</v>
      </c>
      <c r="D32" s="77" t="s">
        <v>17</v>
      </c>
      <c r="E32" s="60" t="s">
        <v>18</v>
      </c>
    </row>
    <row r="33" spans="2:5" ht="30" customHeight="1" x14ac:dyDescent="0.35">
      <c r="B33" s="2" t="s">
        <v>20</v>
      </c>
      <c r="C33" s="60">
        <v>800000</v>
      </c>
      <c r="D33" s="78">
        <v>4</v>
      </c>
      <c r="E33" s="60">
        <v>5.6</v>
      </c>
    </row>
    <row r="34" spans="2:5" ht="30" customHeight="1" x14ac:dyDescent="0.35">
      <c r="B34" s="2" t="s">
        <v>21</v>
      </c>
      <c r="C34" s="78">
        <v>600000</v>
      </c>
      <c r="D34" s="60">
        <v>3</v>
      </c>
      <c r="E34" s="78">
        <v>6</v>
      </c>
    </row>
    <row r="35" spans="2:5" ht="30" customHeight="1" x14ac:dyDescent="0.35">
      <c r="B35" s="2" t="s">
        <v>22</v>
      </c>
      <c r="C35" s="60">
        <v>700000</v>
      </c>
      <c r="D35" s="60">
        <v>2.5</v>
      </c>
      <c r="E35" s="60">
        <v>5.2</v>
      </c>
    </row>
    <row r="36" spans="2:5" ht="30" customHeight="1" x14ac:dyDescent="0.35">
      <c r="B36" s="2" t="s">
        <v>23</v>
      </c>
      <c r="C36" s="60">
        <v>650000</v>
      </c>
      <c r="D36" s="60">
        <v>3</v>
      </c>
      <c r="E36" s="60">
        <v>4.5</v>
      </c>
    </row>
    <row r="38" spans="2:5" ht="30" customHeight="1" x14ac:dyDescent="0.35">
      <c r="B38" s="2"/>
      <c r="C38" s="60" t="s">
        <v>16</v>
      </c>
      <c r="D38" s="77" t="s">
        <v>17</v>
      </c>
      <c r="E38" s="60" t="s">
        <v>18</v>
      </c>
    </row>
    <row r="39" spans="2:5" ht="30" customHeight="1" x14ac:dyDescent="0.35">
      <c r="B39" s="2"/>
      <c r="C39" s="79">
        <f>ROUND(0.0592118689164893,4)</f>
        <v>5.9200000000000003E-2</v>
      </c>
      <c r="D39" s="79">
        <f>ROUND(0.479663185331377,4)</f>
        <v>0.47970000000000002</v>
      </c>
      <c r="E39" s="79">
        <f>ROUND(0.314405456302052,4)</f>
        <v>0.31440000000000001</v>
      </c>
    </row>
    <row r="40" spans="2:5" ht="30" customHeight="1" x14ac:dyDescent="0.35">
      <c r="B40" s="2" t="s">
        <v>20</v>
      </c>
      <c r="C40" s="60">
        <f>60000/C33</f>
        <v>7.4999999999999997E-2</v>
      </c>
      <c r="D40" s="60">
        <f>D33/4</f>
        <v>1</v>
      </c>
      <c r="E40" s="60">
        <f>E33/6</f>
        <v>0.93333333333333324</v>
      </c>
    </row>
    <row r="41" spans="2:5" ht="30" customHeight="1" x14ac:dyDescent="0.35">
      <c r="B41" s="2" t="s">
        <v>21</v>
      </c>
      <c r="C41" s="60">
        <f t="shared" ref="C41:C43" si="6">60000/C34</f>
        <v>0.1</v>
      </c>
      <c r="D41" s="60">
        <f t="shared" ref="D41:D43" si="7">D34/4</f>
        <v>0.75</v>
      </c>
      <c r="E41" s="60">
        <f t="shared" ref="E41:E43" si="8">E34/6</f>
        <v>1</v>
      </c>
    </row>
    <row r="42" spans="2:5" ht="30" customHeight="1" x14ac:dyDescent="0.35">
      <c r="B42" s="2" t="s">
        <v>22</v>
      </c>
      <c r="C42" s="60">
        <f t="shared" si="6"/>
        <v>8.5714285714285715E-2</v>
      </c>
      <c r="D42" s="60">
        <f t="shared" si="7"/>
        <v>0.625</v>
      </c>
      <c r="E42" s="60">
        <f t="shared" si="8"/>
        <v>0.8666666666666667</v>
      </c>
    </row>
    <row r="43" spans="2:5" ht="30" customHeight="1" x14ac:dyDescent="0.35">
      <c r="B43" s="2" t="s">
        <v>23</v>
      </c>
      <c r="C43" s="60">
        <f t="shared" si="6"/>
        <v>9.2307692307692313E-2</v>
      </c>
      <c r="D43" s="60">
        <f t="shared" si="7"/>
        <v>0.75</v>
      </c>
      <c r="E43" s="60">
        <f t="shared" si="8"/>
        <v>0.75</v>
      </c>
    </row>
    <row r="46" spans="2:5" ht="30" customHeight="1" x14ac:dyDescent="0.35">
      <c r="B46" s="58" t="s">
        <v>20</v>
      </c>
      <c r="C46" s="80" t="e">
        <f>(C40*C39)+(D40*D39)+(E40*E39)+(#REF!*#REF!)</f>
        <v>#REF!</v>
      </c>
    </row>
    <row r="47" spans="2:5" ht="30" customHeight="1" x14ac:dyDescent="0.35">
      <c r="B47" s="2" t="s">
        <v>21</v>
      </c>
      <c r="C47" s="62" t="e">
        <f>(C41*C39)+(D41*D39)+(E41*E39)+(#REF!*#REF!)</f>
        <v>#REF!</v>
      </c>
    </row>
    <row r="48" spans="2:5" ht="30" customHeight="1" x14ac:dyDescent="0.35">
      <c r="B48" s="2" t="s">
        <v>22</v>
      </c>
      <c r="C48" s="62" t="e">
        <f>(C42*C39)+(D42*D39)+(E39*E42)+(#REF!*#REF!)</f>
        <v>#REF!</v>
      </c>
    </row>
    <row r="49" spans="2:3" ht="30" customHeight="1" x14ac:dyDescent="0.35">
      <c r="B49" s="2" t="s">
        <v>23</v>
      </c>
      <c r="C49" s="62" t="e">
        <f>(C43*C39)+(D43*D39)+(E43*E39)+(#REF!*#REF!)</f>
        <v>#REF!</v>
      </c>
    </row>
  </sheetData>
  <mergeCells count="3">
    <mergeCell ref="A1:G1"/>
    <mergeCell ref="A9:G9"/>
    <mergeCell ref="A17:G17"/>
  </mergeCells>
  <conditionalFormatting sqref="C3:E5">
    <cfRule type="expression" priority="3">
      <formula>ROUNDUP($C$3:$E$5,4)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99B0-CC61-40BC-9B7C-3951A8D82B0E}">
  <dimension ref="A1:K33"/>
  <sheetViews>
    <sheetView zoomScale="70" zoomScaleNormal="70" workbookViewId="0">
      <selection activeCell="L18" sqref="L18"/>
    </sheetView>
  </sheetViews>
  <sheetFormatPr defaultRowHeight="30" customHeight="1" x14ac:dyDescent="0.35"/>
  <cols>
    <col min="1" max="1" width="9.140625" style="81"/>
    <col min="2" max="2" width="15.640625" style="81" customWidth="1"/>
    <col min="3" max="10" width="15.640625" style="119" customWidth="1"/>
    <col min="11" max="11" width="15.640625" style="81" customWidth="1"/>
  </cols>
  <sheetData>
    <row r="1" spans="1:10" ht="30" customHeight="1" x14ac:dyDescent="0.35">
      <c r="A1" s="160" t="s">
        <v>9</v>
      </c>
      <c r="B1" s="160"/>
      <c r="C1" s="160"/>
      <c r="D1" s="160"/>
      <c r="E1" s="160"/>
      <c r="F1" s="160"/>
      <c r="G1" s="160"/>
      <c r="H1" s="160"/>
    </row>
    <row r="2" spans="1:10" ht="40" customHeight="1" x14ac:dyDescent="0.35">
      <c r="A2" s="82"/>
      <c r="B2" s="83" t="s">
        <v>36</v>
      </c>
      <c r="C2" s="170">
        <v>4</v>
      </c>
      <c r="D2" s="171"/>
      <c r="E2" s="171"/>
      <c r="F2" s="172"/>
      <c r="G2" s="173" t="s">
        <v>37</v>
      </c>
      <c r="H2" s="173"/>
      <c r="I2" s="174" t="s">
        <v>38</v>
      </c>
      <c r="J2" s="174"/>
    </row>
    <row r="3" spans="1:10" ht="40" customHeight="1" x14ac:dyDescent="0.35">
      <c r="B3" s="101"/>
      <c r="C3" s="120" t="s">
        <v>24</v>
      </c>
      <c r="D3" s="121" t="s">
        <v>25</v>
      </c>
      <c r="E3" s="121" t="s">
        <v>26</v>
      </c>
      <c r="F3" s="122" t="s">
        <v>39</v>
      </c>
      <c r="G3" s="123" t="s">
        <v>34</v>
      </c>
      <c r="H3" s="124" t="s">
        <v>33</v>
      </c>
      <c r="I3" s="125" t="s">
        <v>35</v>
      </c>
      <c r="J3" s="126" t="s">
        <v>33</v>
      </c>
    </row>
    <row r="4" spans="1:10" ht="40" customHeight="1" x14ac:dyDescent="0.35">
      <c r="B4" s="102" t="s">
        <v>24</v>
      </c>
      <c r="C4" s="127">
        <v>1</v>
      </c>
      <c r="D4" s="128">
        <v>7</v>
      </c>
      <c r="E4" s="128">
        <v>1</v>
      </c>
      <c r="F4" s="129">
        <v>5</v>
      </c>
      <c r="G4" s="130">
        <f>GEOMEAN(C4:F4)</f>
        <v>2.4322992790977875</v>
      </c>
      <c r="H4" s="131">
        <f>G4/G8</f>
        <v>0.46847423683256678</v>
      </c>
      <c r="I4" s="132">
        <f>HARMEAN(C4:F4)</f>
        <v>1.7073170731707317</v>
      </c>
      <c r="J4" s="132">
        <f>(I4/I8)</f>
        <v>0.44352440982339297</v>
      </c>
    </row>
    <row r="5" spans="1:10" ht="40" customHeight="1" x14ac:dyDescent="0.35">
      <c r="B5" s="102" t="s">
        <v>25</v>
      </c>
      <c r="C5" s="128">
        <v>0.14285714285714285</v>
      </c>
      <c r="D5" s="127">
        <v>1</v>
      </c>
      <c r="E5" s="128">
        <v>0.5</v>
      </c>
      <c r="F5" s="129">
        <v>0.33333333333333331</v>
      </c>
      <c r="G5" s="130">
        <f>GEOMEAN(C5:F5)</f>
        <v>0.39281465090051298</v>
      </c>
      <c r="H5" s="131">
        <f>G5/G8</f>
        <v>7.5658265156222385E-2</v>
      </c>
      <c r="I5" s="132">
        <f t="shared" ref="I5:I7" si="0">HARMEAN(C5:F5)</f>
        <v>0.30769230769230771</v>
      </c>
      <c r="J5" s="132">
        <f>(I5/I8)</f>
        <v>7.9931871660479617E-2</v>
      </c>
    </row>
    <row r="6" spans="1:10" ht="40" customHeight="1" x14ac:dyDescent="0.35">
      <c r="B6" s="102" t="s">
        <v>26</v>
      </c>
      <c r="C6" s="128">
        <v>1</v>
      </c>
      <c r="D6" s="128">
        <v>2</v>
      </c>
      <c r="E6" s="127">
        <v>1</v>
      </c>
      <c r="F6" s="129">
        <v>5</v>
      </c>
      <c r="G6" s="130">
        <f>GEOMEAN(C6:F6)</f>
        <v>1.778279410038923</v>
      </c>
      <c r="H6" s="131">
        <f>G6/G8</f>
        <v>0.34250640809385308</v>
      </c>
      <c r="I6" s="132">
        <f t="shared" si="0"/>
        <v>1.4814814814814814</v>
      </c>
      <c r="J6" s="132">
        <f>(I6/I8)</f>
        <v>0.38485715984675367</v>
      </c>
    </row>
    <row r="7" spans="1:10" ht="40" customHeight="1" x14ac:dyDescent="0.35">
      <c r="B7" s="102" t="s">
        <v>39</v>
      </c>
      <c r="C7" s="128">
        <v>0.2</v>
      </c>
      <c r="D7" s="128">
        <v>3</v>
      </c>
      <c r="E7" s="128">
        <v>0.2</v>
      </c>
      <c r="F7" s="133">
        <v>1</v>
      </c>
      <c r="G7" s="130">
        <f>GEOMEAN(C7:F7)</f>
        <v>0.58856619127654242</v>
      </c>
      <c r="H7" s="131">
        <f>G7/G8</f>
        <v>0.11336108991735774</v>
      </c>
      <c r="I7" s="132">
        <f t="shared" si="0"/>
        <v>0.35294117647058826</v>
      </c>
      <c r="J7" s="132">
        <f>(I7/I8)</f>
        <v>9.1686558669373683E-2</v>
      </c>
    </row>
    <row r="8" spans="1:10" ht="40" customHeight="1" x14ac:dyDescent="0.35">
      <c r="B8" s="105" t="s">
        <v>5</v>
      </c>
      <c r="C8" s="134">
        <f>SUM(C4:C7)</f>
        <v>2.342857142857143</v>
      </c>
      <c r="D8" s="134">
        <f t="shared" ref="D8:F8" si="1">SUM(D4:D7)</f>
        <v>13</v>
      </c>
      <c r="E8" s="135">
        <f t="shared" si="1"/>
        <v>2.7</v>
      </c>
      <c r="F8" s="136">
        <f t="shared" si="1"/>
        <v>11.333333333333332</v>
      </c>
      <c r="G8" s="134">
        <f>SUM(G4:G7)</f>
        <v>5.1919595313137661</v>
      </c>
      <c r="H8" s="137">
        <f>SUM(H4:H7)</f>
        <v>0.99999999999999989</v>
      </c>
      <c r="I8" s="134">
        <f>SUM(I4:I7)</f>
        <v>3.8494320388151091</v>
      </c>
      <c r="J8" s="134">
        <f>SUM(J4:J7)</f>
        <v>0.99999999999999989</v>
      </c>
    </row>
    <row r="9" spans="1:10" ht="40" customHeight="1" x14ac:dyDescent="0.35"/>
    <row r="10" spans="1:10" ht="40" customHeight="1" x14ac:dyDescent="0.35">
      <c r="A10" s="157" t="s">
        <v>8</v>
      </c>
      <c r="B10" s="158"/>
      <c r="C10" s="158"/>
      <c r="D10" s="158"/>
      <c r="E10" s="158"/>
      <c r="F10" s="158"/>
      <c r="G10" s="158"/>
      <c r="H10" s="159"/>
    </row>
    <row r="11" spans="1:10" ht="40" customHeight="1" x14ac:dyDescent="0.35">
      <c r="A11" s="90"/>
      <c r="B11" s="90"/>
      <c r="C11" s="138"/>
      <c r="D11" s="138"/>
      <c r="E11" s="138"/>
      <c r="F11" s="138"/>
      <c r="G11" s="138"/>
      <c r="H11" s="138"/>
    </row>
    <row r="12" spans="1:10" ht="40" customHeight="1" x14ac:dyDescent="0.35">
      <c r="B12" s="102"/>
      <c r="C12" s="120" t="s">
        <v>24</v>
      </c>
      <c r="D12" s="121" t="s">
        <v>25</v>
      </c>
      <c r="E12" s="121" t="s">
        <v>26</v>
      </c>
      <c r="F12" s="122" t="s">
        <v>39</v>
      </c>
      <c r="G12" s="139" t="s">
        <v>6</v>
      </c>
      <c r="H12" s="140" t="s">
        <v>7</v>
      </c>
    </row>
    <row r="13" spans="1:10" ht="40" customHeight="1" x14ac:dyDescent="0.35">
      <c r="B13" s="102" t="s">
        <v>24</v>
      </c>
      <c r="C13" s="141">
        <f>(C4/C8)</f>
        <v>0.42682926829268292</v>
      </c>
      <c r="D13" s="141">
        <f>(D4/D8)</f>
        <v>0.53846153846153844</v>
      </c>
      <c r="E13" s="141">
        <f>(E4/E8)</f>
        <v>0.37037037037037035</v>
      </c>
      <c r="F13" s="141">
        <f>(F4/F8)</f>
        <v>0.44117647058823534</v>
      </c>
      <c r="G13" s="142">
        <f>SUM(C13:F13)/4</f>
        <v>0.44420941192820679</v>
      </c>
      <c r="H13" s="143">
        <f>G13*100</f>
        <v>44.420941192820678</v>
      </c>
    </row>
    <row r="14" spans="1:10" ht="40" customHeight="1" x14ac:dyDescent="0.35">
      <c r="B14" s="102" t="s">
        <v>25</v>
      </c>
      <c r="C14" s="141">
        <f>C5/C8</f>
        <v>6.0975609756097553E-2</v>
      </c>
      <c r="D14" s="141">
        <f>D5/D8</f>
        <v>7.6923076923076927E-2</v>
      </c>
      <c r="E14" s="141">
        <f>E5/E8</f>
        <v>0.18518518518518517</v>
      </c>
      <c r="F14" s="141">
        <f>F5/F8</f>
        <v>2.9411764705882356E-2</v>
      </c>
      <c r="G14" s="142">
        <f t="shared" ref="G14:G16" si="2">SUM(C14:F14)/4</f>
        <v>8.8123909142560505E-2</v>
      </c>
      <c r="H14" s="143">
        <f t="shared" ref="H14:H16" si="3">G14*100</f>
        <v>8.812390914256051</v>
      </c>
    </row>
    <row r="15" spans="1:10" ht="40" customHeight="1" x14ac:dyDescent="0.35">
      <c r="B15" s="102" t="s">
        <v>26</v>
      </c>
      <c r="C15" s="141">
        <f>C6/C8</f>
        <v>0.42682926829268292</v>
      </c>
      <c r="D15" s="141">
        <f>D6/D8</f>
        <v>0.15384615384615385</v>
      </c>
      <c r="E15" s="141">
        <f>E6/E8</f>
        <v>0.37037037037037035</v>
      </c>
      <c r="F15" s="141">
        <f>F6/F8</f>
        <v>0.44117647058823534</v>
      </c>
      <c r="G15" s="142">
        <f t="shared" si="2"/>
        <v>0.34805556577436064</v>
      </c>
      <c r="H15" s="143">
        <f t="shared" si="3"/>
        <v>34.805556577436064</v>
      </c>
    </row>
    <row r="16" spans="1:10" ht="40" customHeight="1" x14ac:dyDescent="0.35">
      <c r="B16" s="102" t="s">
        <v>39</v>
      </c>
      <c r="C16" s="141">
        <f>C7/C8</f>
        <v>8.5365853658536592E-2</v>
      </c>
      <c r="D16" s="141">
        <f>D7/D8</f>
        <v>0.23076923076923078</v>
      </c>
      <c r="E16" s="141">
        <f>E7/E8</f>
        <v>7.407407407407407E-2</v>
      </c>
      <c r="F16" s="141">
        <f>F7/F8</f>
        <v>8.8235294117647065E-2</v>
      </c>
      <c r="G16" s="142">
        <f t="shared" si="2"/>
        <v>0.11961111315487213</v>
      </c>
      <c r="H16" s="143">
        <f t="shared" si="3"/>
        <v>11.961111315487214</v>
      </c>
    </row>
    <row r="17" spans="1:9" ht="40" customHeight="1" x14ac:dyDescent="0.35"/>
    <row r="18" spans="1:9" ht="40" customHeight="1" x14ac:dyDescent="0.35"/>
    <row r="19" spans="1:9" ht="40" customHeight="1" x14ac:dyDescent="0.35">
      <c r="A19" s="157" t="s">
        <v>8</v>
      </c>
      <c r="B19" s="158"/>
      <c r="C19" s="158"/>
      <c r="D19" s="158"/>
      <c r="E19" s="158"/>
      <c r="F19" s="158"/>
      <c r="G19" s="158"/>
      <c r="H19" s="159"/>
    </row>
    <row r="20" spans="1:9" ht="40" customHeight="1" x14ac:dyDescent="0.35">
      <c r="A20" s="90"/>
      <c r="B20" s="90"/>
      <c r="C20" s="138"/>
      <c r="D20" s="138"/>
      <c r="E20" s="138"/>
      <c r="F20" s="138"/>
      <c r="G20" s="138"/>
      <c r="H20" s="138"/>
    </row>
    <row r="21" spans="1:9" ht="40" customHeight="1" x14ac:dyDescent="0.35">
      <c r="A21" s="90"/>
      <c r="B21" s="90"/>
      <c r="C21" s="144">
        <v>0.46847423683256678</v>
      </c>
      <c r="D21" s="145">
        <v>7.5658265156222385E-2</v>
      </c>
      <c r="E21" s="145">
        <v>0.34250640809385308</v>
      </c>
      <c r="F21" s="145">
        <v>0.11336108991735774</v>
      </c>
      <c r="G21" s="138"/>
      <c r="H21" s="138"/>
    </row>
    <row r="22" spans="1:9" ht="40" customHeight="1" x14ac:dyDescent="0.35">
      <c r="B22" s="102"/>
      <c r="C22" s="120" t="s">
        <v>24</v>
      </c>
      <c r="D22" s="121" t="s">
        <v>25</v>
      </c>
      <c r="E22" s="121" t="s">
        <v>26</v>
      </c>
      <c r="F22" s="122" t="s">
        <v>39</v>
      </c>
      <c r="G22" s="140" t="s">
        <v>10</v>
      </c>
      <c r="H22" s="146" t="s">
        <v>11</v>
      </c>
      <c r="I22" s="147"/>
    </row>
    <row r="23" spans="1:9" ht="40" customHeight="1" x14ac:dyDescent="0.35">
      <c r="B23" s="102" t="s">
        <v>24</v>
      </c>
      <c r="C23" s="148">
        <f>C4*C21</f>
        <v>0.46847423683256678</v>
      </c>
      <c r="D23" s="141">
        <f>D4*D21</f>
        <v>0.52960785609355665</v>
      </c>
      <c r="E23" s="141">
        <f>E4*E21</f>
        <v>0.34250640809385308</v>
      </c>
      <c r="F23" s="141">
        <f>F4*F21</f>
        <v>0.56680544958678869</v>
      </c>
      <c r="G23" s="149">
        <f>SUM(C23:F23)</f>
        <v>1.9073939506067652</v>
      </c>
      <c r="H23" s="149">
        <f>G23/C21</f>
        <v>4.0715023381071642</v>
      </c>
      <c r="I23" s="150"/>
    </row>
    <row r="24" spans="1:9" ht="40" customHeight="1" x14ac:dyDescent="0.35">
      <c r="B24" s="102" t="s">
        <v>25</v>
      </c>
      <c r="C24" s="148">
        <f>C5*C21</f>
        <v>6.6924890976080967E-2</v>
      </c>
      <c r="D24" s="141">
        <f>D5*D21</f>
        <v>7.5658265156222385E-2</v>
      </c>
      <c r="E24" s="141">
        <f>E5*E21</f>
        <v>0.17125320404692654</v>
      </c>
      <c r="F24" s="141">
        <f>F5*F21</f>
        <v>3.7787029972452577E-2</v>
      </c>
      <c r="G24" s="149">
        <f t="shared" ref="G24:G26" si="4">SUM(C24:F24)</f>
        <v>0.35162339015168248</v>
      </c>
      <c r="H24" s="149">
        <f>G24/D21</f>
        <v>4.6475211852351572</v>
      </c>
      <c r="I24" s="150"/>
    </row>
    <row r="25" spans="1:9" ht="40" customHeight="1" x14ac:dyDescent="0.35">
      <c r="B25" s="102" t="s">
        <v>26</v>
      </c>
      <c r="C25" s="148">
        <f>C6*C21</f>
        <v>0.46847423683256678</v>
      </c>
      <c r="D25" s="141">
        <f>D6*D21</f>
        <v>0.15131653031244477</v>
      </c>
      <c r="E25" s="141">
        <f>E6*E21</f>
        <v>0.34250640809385308</v>
      </c>
      <c r="F25" s="141">
        <f>F6*F21</f>
        <v>0.56680544958678869</v>
      </c>
      <c r="G25" s="149">
        <f t="shared" si="4"/>
        <v>1.5291026248256534</v>
      </c>
      <c r="H25" s="149">
        <f>G25/E21</f>
        <v>4.4644496823739752</v>
      </c>
      <c r="I25" s="150"/>
    </row>
    <row r="26" spans="1:9" ht="40" customHeight="1" x14ac:dyDescent="0.35">
      <c r="B26" s="102" t="s">
        <v>39</v>
      </c>
      <c r="C26" s="148">
        <f>C7*C21</f>
        <v>9.3694847366513359E-2</v>
      </c>
      <c r="D26" s="141">
        <f>D7*D21</f>
        <v>0.22697479546866717</v>
      </c>
      <c r="E26" s="141">
        <f>E7*E21</f>
        <v>6.8501281618770615E-2</v>
      </c>
      <c r="F26" s="141">
        <f>F7*F21</f>
        <v>0.11336108991735774</v>
      </c>
      <c r="G26" s="149">
        <f t="shared" si="4"/>
        <v>0.5025320143713089</v>
      </c>
      <c r="H26" s="149">
        <f>G26/F21</f>
        <v>4.4330203135631789</v>
      </c>
      <c r="I26" s="150"/>
    </row>
    <row r="27" spans="1:9" ht="40" customHeight="1" x14ac:dyDescent="0.35">
      <c r="C27" s="151"/>
      <c r="D27" s="151"/>
      <c r="E27" s="151"/>
      <c r="F27" s="151"/>
      <c r="G27" s="151"/>
      <c r="H27" s="152">
        <f>SUM(H23:H26)/C2</f>
        <v>4.4041233798198691</v>
      </c>
      <c r="I27" s="150"/>
    </row>
    <row r="28" spans="1:9" ht="40" customHeight="1" x14ac:dyDescent="0.35"/>
    <row r="29" spans="1:9" ht="40" customHeight="1" x14ac:dyDescent="0.35">
      <c r="B29" s="98" t="s">
        <v>13</v>
      </c>
      <c r="C29" s="152">
        <v>4.4041233798198691</v>
      </c>
    </row>
    <row r="30" spans="1:9" ht="40" customHeight="1" x14ac:dyDescent="0.35">
      <c r="B30" s="100" t="s">
        <v>14</v>
      </c>
      <c r="C30" s="152">
        <f>(C29-C2)/(C2-1)</f>
        <v>0.13470779327328972</v>
      </c>
    </row>
    <row r="31" spans="1:9" ht="40" customHeight="1" x14ac:dyDescent="0.35">
      <c r="B31" s="100" t="s">
        <v>15</v>
      </c>
      <c r="C31" s="152">
        <f>(C30/0.9)</f>
        <v>0.14967532585921078</v>
      </c>
    </row>
    <row r="32" spans="1:9" ht="40" customHeight="1" x14ac:dyDescent="0.35"/>
    <row r="33" ht="40" customHeight="1" x14ac:dyDescent="0.35"/>
  </sheetData>
  <mergeCells count="6">
    <mergeCell ref="A19:H19"/>
    <mergeCell ref="A1:H1"/>
    <mergeCell ref="C2:F2"/>
    <mergeCell ref="G2:H2"/>
    <mergeCell ref="I2:J2"/>
    <mergeCell ref="A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E65-42F6-4100-9DCA-05BDF1D335E5}">
  <dimension ref="A1:I49"/>
  <sheetViews>
    <sheetView tabSelected="1" topLeftCell="A10" workbookViewId="0">
      <selection activeCell="C48" sqref="C48"/>
    </sheetView>
  </sheetViews>
  <sheetFormatPr defaultRowHeight="30" customHeight="1" x14ac:dyDescent="0.35"/>
  <cols>
    <col min="2" max="2" width="15.640625" customWidth="1"/>
    <col min="3" max="5" width="15.640625" style="32" customWidth="1"/>
    <col min="6" max="6" width="9.2109375" style="32" bestFit="1" customWidth="1"/>
    <col min="7" max="8" width="9.7109375" style="32" bestFit="1" customWidth="1"/>
    <col min="9" max="9" width="9.140625" style="32"/>
  </cols>
  <sheetData>
    <row r="1" spans="1:9" ht="30" customHeight="1" x14ac:dyDescent="0.35">
      <c r="A1" s="153" t="s">
        <v>9</v>
      </c>
      <c r="B1" s="153"/>
      <c r="C1" s="153"/>
      <c r="D1" s="153"/>
      <c r="E1" s="153"/>
      <c r="F1" s="153"/>
      <c r="G1" s="153"/>
    </row>
    <row r="2" spans="1:9" ht="30" customHeight="1" x14ac:dyDescent="0.35">
      <c r="B2" s="1"/>
      <c r="C2" s="33" t="s">
        <v>0</v>
      </c>
      <c r="D2" s="33" t="s">
        <v>1</v>
      </c>
      <c r="E2" s="33" t="s">
        <v>2</v>
      </c>
    </row>
    <row r="3" spans="1:9" ht="30" customHeight="1" x14ac:dyDescent="0.35">
      <c r="B3" s="1" t="s">
        <v>0</v>
      </c>
      <c r="C3" s="34">
        <v>1</v>
      </c>
      <c r="D3" s="33">
        <v>3</v>
      </c>
      <c r="E3" s="33">
        <v>2</v>
      </c>
    </row>
    <row r="4" spans="1:9" ht="30" customHeight="1" x14ac:dyDescent="0.35">
      <c r="B4" s="1" t="s">
        <v>1</v>
      </c>
      <c r="C4" s="33">
        <f>1/3</f>
        <v>0.33333333333333331</v>
      </c>
      <c r="D4" s="34">
        <v>1</v>
      </c>
      <c r="E4" s="33">
        <v>2</v>
      </c>
    </row>
    <row r="5" spans="1:9" ht="30" customHeight="1" x14ac:dyDescent="0.35">
      <c r="B5" s="1" t="s">
        <v>2</v>
      </c>
      <c r="C5" s="33">
        <f>1/2</f>
        <v>0.5</v>
      </c>
      <c r="D5" s="33">
        <f>1/2</f>
        <v>0.5</v>
      </c>
      <c r="E5" s="34">
        <v>1</v>
      </c>
    </row>
    <row r="6" spans="1:9" s="22" customFormat="1" ht="30" customHeight="1" x14ac:dyDescent="0.35">
      <c r="A6"/>
      <c r="B6" s="3" t="s">
        <v>5</v>
      </c>
      <c r="C6" s="35">
        <f>SUM(C3:C5)</f>
        <v>1.8333333333333333</v>
      </c>
      <c r="D6" s="35">
        <f>SUM(D3:D5)</f>
        <v>4.5</v>
      </c>
      <c r="E6" s="35">
        <f>SUM(E3:E5)</f>
        <v>5</v>
      </c>
      <c r="F6" s="32"/>
      <c r="G6" s="32"/>
      <c r="H6" s="32"/>
      <c r="I6" s="32"/>
    </row>
    <row r="9" spans="1:9" s="22" customFormat="1" ht="30" customHeight="1" x14ac:dyDescent="0.35">
      <c r="A9" s="154" t="s">
        <v>8</v>
      </c>
      <c r="B9" s="155"/>
      <c r="C9" s="155"/>
      <c r="D9" s="155"/>
      <c r="E9" s="155"/>
      <c r="F9" s="155"/>
      <c r="G9" s="156"/>
      <c r="H9" s="32"/>
      <c r="I9" s="32"/>
    </row>
    <row r="10" spans="1:9" s="22" customFormat="1" ht="30" customHeight="1" x14ac:dyDescent="0.35">
      <c r="A10" s="4"/>
      <c r="B10" s="4"/>
      <c r="C10" s="37"/>
      <c r="D10" s="37"/>
      <c r="E10" s="37"/>
      <c r="F10" s="37"/>
      <c r="G10" s="37"/>
      <c r="H10" s="32"/>
      <c r="I10" s="32"/>
    </row>
    <row r="11" spans="1:9" s="22" customFormat="1" ht="30" customHeight="1" x14ac:dyDescent="0.35">
      <c r="A11"/>
      <c r="B11" s="1"/>
      <c r="C11" s="33" t="s">
        <v>0</v>
      </c>
      <c r="D11" s="33" t="s">
        <v>1</v>
      </c>
      <c r="E11" s="33" t="s">
        <v>2</v>
      </c>
      <c r="F11" s="38" t="s">
        <v>6</v>
      </c>
      <c r="G11" s="39" t="s">
        <v>7</v>
      </c>
      <c r="H11" s="32"/>
      <c r="I11" s="32"/>
    </row>
    <row r="12" spans="1:9" s="22" customFormat="1" ht="30" customHeight="1" x14ac:dyDescent="0.35">
      <c r="A12"/>
      <c r="B12" s="1" t="s">
        <v>0</v>
      </c>
      <c r="C12" s="33">
        <f>(C3/C6)</f>
        <v>0.54545454545454553</v>
      </c>
      <c r="D12" s="33">
        <f>(D3/D6)</f>
        <v>0.66666666666666663</v>
      </c>
      <c r="E12" s="33">
        <f>(E3/E6)</f>
        <v>0.4</v>
      </c>
      <c r="F12" s="40">
        <f>SUM(C12:E12)/4</f>
        <v>0.40303030303030307</v>
      </c>
      <c r="G12" s="41">
        <f>F12*100</f>
        <v>40.303030303030305</v>
      </c>
      <c r="H12" s="32"/>
      <c r="I12" s="32"/>
    </row>
    <row r="13" spans="1:9" s="22" customFormat="1" ht="30" customHeight="1" x14ac:dyDescent="0.35">
      <c r="A13"/>
      <c r="B13" s="1" t="s">
        <v>1</v>
      </c>
      <c r="C13" s="33">
        <f>C4/C6</f>
        <v>0.18181818181818182</v>
      </c>
      <c r="D13" s="33">
        <f>D4/D6</f>
        <v>0.22222222222222221</v>
      </c>
      <c r="E13" s="33">
        <f>E4/E6</f>
        <v>0.4</v>
      </c>
      <c r="F13" s="40">
        <f>SUM(C13:E13)/4</f>
        <v>0.20101010101010103</v>
      </c>
      <c r="G13" s="41">
        <f t="shared" ref="G13:G14" si="0">F13*100</f>
        <v>20.101010101010104</v>
      </c>
      <c r="H13" s="32"/>
      <c r="I13" s="32"/>
    </row>
    <row r="14" spans="1:9" s="22" customFormat="1" ht="30" customHeight="1" x14ac:dyDescent="0.35">
      <c r="A14"/>
      <c r="B14" s="1" t="s">
        <v>2</v>
      </c>
      <c r="C14" s="33">
        <f>C5/C6</f>
        <v>0.27272727272727276</v>
      </c>
      <c r="D14" s="33">
        <f>D5/D6</f>
        <v>0.1111111111111111</v>
      </c>
      <c r="E14" s="33">
        <f>E5/E6</f>
        <v>0.2</v>
      </c>
      <c r="F14" s="40">
        <f>SUM(C14:E14)/4</f>
        <v>0.14595959595959596</v>
      </c>
      <c r="G14" s="41">
        <f t="shared" si="0"/>
        <v>14.595959595959595</v>
      </c>
      <c r="H14" s="32"/>
      <c r="I14" s="32"/>
    </row>
    <row r="17" spans="1:9" s="22" customFormat="1" ht="30" customHeight="1" x14ac:dyDescent="0.35">
      <c r="A17" s="154" t="s">
        <v>8</v>
      </c>
      <c r="B17" s="155"/>
      <c r="C17" s="155"/>
      <c r="D17" s="155"/>
      <c r="E17" s="155"/>
      <c r="F17" s="155"/>
      <c r="G17" s="156"/>
      <c r="H17" s="32"/>
      <c r="I17" s="32"/>
    </row>
    <row r="18" spans="1:9" s="22" customFormat="1" ht="30" customHeight="1" x14ac:dyDescent="0.35">
      <c r="A18" s="4"/>
      <c r="B18" s="4"/>
      <c r="C18" s="37"/>
      <c r="D18" s="37"/>
      <c r="E18" s="37"/>
      <c r="F18" s="37"/>
      <c r="G18" s="37"/>
      <c r="H18" s="32"/>
      <c r="I18" s="32"/>
    </row>
    <row r="19" spans="1:9" s="22" customFormat="1" ht="30" customHeight="1" x14ac:dyDescent="0.35">
      <c r="A19" s="4"/>
      <c r="B19" s="4"/>
      <c r="C19" s="36">
        <v>0.23684747566595712</v>
      </c>
      <c r="D19" s="42">
        <v>1.9186527413255079</v>
      </c>
      <c r="E19" s="42">
        <v>1.2576218252082083</v>
      </c>
      <c r="F19" s="37"/>
      <c r="G19" s="37"/>
      <c r="H19" s="32"/>
      <c r="I19" s="32"/>
    </row>
    <row r="20" spans="1:9" s="22" customFormat="1" ht="30" customHeight="1" x14ac:dyDescent="0.35">
      <c r="A20"/>
      <c r="B20" s="1"/>
      <c r="C20" s="33" t="s">
        <v>0</v>
      </c>
      <c r="D20" s="33" t="s">
        <v>1</v>
      </c>
      <c r="E20" s="33" t="s">
        <v>2</v>
      </c>
      <c r="F20" s="43" t="s">
        <v>10</v>
      </c>
      <c r="G20" s="44" t="s">
        <v>11</v>
      </c>
      <c r="H20" s="45" t="s">
        <v>12</v>
      </c>
      <c r="I20" s="32"/>
    </row>
    <row r="21" spans="1:9" s="22" customFormat="1" ht="30" customHeight="1" x14ac:dyDescent="0.35">
      <c r="A21"/>
      <c r="B21" s="1" t="s">
        <v>0</v>
      </c>
      <c r="C21" s="33">
        <f>C3*F12</f>
        <v>0.40303030303030307</v>
      </c>
      <c r="D21" s="33">
        <f>D3*F13</f>
        <v>0.60303030303030303</v>
      </c>
      <c r="E21" s="33">
        <f>E3*F14</f>
        <v>0.29191919191919191</v>
      </c>
      <c r="F21" s="46">
        <f>SUM(C21:E21)</f>
        <v>1.297979797979798</v>
      </c>
      <c r="G21" s="47">
        <v>5.9211868916489281E-2</v>
      </c>
      <c r="H21" s="41">
        <f>(F21/G21)</f>
        <v>21.920939530053197</v>
      </c>
      <c r="I21" s="32"/>
    </row>
    <row r="22" spans="1:9" s="22" customFormat="1" ht="30" customHeight="1" x14ac:dyDescent="0.35">
      <c r="A22"/>
      <c r="B22" s="1" t="s">
        <v>1</v>
      </c>
      <c r="C22" s="33">
        <f>C4*F12</f>
        <v>0.13434343434343435</v>
      </c>
      <c r="D22" s="33">
        <f>D4*F13</f>
        <v>0.20101010101010103</v>
      </c>
      <c r="E22" s="33">
        <f>E4*F14</f>
        <v>0.29191919191919191</v>
      </c>
      <c r="F22" s="46">
        <f>SUM(C22:E22)</f>
        <v>0.62727272727272732</v>
      </c>
      <c r="G22" s="47">
        <v>0.47966318533137697</v>
      </c>
      <c r="H22" s="41">
        <f t="shared" ref="H22:H23" si="1">(F22/G22)</f>
        <v>1.3077358164132897</v>
      </c>
      <c r="I22" s="32"/>
    </row>
    <row r="23" spans="1:9" s="22" customFormat="1" ht="30" customHeight="1" x14ac:dyDescent="0.35">
      <c r="A23"/>
      <c r="B23" s="1" t="s">
        <v>2</v>
      </c>
      <c r="C23" s="33">
        <f>C5*F12</f>
        <v>0.20151515151515154</v>
      </c>
      <c r="D23" s="33">
        <f>D5*F13</f>
        <v>0.10050505050505051</v>
      </c>
      <c r="E23" s="33">
        <f>E5*F14</f>
        <v>0.14595959595959596</v>
      </c>
      <c r="F23" s="46">
        <f>SUM(C23:E23)</f>
        <v>0.44797979797979803</v>
      </c>
      <c r="G23" s="47">
        <v>0.31440545630205208</v>
      </c>
      <c r="H23" s="41">
        <f t="shared" si="1"/>
        <v>1.4248474032505973</v>
      </c>
      <c r="I23" s="32"/>
    </row>
    <row r="24" spans="1:9" s="22" customFormat="1" ht="30" customHeight="1" x14ac:dyDescent="0.35">
      <c r="A24"/>
      <c r="B24"/>
      <c r="C24" s="32"/>
      <c r="D24" s="32"/>
      <c r="E24" s="32"/>
      <c r="F24" s="32"/>
      <c r="G24" s="32"/>
      <c r="H24" s="41">
        <f>SUM(H21:H23)/4</f>
        <v>6.1633806874292709</v>
      </c>
      <c r="I24" s="32"/>
    </row>
    <row r="26" spans="1:9" s="22" customFormat="1" ht="30" customHeight="1" x14ac:dyDescent="0.35">
      <c r="A26"/>
      <c r="B26" s="20" t="s">
        <v>13</v>
      </c>
      <c r="C26" s="35">
        <f>SUM(H21:H23)/4</f>
        <v>6.1633806874292709</v>
      </c>
      <c r="D26" s="32"/>
      <c r="E26" s="32"/>
      <c r="F26" s="32"/>
      <c r="G26" s="32"/>
      <c r="H26" s="32"/>
      <c r="I26" s="32"/>
    </row>
    <row r="27" spans="1:9" s="22" customFormat="1" ht="30" customHeight="1" x14ac:dyDescent="0.35">
      <c r="A27"/>
      <c r="B27" s="21" t="s">
        <v>14</v>
      </c>
      <c r="C27" s="35">
        <f>(C26-4)/(4-1)</f>
        <v>0.72112689580975697</v>
      </c>
      <c r="D27" s="32"/>
      <c r="E27" s="32"/>
      <c r="F27" s="32"/>
      <c r="G27" s="32"/>
      <c r="H27" s="32"/>
      <c r="I27" s="32"/>
    </row>
    <row r="28" spans="1:9" s="22" customFormat="1" ht="30" customHeight="1" x14ac:dyDescent="0.35">
      <c r="A28"/>
      <c r="B28" s="21" t="s">
        <v>15</v>
      </c>
      <c r="C28" s="35">
        <f>(C27/0.9)</f>
        <v>0.80125210645528555</v>
      </c>
      <c r="D28" s="32"/>
      <c r="E28" s="32"/>
      <c r="F28" s="32"/>
      <c r="G28" s="32"/>
      <c r="H28" s="32"/>
      <c r="I28" s="32"/>
    </row>
    <row r="32" spans="1:9" s="22" customFormat="1" ht="30" customHeight="1" x14ac:dyDescent="0.35">
      <c r="A32"/>
      <c r="B32" s="1"/>
      <c r="C32" s="33" t="s">
        <v>16</v>
      </c>
      <c r="D32" s="52" t="s">
        <v>17</v>
      </c>
      <c r="E32" s="33" t="s">
        <v>18</v>
      </c>
      <c r="F32" s="32"/>
      <c r="G32" s="32"/>
      <c r="H32" s="32"/>
      <c r="I32" s="32"/>
    </row>
    <row r="33" spans="1:9" s="22" customFormat="1" ht="30" customHeight="1" x14ac:dyDescent="0.35">
      <c r="A33"/>
      <c r="B33" s="1" t="s">
        <v>20</v>
      </c>
      <c r="C33" s="33">
        <v>800000</v>
      </c>
      <c r="D33" s="53">
        <v>4</v>
      </c>
      <c r="E33" s="33">
        <v>5.6</v>
      </c>
      <c r="F33" s="32"/>
      <c r="G33" s="32"/>
      <c r="H33" s="32"/>
      <c r="I33" s="32"/>
    </row>
    <row r="34" spans="1:9" s="22" customFormat="1" ht="30" customHeight="1" x14ac:dyDescent="0.35">
      <c r="A34"/>
      <c r="B34" s="1" t="s">
        <v>21</v>
      </c>
      <c r="C34" s="53">
        <v>600000</v>
      </c>
      <c r="D34" s="33">
        <v>3</v>
      </c>
      <c r="E34" s="53">
        <v>6</v>
      </c>
      <c r="F34" s="32"/>
      <c r="G34" s="32"/>
      <c r="H34" s="32"/>
      <c r="I34" s="32"/>
    </row>
    <row r="35" spans="1:9" s="22" customFormat="1" ht="30" customHeight="1" x14ac:dyDescent="0.35">
      <c r="A35"/>
      <c r="B35" s="1" t="s">
        <v>22</v>
      </c>
      <c r="C35" s="33">
        <v>700000</v>
      </c>
      <c r="D35" s="33">
        <v>2.5</v>
      </c>
      <c r="E35" s="33">
        <v>5.2</v>
      </c>
      <c r="F35" s="32"/>
      <c r="G35" s="32"/>
      <c r="H35" s="32"/>
      <c r="I35" s="32"/>
    </row>
    <row r="36" spans="1:9" s="22" customFormat="1" ht="30" customHeight="1" x14ac:dyDescent="0.35">
      <c r="A36"/>
      <c r="B36" s="1" t="s">
        <v>23</v>
      </c>
      <c r="C36" s="33">
        <v>650000</v>
      </c>
      <c r="D36" s="33">
        <v>3</v>
      </c>
      <c r="E36" s="33">
        <v>4.5</v>
      </c>
      <c r="F36" s="32"/>
      <c r="G36" s="32"/>
      <c r="H36" s="32"/>
      <c r="I36" s="32"/>
    </row>
    <row r="38" spans="1:9" s="22" customFormat="1" ht="30" customHeight="1" x14ac:dyDescent="0.35">
      <c r="A38"/>
      <c r="B38" s="1"/>
      <c r="C38" s="33" t="s">
        <v>16</v>
      </c>
      <c r="D38" s="52" t="s">
        <v>17</v>
      </c>
      <c r="E38" s="33" t="s">
        <v>18</v>
      </c>
      <c r="F38" s="32"/>
      <c r="G38" s="32"/>
      <c r="H38" s="32"/>
      <c r="I38" s="32"/>
    </row>
    <row r="39" spans="1:9" s="22" customFormat="1" ht="30" customHeight="1" x14ac:dyDescent="0.35">
      <c r="A39"/>
      <c r="B39" s="1"/>
      <c r="C39" s="54">
        <f>ROUND(0.0592118689164893,4)</f>
        <v>5.9200000000000003E-2</v>
      </c>
      <c r="D39" s="54">
        <f>ROUND(0.479663185331377,4)</f>
        <v>0.47970000000000002</v>
      </c>
      <c r="E39" s="54">
        <f>ROUND(0.314405456302052,4)</f>
        <v>0.31440000000000001</v>
      </c>
      <c r="F39" s="32"/>
      <c r="G39" s="32"/>
      <c r="H39" s="32"/>
      <c r="I39" s="32"/>
    </row>
    <row r="40" spans="1:9" s="22" customFormat="1" ht="30" customHeight="1" x14ac:dyDescent="0.35">
      <c r="A40"/>
      <c r="B40" s="1" t="s">
        <v>20</v>
      </c>
      <c r="C40" s="33">
        <f>60000/C33</f>
        <v>7.4999999999999997E-2</v>
      </c>
      <c r="D40" s="33">
        <f>D33/4</f>
        <v>1</v>
      </c>
      <c r="E40" s="33">
        <f>E33/6</f>
        <v>0.93333333333333324</v>
      </c>
      <c r="F40" s="32"/>
      <c r="G40" s="32"/>
      <c r="H40" s="32"/>
      <c r="I40" s="32"/>
    </row>
    <row r="41" spans="1:9" s="22" customFormat="1" ht="30" customHeight="1" x14ac:dyDescent="0.35">
      <c r="A41"/>
      <c r="B41" s="1" t="s">
        <v>21</v>
      </c>
      <c r="C41" s="33">
        <f t="shared" ref="C41:C43" si="2">60000/C34</f>
        <v>0.1</v>
      </c>
      <c r="D41" s="33">
        <f t="shared" ref="D41:D43" si="3">D34/4</f>
        <v>0.75</v>
      </c>
      <c r="E41" s="33">
        <f t="shared" ref="E41:E43" si="4">E34/6</f>
        <v>1</v>
      </c>
      <c r="F41" s="32"/>
      <c r="G41" s="32"/>
      <c r="H41" s="32"/>
      <c r="I41" s="32"/>
    </row>
    <row r="42" spans="1:9" s="22" customFormat="1" ht="30" customHeight="1" x14ac:dyDescent="0.35">
      <c r="A42"/>
      <c r="B42" s="1" t="s">
        <v>22</v>
      </c>
      <c r="C42" s="33">
        <f t="shared" si="2"/>
        <v>8.5714285714285715E-2</v>
      </c>
      <c r="D42" s="33">
        <f t="shared" si="3"/>
        <v>0.625</v>
      </c>
      <c r="E42" s="33">
        <f t="shared" si="4"/>
        <v>0.8666666666666667</v>
      </c>
      <c r="F42" s="32"/>
      <c r="G42" s="32"/>
      <c r="H42" s="32"/>
      <c r="I42" s="32"/>
    </row>
    <row r="43" spans="1:9" s="22" customFormat="1" ht="30" customHeight="1" x14ac:dyDescent="0.35">
      <c r="A43"/>
      <c r="B43" s="1" t="s">
        <v>23</v>
      </c>
      <c r="C43" s="33">
        <f t="shared" si="2"/>
        <v>9.2307692307692313E-2</v>
      </c>
      <c r="D43" s="33">
        <f t="shared" si="3"/>
        <v>0.75</v>
      </c>
      <c r="E43" s="33">
        <f t="shared" si="4"/>
        <v>0.75</v>
      </c>
      <c r="F43" s="32"/>
      <c r="G43" s="32"/>
      <c r="H43" s="32"/>
      <c r="I43" s="32"/>
    </row>
    <row r="46" spans="1:9" s="22" customFormat="1" ht="30" customHeight="1" x14ac:dyDescent="0.35">
      <c r="A46"/>
      <c r="B46" s="24" t="s">
        <v>20</v>
      </c>
      <c r="C46" s="55">
        <f>(C40*C39)+(D40*D39)+(E40*E39)</f>
        <v>0.77757999999999994</v>
      </c>
      <c r="D46" s="32"/>
      <c r="E46" s="32"/>
      <c r="F46" s="32"/>
      <c r="G46" s="32"/>
      <c r="H46" s="32"/>
      <c r="I46" s="32"/>
    </row>
    <row r="47" spans="1:9" s="22" customFormat="1" ht="30" customHeight="1" x14ac:dyDescent="0.35">
      <c r="A47"/>
      <c r="B47" s="1" t="s">
        <v>21</v>
      </c>
      <c r="C47" s="35">
        <f>(C41*C39)+(D41*D39)+(E41*E39)</f>
        <v>0.68009500000000001</v>
      </c>
      <c r="D47" s="32"/>
      <c r="E47" s="32"/>
      <c r="F47" s="32"/>
      <c r="G47" s="32"/>
      <c r="H47" s="32"/>
      <c r="I47" s="32"/>
    </row>
    <row r="48" spans="1:9" s="22" customFormat="1" ht="30" customHeight="1" x14ac:dyDescent="0.35">
      <c r="A48"/>
      <c r="B48" s="1" t="s">
        <v>22</v>
      </c>
      <c r="C48" s="35">
        <f>(C42*C39)+(D42*D39)+(E39*E42)</f>
        <v>0.57736678571428568</v>
      </c>
      <c r="D48" s="32"/>
      <c r="E48" s="32"/>
      <c r="F48" s="32"/>
      <c r="G48" s="32"/>
      <c r="H48" s="32"/>
      <c r="I48" s="32"/>
    </row>
    <row r="49" spans="1:9" s="22" customFormat="1" ht="30" customHeight="1" x14ac:dyDescent="0.35">
      <c r="A49"/>
      <c r="B49" s="1" t="s">
        <v>23</v>
      </c>
      <c r="C49" s="35">
        <f>(C43*C39)+(D43*D39)+(E43*E39)</f>
        <v>0.60103961538461537</v>
      </c>
      <c r="D49" s="32"/>
      <c r="E49" s="32"/>
      <c r="F49" s="32"/>
      <c r="G49" s="32"/>
      <c r="H49" s="32"/>
      <c r="I49" s="32"/>
    </row>
  </sheetData>
  <mergeCells count="3">
    <mergeCell ref="A1:G1"/>
    <mergeCell ref="A9:G9"/>
    <mergeCell ref="A17: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8342-4545-4159-9BC1-1FAC5099065B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Car-data (2)</vt:lpstr>
      <vt:lpstr>Refence-JP</vt:lpstr>
      <vt:lpstr>Car-data</vt:lpstr>
      <vt:lpstr>fruits</vt:lpstr>
      <vt:lpstr>Refence-JP (2)</vt:lpstr>
      <vt:lpstr>laptop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chengyf</dc:creator>
  <cp:lastModifiedBy>chengyf</cp:lastModifiedBy>
  <dcterms:created xsi:type="dcterms:W3CDTF">2020-08-06T02:21:07Z</dcterms:created>
  <dcterms:modified xsi:type="dcterms:W3CDTF">2020-08-25T06:28:38Z</dcterms:modified>
</cp:coreProperties>
</file>