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<sst xmlns="http://schemas.openxmlformats.org/spreadsheetml/2006/main" count="406" uniqueCount="406">
  <si>
    <t>—</t>
  </si>
  <si>
    <t>Abchasien[9]</t>
  </si>
  <si>
    <t>AF</t>
  </si>
  <si>
    <t>Afghanistan</t>
  </si>
  <si>
    <t>EG</t>
  </si>
  <si>
    <t>Ägypten</t>
  </si>
  <si>
    <t>AL</t>
  </si>
  <si>
    <t>Albanien</t>
  </si>
  <si>
    <t>DZ</t>
  </si>
  <si>
    <t>Algerien</t>
  </si>
  <si>
    <t>AD</t>
  </si>
  <si>
    <t>Andorra</t>
  </si>
  <si>
    <t>AO</t>
  </si>
  <si>
    <t>Angola</t>
  </si>
  <si>
    <t>AG</t>
  </si>
  <si>
    <t>Antigua und Barbuda</t>
  </si>
  <si>
    <t>GQ</t>
  </si>
  <si>
    <t>Äquatorialguinea</t>
  </si>
  <si>
    <t>AR</t>
  </si>
  <si>
    <t>Argentinien</t>
  </si>
  <si>
    <t>AM</t>
  </si>
  <si>
    <t>Armenien</t>
  </si>
  <si>
    <t>Arzach</t>
  </si>
  <si>
    <t>AZ</t>
  </si>
  <si>
    <t>Aserbaidschan</t>
  </si>
  <si>
    <t>ET</t>
  </si>
  <si>
    <t>Äthiopien</t>
  </si>
  <si>
    <t>AU</t>
  </si>
  <si>
    <t>Australien</t>
  </si>
  <si>
    <t>BS</t>
  </si>
  <si>
    <t>Bahamas</t>
  </si>
  <si>
    <t>BH</t>
  </si>
  <si>
    <t>Bahrain</t>
  </si>
  <si>
    <t>BD</t>
  </si>
  <si>
    <t>Bangladesch</t>
  </si>
  <si>
    <t>BB</t>
  </si>
  <si>
    <t>Barbados</t>
  </si>
  <si>
    <t>BE</t>
  </si>
  <si>
    <t>Belgien</t>
  </si>
  <si>
    <t>BZ</t>
  </si>
  <si>
    <t>Belize</t>
  </si>
  <si>
    <t>BJ</t>
  </si>
  <si>
    <t>Benin</t>
  </si>
  <si>
    <t>BT</t>
  </si>
  <si>
    <t>Bhutan</t>
  </si>
  <si>
    <t>BO</t>
  </si>
  <si>
    <t>Bolivien</t>
  </si>
  <si>
    <t>BA</t>
  </si>
  <si>
    <t>Bosnien und Herzegowina</t>
  </si>
  <si>
    <t>BW</t>
  </si>
  <si>
    <t>Botswana</t>
  </si>
  <si>
    <t>BR</t>
  </si>
  <si>
    <t>Brasilien</t>
  </si>
  <si>
    <t>BN</t>
  </si>
  <si>
    <t>Brunei</t>
  </si>
  <si>
    <t>BG</t>
  </si>
  <si>
    <t>Bulgarien</t>
  </si>
  <si>
    <t>BF</t>
  </si>
  <si>
    <t>Burkina Faso</t>
  </si>
  <si>
    <t>BI</t>
  </si>
  <si>
    <t>Burundi</t>
  </si>
  <si>
    <t>CL</t>
  </si>
  <si>
    <t>Chile</t>
  </si>
  <si>
    <t>TW</t>
  </si>
  <si>
    <t>Republik China</t>
  </si>
  <si>
    <t>CN</t>
  </si>
  <si>
    <t>Volksrepublik China</t>
  </si>
  <si>
    <t>CK</t>
  </si>
  <si>
    <t>Cookinseln</t>
  </si>
  <si>
    <t>CR</t>
  </si>
  <si>
    <t>Costa Rica</t>
  </si>
  <si>
    <t>DK</t>
  </si>
  <si>
    <t>Dänemark</t>
  </si>
  <si>
    <t>DE</t>
  </si>
  <si>
    <t>Deutschland</t>
  </si>
  <si>
    <t>DM</t>
  </si>
  <si>
    <t>Dominica</t>
  </si>
  <si>
    <t>DO</t>
  </si>
  <si>
    <t>Dominikanische Republik</t>
  </si>
  <si>
    <t>DJ</t>
  </si>
  <si>
    <t>Dschibuti</t>
  </si>
  <si>
    <t>EC</t>
  </si>
  <si>
    <t>Ecuador</t>
  </si>
  <si>
    <t>SV</t>
  </si>
  <si>
    <t>El Salvador</t>
  </si>
  <si>
    <t>CI</t>
  </si>
  <si>
    <t>Elfenbeinküste</t>
  </si>
  <si>
    <t>ER</t>
  </si>
  <si>
    <t>Eritrea</t>
  </si>
  <si>
    <t>EE</t>
  </si>
  <si>
    <t>Estland</t>
  </si>
  <si>
    <t>FJ</t>
  </si>
  <si>
    <t>Fidschi</t>
  </si>
  <si>
    <t>FI</t>
  </si>
  <si>
    <t>Finnland</t>
  </si>
  <si>
    <t>FR</t>
  </si>
  <si>
    <t>Frankreich</t>
  </si>
  <si>
    <t>GA</t>
  </si>
  <si>
    <t>Gabun</t>
  </si>
  <si>
    <t>GM</t>
  </si>
  <si>
    <t>Gambia</t>
  </si>
  <si>
    <t>GE</t>
  </si>
  <si>
    <t>Georgien</t>
  </si>
  <si>
    <t>GH</t>
  </si>
  <si>
    <t>Ghana</t>
  </si>
  <si>
    <t>GD</t>
  </si>
  <si>
    <t>Grenada</t>
  </si>
  <si>
    <t>GR</t>
  </si>
  <si>
    <t>Griechenland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</si>
  <si>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</si>
  <si>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</si>
  <si>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</si>
  <si>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</si>
  <si>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</si>
  <si>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</si>
  <si>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</si>
  <si>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</si>
  <si>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</si>
  <si>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</si>
  <si>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</si>
  <si>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</si>
  <si>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IN</t>
  </si>
  <si>
    <t>Indien</t>
  </si>
  <si>
    <t>ID</t>
  </si>
  <si>
    <t>Indonesien</t>
  </si>
  <si>
    <t>IQ</t>
  </si>
  <si>
    <t>Irak</t>
  </si>
  <si>
    <t>IR</t>
  </si>
  <si>
    <t>Iran</t>
  </si>
  <si>
    <t>IE</t>
  </si>
  <si>
    <t>Irland</t>
  </si>
  <si>
    <t>IS</t>
  </si>
  <si>
    <t>Island</t>
  </si>
  <si>
    <t>IL</t>
  </si>
  <si>
    <t>Israel</t>
  </si>
  <si>
    <t>IT</t>
  </si>
  <si>
    <t>Italien</t>
  </si>
  <si>
    <t>JM</t>
  </si>
  <si>
    <t>Jamaika</t>
  </si>
  <si>
    <t>JP</t>
  </si>
  <si>
    <t>Japan</t>
  </si>
  <si>
    <t>YE</t>
  </si>
  <si>
    <t>Jemen</t>
  </si>
  <si>
    <t>JO</t>
  </si>
  <si>
    <t>Jordanien</t>
  </si>
  <si>
    <t>KH</t>
  </si>
  <si>
    <t>Kambodscha</t>
  </si>
  <si>
    <t>CM</t>
  </si>
  <si>
    <t>Kamerun</t>
  </si>
  <si>
    <t>CA</t>
  </si>
  <si>
    <t>Kanada</t>
  </si>
  <si>
    <t>CV</t>
  </si>
  <si>
    <t>Kap Verde</t>
  </si>
  <si>
    <t>KZ</t>
  </si>
  <si>
    <t>Kasachstan</t>
  </si>
  <si>
    <t>QA</t>
  </si>
  <si>
    <t>Katar</t>
  </si>
  <si>
    <t>KE</t>
  </si>
  <si>
    <t>Kenia</t>
  </si>
  <si>
    <t>KG</t>
  </si>
  <si>
    <t>Kirgisistan</t>
  </si>
  <si>
    <t>KI</t>
  </si>
  <si>
    <t>Kiribati</t>
  </si>
  <si>
    <t>CO</t>
  </si>
  <si>
    <t>Kolumbien</t>
  </si>
  <si>
    <t>KM</t>
  </si>
  <si>
    <t>Komoren</t>
  </si>
  <si>
    <t>CD</t>
  </si>
  <si>
    <t>Kongo, Demokratische Republik</t>
  </si>
  <si>
    <t>CG</t>
  </si>
  <si>
    <t>Kongo, Republik</t>
  </si>
  <si>
    <t>KP</t>
  </si>
  <si>
    <t>Korea, Nord</t>
  </si>
  <si>
    <t>KR</t>
  </si>
  <si>
    <t>Korea, Süd</t>
  </si>
  <si>
    <t>XK</t>
  </si>
  <si>
    <t>Kosovo</t>
  </si>
  <si>
    <t>HR</t>
  </si>
  <si>
    <t>Kroatien</t>
  </si>
  <si>
    <t>CU</t>
  </si>
  <si>
    <t>Kuba</t>
  </si>
  <si>
    <t>KW</t>
  </si>
  <si>
    <t>Kuwait</t>
  </si>
  <si>
    <t>LA</t>
  </si>
  <si>
    <t>Laos</t>
  </si>
  <si>
    <t>LS</t>
  </si>
  <si>
    <t>Lesotho</t>
  </si>
  <si>
    <t>LV</t>
  </si>
  <si>
    <t>Lettland</t>
  </si>
  <si>
    <t>LB</t>
  </si>
  <si>
    <t>Libanon</t>
  </si>
  <si>
    <t>LR</t>
  </si>
  <si>
    <t>Liberia</t>
  </si>
  <si>
    <t>LY</t>
  </si>
  <si>
    <t>Libyen</t>
  </si>
  <si>
    <t>LI</t>
  </si>
  <si>
    <t>Liechtenstein</t>
  </si>
  <si>
    <t>LT</t>
  </si>
  <si>
    <t>Litauen</t>
  </si>
  <si>
    <t>LU</t>
  </si>
  <si>
    <t>Luxemburg</t>
  </si>
  <si>
    <t>MG</t>
  </si>
  <si>
    <t>Madagaskar</t>
  </si>
  <si>
    <t>MW</t>
  </si>
  <si>
    <t>Malawi</t>
  </si>
  <si>
    <t>MY</t>
  </si>
  <si>
    <t>Malaysia</t>
  </si>
  <si>
    <t>MV</t>
  </si>
  <si>
    <t>Malediven</t>
  </si>
  <si>
    <t>ML</t>
  </si>
  <si>
    <t>Mali</t>
  </si>
  <si>
    <t>MT</t>
  </si>
  <si>
    <t>Malta</t>
  </si>
  <si>
    <t>MA</t>
  </si>
  <si>
    <t>Marokko</t>
  </si>
  <si>
    <t>MH</t>
  </si>
  <si>
    <t>Marshallinseln</t>
  </si>
  <si>
    <t>MR</t>
  </si>
  <si>
    <t>Mauretanien</t>
  </si>
  <si>
    <t>MU</t>
  </si>
  <si>
    <t>Mauritius</t>
  </si>
  <si>
    <t>MX</t>
  </si>
  <si>
    <t>Mexiko</t>
  </si>
  <si>
    <t>FM</t>
  </si>
  <si>
    <t>Mikronesien</t>
  </si>
  <si>
    <t>MD</t>
  </si>
  <si>
    <t>Moldau</t>
  </si>
  <si>
    <t>MC</t>
  </si>
  <si>
    <t>Monaco</t>
  </si>
  <si>
    <t>MN</t>
  </si>
  <si>
    <t>Mongolei</t>
  </si>
  <si>
    <t>ME</t>
  </si>
  <si>
    <t>Montenegro</t>
  </si>
  <si>
    <t>MZ</t>
  </si>
  <si>
    <t>Mosambik</t>
  </si>
  <si>
    <t>MM</t>
  </si>
  <si>
    <t>Myanmar</t>
  </si>
  <si>
    <t>NA</t>
  </si>
  <si>
    <t>Namibia</t>
  </si>
  <si>
    <t>NR</t>
  </si>
  <si>
    <t>Nauru</t>
  </si>
  <si>
    <t>NP</t>
  </si>
  <si>
    <t>Nepal</t>
  </si>
  <si>
    <t>NZ</t>
  </si>
  <si>
    <t>Neuseeland</t>
  </si>
  <si>
    <t>NI</t>
  </si>
  <si>
    <t>Nicaragua</t>
  </si>
  <si>
    <t>NL</t>
  </si>
  <si>
    <t>Niederlande</t>
  </si>
  <si>
    <t>NE</t>
  </si>
  <si>
    <t>Niger</t>
  </si>
  <si>
    <t>NG</t>
  </si>
  <si>
    <t>Nigeria</t>
  </si>
  <si>
    <t>NU</t>
  </si>
  <si>
    <t>Niue</t>
  </si>
  <si>
    <t>MK</t>
  </si>
  <si>
    <t>Nordmazedonien</t>
  </si>
  <si>
    <t>Nordzypern</t>
  </si>
  <si>
    <t>NO</t>
  </si>
  <si>
    <t>Norwegen</t>
  </si>
  <si>
    <t>OM</t>
  </si>
  <si>
    <t>Oman</t>
  </si>
  <si>
    <t>AT</t>
  </si>
  <si>
    <t>Österreich</t>
  </si>
  <si>
    <t>TL</t>
  </si>
  <si>
    <t>Osttimor</t>
  </si>
  <si>
    <t>TP</t>
  </si>
  <si>
    <t>Timor-Leste</t>
  </si>
  <si>
    <t>PK</t>
  </si>
  <si>
    <t>Pakistan</t>
  </si>
  <si>
    <t>PS</t>
  </si>
  <si>
    <t>Palästina</t>
  </si>
  <si>
    <t>PW</t>
  </si>
  <si>
    <t>Palau</t>
  </si>
  <si>
    <t>PA</t>
  </si>
  <si>
    <t>Panama</t>
  </si>
  <si>
    <t>PG</t>
  </si>
  <si>
    <t>Papua-Neuguinea</t>
  </si>
  <si>
    <t>PY</t>
  </si>
  <si>
    <t>Paraguay</t>
  </si>
  <si>
    <t>PE</t>
  </si>
  <si>
    <t>Peru</t>
  </si>
  <si>
    <t>PH</t>
  </si>
  <si>
    <t>Philippinen</t>
  </si>
  <si>
    <t>PL</t>
  </si>
  <si>
    <t>Polen</t>
  </si>
  <si>
    <t>PT</t>
  </si>
  <si>
    <t>Portugal</t>
  </si>
  <si>
    <t>RW</t>
  </si>
  <si>
    <t>Ruanda</t>
  </si>
  <si>
    <t>RO</t>
  </si>
  <si>
    <t>Rumänien</t>
  </si>
  <si>
    <t>RU</t>
  </si>
  <si>
    <t>Russland</t>
  </si>
  <si>
    <t>SB</t>
  </si>
  <si>
    <t>Salomonen</t>
  </si>
  <si>
    <t>ZM</t>
  </si>
  <si>
    <t>Sambia</t>
  </si>
  <si>
    <t>WS</t>
  </si>
  <si>
    <t>Samoa</t>
  </si>
  <si>
    <t>SM</t>
  </si>
  <si>
    <t>San Marino</t>
  </si>
  <si>
    <t>ST</t>
  </si>
  <si>
    <t>São Tomé und Príncipe</t>
  </si>
  <si>
    <t>SA</t>
  </si>
  <si>
    <t>Saudi-Arabien</t>
  </si>
  <si>
    <t>SE</t>
  </si>
  <si>
    <t>Schweden</t>
  </si>
  <si>
    <t>CH</t>
  </si>
  <si>
    <t>Schweiz</t>
  </si>
  <si>
    <t>SN</t>
  </si>
  <si>
    <t>Senegal</t>
  </si>
  <si>
    <t>RS</t>
  </si>
  <si>
    <t>Serbien</t>
  </si>
  <si>
    <t>SC</t>
  </si>
  <si>
    <t>Seychellen</t>
  </si>
  <si>
    <t>SL</t>
  </si>
  <si>
    <t>Sierra Leone</t>
  </si>
  <si>
    <t>ZW</t>
  </si>
  <si>
    <t>Simbabwe</t>
  </si>
  <si>
    <t>SG</t>
  </si>
  <si>
    <t>Singapur</t>
  </si>
  <si>
    <t>SK</t>
  </si>
  <si>
    <t>Slowakei</t>
  </si>
  <si>
    <t>SI</t>
  </si>
  <si>
    <t>Slowenien</t>
  </si>
  <si>
    <t>SO</t>
  </si>
  <si>
    <t>Somalia</t>
  </si>
  <si>
    <t>ES</t>
  </si>
  <si>
    <t>Spanien</t>
  </si>
  <si>
    <t>LK</t>
  </si>
  <si>
    <t>Sri Lanka</t>
  </si>
  <si>
    <t>KN</t>
  </si>
  <si>
    <t>St. Kitts und Nevis</t>
  </si>
  <si>
    <t>LC</t>
  </si>
  <si>
    <t>St. Lucia</t>
  </si>
  <si>
    <t>VC</t>
  </si>
  <si>
    <t>St. Vincent und die Grenadinen</t>
  </si>
  <si>
    <t>ZA</t>
  </si>
  <si>
    <t>Südafrika</t>
  </si>
  <si>
    <t>SD</t>
  </si>
  <si>
    <t>Sudan</t>
  </si>
  <si>
    <t>SS</t>
  </si>
  <si>
    <t>Südsudan</t>
  </si>
  <si>
    <t>SR</t>
  </si>
  <si>
    <t>Suriname</t>
  </si>
  <si>
    <t>SZ</t>
  </si>
  <si>
    <t>Swasiland</t>
  </si>
  <si>
    <t>SY</t>
  </si>
  <si>
    <t>Syrien</t>
  </si>
  <si>
    <t>TJ</t>
  </si>
  <si>
    <t>Tadschikistan</t>
  </si>
  <si>
    <t>TZ</t>
  </si>
  <si>
    <t>Tansania</t>
  </si>
  <si>
    <t>TH</t>
  </si>
  <si>
    <t>Thailand</t>
  </si>
  <si>
    <t>TG</t>
  </si>
  <si>
    <t>Togo</t>
  </si>
  <si>
    <t>TO</t>
  </si>
  <si>
    <t>Tonga</t>
  </si>
  <si>
    <t>TT</t>
  </si>
  <si>
    <t>Trinidad und Tobago</t>
  </si>
  <si>
    <t>TD</t>
  </si>
  <si>
    <t>Tschad</t>
  </si>
  <si>
    <t>CZ</t>
  </si>
  <si>
    <t>Tschechien</t>
  </si>
  <si>
    <t>TN</t>
  </si>
  <si>
    <t>Tunesien</t>
  </si>
  <si>
    <t>TR</t>
  </si>
  <si>
    <t>Türkei</t>
  </si>
  <si>
    <t>TM</t>
  </si>
  <si>
    <t>Turkmenistan</t>
  </si>
  <si>
    <t>TV</t>
  </si>
  <si>
    <t>Tuvalu</t>
  </si>
  <si>
    <t>UG</t>
  </si>
  <si>
    <t>Uganda</t>
  </si>
  <si>
    <t>UA</t>
  </si>
  <si>
    <t>Ukraine</t>
  </si>
  <si>
    <t>HU</t>
  </si>
  <si>
    <t>Ungarn</t>
  </si>
  <si>
    <t>UY</t>
  </si>
  <si>
    <t>Uruguay</t>
  </si>
  <si>
    <t>UZ</t>
  </si>
  <si>
    <t>Usbekistan</t>
  </si>
  <si>
    <t>VU</t>
  </si>
  <si>
    <t>Vanuatu</t>
  </si>
  <si>
    <t>VA</t>
  </si>
  <si>
    <t>Vatikanstadt</t>
  </si>
  <si>
    <t>VE</t>
  </si>
  <si>
    <t>Venezuela</t>
  </si>
  <si>
    <t>AE</t>
  </si>
  <si>
    <t>Vereinigte Arabische Emirate</t>
  </si>
  <si>
    <t>US</t>
  </si>
  <si>
    <t>Vereinigte Staaten</t>
  </si>
  <si>
    <t>GB</t>
  </si>
  <si>
    <t>Vereinigtes Königreich</t>
  </si>
  <si>
    <t>VN</t>
  </si>
  <si>
    <t>Vietnam</t>
  </si>
  <si>
    <t>BY</t>
  </si>
  <si>
    <t>Weißrussland</t>
  </si>
  <si>
    <t>EH</t>
  </si>
  <si>
    <t>Westsahara</t>
  </si>
  <si>
    <t>CF</t>
  </si>
  <si>
    <t>Zentral­afrikanische Republik</t>
  </si>
  <si>
    <t>CY</t>
  </si>
  <si>
    <t>Zypern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</si>
</sst>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222222"/>
      <name val="Sans-serif"/>
    </font>
    <font>
      <i/>
      <u/>
      <sz val="11.0"/>
      <color rgb="FF0B0080"/>
      <name val="Sans-serif"/>
    </font>
    <font>
      <color theme="1"/>
      <name val="Arial"/>
    </font>
    <font>
      <u/>
      <sz val="11.0"/>
      <color rgb="FF0B0080"/>
      <name val="Sans-serif"/>
    </font>
    <font>
      <i/>
      <sz val="11.0"/>
      <color rgb="FF0B0080"/>
      <name val="Arial"/>
    </font>
    <font>
      <sz val="11.0"/>
      <color rgb="FF0B0080"/>
      <name val="Arial"/>
    </font>
    <font>
      <sz val="11.0"/>
      <color rgb="FF222222"/>
      <name val="Arial"/>
    </font>
    <font>
      <u/>
      <sz val="11.0"/>
      <color rgb="FF0B008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shrinkToFit="0" wrapText="0"/>
    </xf>
    <xf borderId="0" fillId="3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.wikipedia.org/wiki/Fidschi" TargetMode="External"/><Relationship Id="rId42" Type="http://schemas.openxmlformats.org/officeDocument/2006/relationships/hyperlink" Target="https://de.wikipedia.org/wiki/Gabun" TargetMode="External"/><Relationship Id="rId41" Type="http://schemas.openxmlformats.org/officeDocument/2006/relationships/hyperlink" Target="https://de.wikipedia.org/wiki/Finnland" TargetMode="External"/><Relationship Id="rId44" Type="http://schemas.openxmlformats.org/officeDocument/2006/relationships/hyperlink" Target="https://de.wikipedia.org/wiki/Ghana" TargetMode="External"/><Relationship Id="rId43" Type="http://schemas.openxmlformats.org/officeDocument/2006/relationships/hyperlink" Target="https://de.wikipedia.org/wiki/Gambia" TargetMode="External"/><Relationship Id="rId46" Type="http://schemas.openxmlformats.org/officeDocument/2006/relationships/hyperlink" Target="https://de.wikipedia.org/wiki/Griechenland" TargetMode="External"/><Relationship Id="rId45" Type="http://schemas.openxmlformats.org/officeDocument/2006/relationships/hyperlink" Target="https://de.wikipedia.org/wiki/Grenada" TargetMode="External"/><Relationship Id="rId107" Type="http://schemas.openxmlformats.org/officeDocument/2006/relationships/hyperlink" Target="https://de.wikipedia.org/wiki/Nepal" TargetMode="External"/><Relationship Id="rId106" Type="http://schemas.openxmlformats.org/officeDocument/2006/relationships/hyperlink" Target="https://de.wikipedia.org/wiki/Nauru" TargetMode="External"/><Relationship Id="rId105" Type="http://schemas.openxmlformats.org/officeDocument/2006/relationships/hyperlink" Target="https://de.wikipedia.org/wiki/Namibia" TargetMode="External"/><Relationship Id="rId104" Type="http://schemas.openxmlformats.org/officeDocument/2006/relationships/hyperlink" Target="https://de.wikipedia.org/wiki/Myanmar" TargetMode="External"/><Relationship Id="rId109" Type="http://schemas.openxmlformats.org/officeDocument/2006/relationships/hyperlink" Target="https://de.wikipedia.org/wiki/Nicaragua" TargetMode="External"/><Relationship Id="rId108" Type="http://schemas.openxmlformats.org/officeDocument/2006/relationships/hyperlink" Target="https://de.wikipedia.org/wiki/Neuseeland" TargetMode="External"/><Relationship Id="rId48" Type="http://schemas.openxmlformats.org/officeDocument/2006/relationships/hyperlink" Target="https://de.wikipedia.org/wiki/Guinea" TargetMode="External"/><Relationship Id="rId47" Type="http://schemas.openxmlformats.org/officeDocument/2006/relationships/hyperlink" Target="https://de.wikipedia.org/wiki/Guatemala" TargetMode="External"/><Relationship Id="rId49" Type="http://schemas.openxmlformats.org/officeDocument/2006/relationships/hyperlink" Target="https://de.wikipedia.org/wiki/Guinea-Bissau" TargetMode="External"/><Relationship Id="rId103" Type="http://schemas.openxmlformats.org/officeDocument/2006/relationships/hyperlink" Target="https://de.wikipedia.org/wiki/Mosambik" TargetMode="External"/><Relationship Id="rId102" Type="http://schemas.openxmlformats.org/officeDocument/2006/relationships/hyperlink" Target="https://de.wikipedia.org/wiki/Montenegro" TargetMode="External"/><Relationship Id="rId101" Type="http://schemas.openxmlformats.org/officeDocument/2006/relationships/hyperlink" Target="https://de.wikipedia.org/wiki/Mongolei" TargetMode="External"/><Relationship Id="rId100" Type="http://schemas.openxmlformats.org/officeDocument/2006/relationships/hyperlink" Target="https://de.wikipedia.org/wiki/Monaco" TargetMode="External"/><Relationship Id="rId31" Type="http://schemas.openxmlformats.org/officeDocument/2006/relationships/hyperlink" Target="https://de.wikipedia.org/wiki/Deutschland" TargetMode="External"/><Relationship Id="rId30" Type="http://schemas.openxmlformats.org/officeDocument/2006/relationships/hyperlink" Target="https://de.wikipedia.org/wiki/Chile" TargetMode="External"/><Relationship Id="rId33" Type="http://schemas.openxmlformats.org/officeDocument/2006/relationships/hyperlink" Target="https://de.wikipedia.org/wiki/Dominikanische_Republik" TargetMode="External"/><Relationship Id="rId32" Type="http://schemas.openxmlformats.org/officeDocument/2006/relationships/hyperlink" Target="https://de.wikipedia.org/wiki/Dominica" TargetMode="External"/><Relationship Id="rId35" Type="http://schemas.openxmlformats.org/officeDocument/2006/relationships/hyperlink" Target="https://de.wikipedia.org/wiki/Ecuador" TargetMode="External"/><Relationship Id="rId34" Type="http://schemas.openxmlformats.org/officeDocument/2006/relationships/hyperlink" Target="https://de.wikipedia.org/wiki/Dschibuti" TargetMode="External"/><Relationship Id="rId37" Type="http://schemas.openxmlformats.org/officeDocument/2006/relationships/hyperlink" Target="https://de.wikipedia.org/wiki/Elfenbeink%C3%BCste" TargetMode="External"/><Relationship Id="rId36" Type="http://schemas.openxmlformats.org/officeDocument/2006/relationships/hyperlink" Target="https://de.wikipedia.org/wiki/El_Salvador" TargetMode="External"/><Relationship Id="rId39" Type="http://schemas.openxmlformats.org/officeDocument/2006/relationships/hyperlink" Target="https://de.wikipedia.org/wiki/Estland" TargetMode="External"/><Relationship Id="rId38" Type="http://schemas.openxmlformats.org/officeDocument/2006/relationships/hyperlink" Target="https://de.wikipedia.org/wiki/Eritrea" TargetMode="External"/><Relationship Id="rId20" Type="http://schemas.openxmlformats.org/officeDocument/2006/relationships/hyperlink" Target="https://de.wikipedia.org/wiki/Benin" TargetMode="External"/><Relationship Id="rId22" Type="http://schemas.openxmlformats.org/officeDocument/2006/relationships/hyperlink" Target="https://de.wikipedia.org/wiki/Bolivien" TargetMode="External"/><Relationship Id="rId21" Type="http://schemas.openxmlformats.org/officeDocument/2006/relationships/hyperlink" Target="https://de.wikipedia.org/wiki/Bhutan" TargetMode="External"/><Relationship Id="rId24" Type="http://schemas.openxmlformats.org/officeDocument/2006/relationships/hyperlink" Target="https://de.wikipedia.org/wiki/Botswana" TargetMode="External"/><Relationship Id="rId23" Type="http://schemas.openxmlformats.org/officeDocument/2006/relationships/hyperlink" Target="https://de.wikipedia.org/wiki/Bosnien_und_Herzegowina" TargetMode="External"/><Relationship Id="rId129" Type="http://schemas.openxmlformats.org/officeDocument/2006/relationships/hyperlink" Target="https://de.wikipedia.org/wiki/S%C3%A3o_Tom%C3%A9_und_Pr%C3%ADncipe" TargetMode="External"/><Relationship Id="rId128" Type="http://schemas.openxmlformats.org/officeDocument/2006/relationships/hyperlink" Target="https://de.wikipedia.org/wiki/San_Marino" TargetMode="External"/><Relationship Id="rId127" Type="http://schemas.openxmlformats.org/officeDocument/2006/relationships/hyperlink" Target="https://de.wikipedia.org/wiki/Samoa" TargetMode="External"/><Relationship Id="rId126" Type="http://schemas.openxmlformats.org/officeDocument/2006/relationships/hyperlink" Target="https://de.wikipedia.org/wiki/Sambia" TargetMode="External"/><Relationship Id="rId26" Type="http://schemas.openxmlformats.org/officeDocument/2006/relationships/hyperlink" Target="https://de.wikipedia.org/wiki/Brunei" TargetMode="External"/><Relationship Id="rId121" Type="http://schemas.openxmlformats.org/officeDocument/2006/relationships/hyperlink" Target="https://de.wikipedia.org/wiki/Polen" TargetMode="External"/><Relationship Id="rId25" Type="http://schemas.openxmlformats.org/officeDocument/2006/relationships/hyperlink" Target="https://de.wikipedia.org/wiki/Brasilien" TargetMode="External"/><Relationship Id="rId120" Type="http://schemas.openxmlformats.org/officeDocument/2006/relationships/hyperlink" Target="https://de.wikipedia.org/wiki/Philippinen" TargetMode="External"/><Relationship Id="rId28" Type="http://schemas.openxmlformats.org/officeDocument/2006/relationships/hyperlink" Target="https://de.wikipedia.org/wiki/Burkina_Faso" TargetMode="External"/><Relationship Id="rId27" Type="http://schemas.openxmlformats.org/officeDocument/2006/relationships/hyperlink" Target="https://de.wikipedia.org/wiki/Bulgarien" TargetMode="External"/><Relationship Id="rId125" Type="http://schemas.openxmlformats.org/officeDocument/2006/relationships/hyperlink" Target="https://de.wikipedia.org/wiki/Salomonen" TargetMode="External"/><Relationship Id="rId29" Type="http://schemas.openxmlformats.org/officeDocument/2006/relationships/hyperlink" Target="https://de.wikipedia.org/wiki/Burundi" TargetMode="External"/><Relationship Id="rId124" Type="http://schemas.openxmlformats.org/officeDocument/2006/relationships/hyperlink" Target="https://de.wikipedia.org/wiki/Rum%C3%A4nien" TargetMode="External"/><Relationship Id="rId123" Type="http://schemas.openxmlformats.org/officeDocument/2006/relationships/hyperlink" Target="https://de.wikipedia.org/wiki/Ruanda" TargetMode="External"/><Relationship Id="rId122" Type="http://schemas.openxmlformats.org/officeDocument/2006/relationships/hyperlink" Target="https://de.wikipedia.org/wiki/Portugal" TargetMode="External"/><Relationship Id="rId95" Type="http://schemas.openxmlformats.org/officeDocument/2006/relationships/hyperlink" Target="https://de.wikipedia.org/wiki/Marshallinseln" TargetMode="External"/><Relationship Id="rId94" Type="http://schemas.openxmlformats.org/officeDocument/2006/relationships/hyperlink" Target="https://de.wikipedia.org/wiki/Malta" TargetMode="External"/><Relationship Id="rId97" Type="http://schemas.openxmlformats.org/officeDocument/2006/relationships/hyperlink" Target="https://de.wikipedia.org/wiki/Mauritius" TargetMode="External"/><Relationship Id="rId96" Type="http://schemas.openxmlformats.org/officeDocument/2006/relationships/hyperlink" Target="https://de.wikipedia.org/wiki/Mauretanien" TargetMode="External"/><Relationship Id="rId11" Type="http://schemas.openxmlformats.org/officeDocument/2006/relationships/hyperlink" Target="https://de.wikipedia.org/wiki/Aserbaidschan" TargetMode="External"/><Relationship Id="rId99" Type="http://schemas.openxmlformats.org/officeDocument/2006/relationships/hyperlink" Target="https://de.wikipedia.org/wiki/F%C3%B6derierte_Staaten_von_Mikronesien" TargetMode="External"/><Relationship Id="rId10" Type="http://schemas.openxmlformats.org/officeDocument/2006/relationships/hyperlink" Target="https://de.wikipedia.org/wiki/Armenien" TargetMode="External"/><Relationship Id="rId98" Type="http://schemas.openxmlformats.org/officeDocument/2006/relationships/hyperlink" Target="https://de.wikipedia.org/wiki/Mexiko" TargetMode="External"/><Relationship Id="rId13" Type="http://schemas.openxmlformats.org/officeDocument/2006/relationships/hyperlink" Target="https://de.wikipedia.org/wiki/Australien" TargetMode="External"/><Relationship Id="rId12" Type="http://schemas.openxmlformats.org/officeDocument/2006/relationships/hyperlink" Target="https://de.wikipedia.org/wiki/%C3%84thiopien" TargetMode="External"/><Relationship Id="rId91" Type="http://schemas.openxmlformats.org/officeDocument/2006/relationships/hyperlink" Target="https://de.wikipedia.org/wiki/Malaysia" TargetMode="External"/><Relationship Id="rId90" Type="http://schemas.openxmlformats.org/officeDocument/2006/relationships/hyperlink" Target="https://de.wikipedia.org/wiki/Malawi" TargetMode="External"/><Relationship Id="rId93" Type="http://schemas.openxmlformats.org/officeDocument/2006/relationships/hyperlink" Target="https://de.wikipedia.org/wiki/Mali" TargetMode="External"/><Relationship Id="rId92" Type="http://schemas.openxmlformats.org/officeDocument/2006/relationships/hyperlink" Target="https://de.wikipedia.org/wiki/Malediven" TargetMode="External"/><Relationship Id="rId118" Type="http://schemas.openxmlformats.org/officeDocument/2006/relationships/hyperlink" Target="https://de.wikipedia.org/wiki/Paraguay" TargetMode="External"/><Relationship Id="rId117" Type="http://schemas.openxmlformats.org/officeDocument/2006/relationships/hyperlink" Target="https://de.wikipedia.org/wiki/Papua-Neuguinea" TargetMode="External"/><Relationship Id="rId116" Type="http://schemas.openxmlformats.org/officeDocument/2006/relationships/hyperlink" Target="https://de.wikipedia.org/wiki/Panama" TargetMode="External"/><Relationship Id="rId115" Type="http://schemas.openxmlformats.org/officeDocument/2006/relationships/hyperlink" Target="https://de.wikipedia.org/wiki/Palau" TargetMode="External"/><Relationship Id="rId119" Type="http://schemas.openxmlformats.org/officeDocument/2006/relationships/hyperlink" Target="https://de.wikipedia.org/wiki/Peru" TargetMode="External"/><Relationship Id="rId15" Type="http://schemas.openxmlformats.org/officeDocument/2006/relationships/hyperlink" Target="https://de.wikipedia.org/wiki/Bahrain" TargetMode="External"/><Relationship Id="rId110" Type="http://schemas.openxmlformats.org/officeDocument/2006/relationships/hyperlink" Target="https://de.wikipedia.org/wiki/Niger" TargetMode="External"/><Relationship Id="rId14" Type="http://schemas.openxmlformats.org/officeDocument/2006/relationships/hyperlink" Target="https://de.wikipedia.org/wiki/Bahamas" TargetMode="External"/><Relationship Id="rId17" Type="http://schemas.openxmlformats.org/officeDocument/2006/relationships/hyperlink" Target="https://de.wikipedia.org/wiki/Barbados" TargetMode="External"/><Relationship Id="rId16" Type="http://schemas.openxmlformats.org/officeDocument/2006/relationships/hyperlink" Target="https://de.wikipedia.org/wiki/Bangladesch" TargetMode="External"/><Relationship Id="rId19" Type="http://schemas.openxmlformats.org/officeDocument/2006/relationships/hyperlink" Target="https://de.wikipedia.org/wiki/Belize" TargetMode="External"/><Relationship Id="rId114" Type="http://schemas.openxmlformats.org/officeDocument/2006/relationships/hyperlink" Target="https://de.wikipedia.org/wiki/%C3%96sterreich" TargetMode="External"/><Relationship Id="rId18" Type="http://schemas.openxmlformats.org/officeDocument/2006/relationships/hyperlink" Target="https://de.wikipedia.org/wiki/Belgien" TargetMode="External"/><Relationship Id="rId113" Type="http://schemas.openxmlformats.org/officeDocument/2006/relationships/hyperlink" Target="https://de.wikipedia.org/wiki/Oman" TargetMode="External"/><Relationship Id="rId112" Type="http://schemas.openxmlformats.org/officeDocument/2006/relationships/hyperlink" Target="https://de.wikipedia.org/wiki/Nordmazedonien" TargetMode="External"/><Relationship Id="rId111" Type="http://schemas.openxmlformats.org/officeDocument/2006/relationships/hyperlink" Target="https://de.wikipedia.org/wiki/Nigeria" TargetMode="External"/><Relationship Id="rId84" Type="http://schemas.openxmlformats.org/officeDocument/2006/relationships/hyperlink" Target="https://de.wikipedia.org/wiki/Liberia" TargetMode="External"/><Relationship Id="rId83" Type="http://schemas.openxmlformats.org/officeDocument/2006/relationships/hyperlink" Target="https://de.wikipedia.org/wiki/Libanon" TargetMode="External"/><Relationship Id="rId86" Type="http://schemas.openxmlformats.org/officeDocument/2006/relationships/hyperlink" Target="https://de.wikipedia.org/wiki/Liechtenstein" TargetMode="External"/><Relationship Id="rId85" Type="http://schemas.openxmlformats.org/officeDocument/2006/relationships/hyperlink" Target="https://de.wikipedia.org/wiki/Libyen" TargetMode="External"/><Relationship Id="rId88" Type="http://schemas.openxmlformats.org/officeDocument/2006/relationships/hyperlink" Target="https://de.wikipedia.org/wiki/Luxemburg" TargetMode="External"/><Relationship Id="rId150" Type="http://schemas.openxmlformats.org/officeDocument/2006/relationships/hyperlink" Target="https://de.wikipedia.org/wiki/Thailand" TargetMode="External"/><Relationship Id="rId87" Type="http://schemas.openxmlformats.org/officeDocument/2006/relationships/hyperlink" Target="https://de.wikipedia.org/wiki/Litauen" TargetMode="External"/><Relationship Id="rId89" Type="http://schemas.openxmlformats.org/officeDocument/2006/relationships/hyperlink" Target="https://de.wikipedia.org/wiki/Madagaskar" TargetMode="External"/><Relationship Id="rId80" Type="http://schemas.openxmlformats.org/officeDocument/2006/relationships/hyperlink" Target="https://de.wikipedia.org/wiki/Laos" TargetMode="External"/><Relationship Id="rId82" Type="http://schemas.openxmlformats.org/officeDocument/2006/relationships/hyperlink" Target="https://de.wikipedia.org/wiki/Lettland" TargetMode="External"/><Relationship Id="rId81" Type="http://schemas.openxmlformats.org/officeDocument/2006/relationships/hyperlink" Target="https://de.wikipedia.org/wiki/Lesotho" TargetMode="External"/><Relationship Id="rId1" Type="http://schemas.openxmlformats.org/officeDocument/2006/relationships/hyperlink" Target="https://de.wikipedia.org/wiki/Afghanistan" TargetMode="External"/><Relationship Id="rId2" Type="http://schemas.openxmlformats.org/officeDocument/2006/relationships/hyperlink" Target="https://de.wikipedia.org/wiki/%C3%84gypten" TargetMode="External"/><Relationship Id="rId3" Type="http://schemas.openxmlformats.org/officeDocument/2006/relationships/hyperlink" Target="https://de.wikipedia.org/wiki/Albanien" TargetMode="External"/><Relationship Id="rId149" Type="http://schemas.openxmlformats.org/officeDocument/2006/relationships/hyperlink" Target="https://de.wikipedia.org/wiki/Tansania" TargetMode="External"/><Relationship Id="rId4" Type="http://schemas.openxmlformats.org/officeDocument/2006/relationships/hyperlink" Target="https://de.wikipedia.org/wiki/Algerien" TargetMode="External"/><Relationship Id="rId148" Type="http://schemas.openxmlformats.org/officeDocument/2006/relationships/hyperlink" Target="https://de.wikipedia.org/wiki/Tadschikistan" TargetMode="External"/><Relationship Id="rId9" Type="http://schemas.openxmlformats.org/officeDocument/2006/relationships/hyperlink" Target="https://de.wikipedia.org/wiki/Argentinien" TargetMode="External"/><Relationship Id="rId143" Type="http://schemas.openxmlformats.org/officeDocument/2006/relationships/hyperlink" Target="https://de.wikipedia.org/wiki/S%C3%BCdafrika" TargetMode="External"/><Relationship Id="rId142" Type="http://schemas.openxmlformats.org/officeDocument/2006/relationships/hyperlink" Target="https://de.wikipedia.org/wiki/St._Vincent_und_die_Grenadinen" TargetMode="External"/><Relationship Id="rId141" Type="http://schemas.openxmlformats.org/officeDocument/2006/relationships/hyperlink" Target="https://de.wikipedia.org/wiki/St._Lucia" TargetMode="External"/><Relationship Id="rId140" Type="http://schemas.openxmlformats.org/officeDocument/2006/relationships/hyperlink" Target="https://de.wikipedia.org/wiki/Spanien" TargetMode="External"/><Relationship Id="rId5" Type="http://schemas.openxmlformats.org/officeDocument/2006/relationships/hyperlink" Target="https://de.wikipedia.org/wiki/Andorra" TargetMode="External"/><Relationship Id="rId147" Type="http://schemas.openxmlformats.org/officeDocument/2006/relationships/hyperlink" Target="https://de.wikipedia.org/wiki/Swasiland" TargetMode="External"/><Relationship Id="rId6" Type="http://schemas.openxmlformats.org/officeDocument/2006/relationships/hyperlink" Target="https://de.wikipedia.org/wiki/Angola" TargetMode="External"/><Relationship Id="rId146" Type="http://schemas.openxmlformats.org/officeDocument/2006/relationships/hyperlink" Target="https://de.wikipedia.org/wiki/Suriname" TargetMode="External"/><Relationship Id="rId7" Type="http://schemas.openxmlformats.org/officeDocument/2006/relationships/hyperlink" Target="https://de.wikipedia.org/wiki/Antigua_und_Barbuda" TargetMode="External"/><Relationship Id="rId145" Type="http://schemas.openxmlformats.org/officeDocument/2006/relationships/hyperlink" Target="https://de.wikipedia.org/wiki/S%C3%BCdsudan" TargetMode="External"/><Relationship Id="rId8" Type="http://schemas.openxmlformats.org/officeDocument/2006/relationships/hyperlink" Target="https://de.wikipedia.org/wiki/%C3%84quatorialguinea" TargetMode="External"/><Relationship Id="rId144" Type="http://schemas.openxmlformats.org/officeDocument/2006/relationships/hyperlink" Target="https://de.wikipedia.org/wiki/Sudan" TargetMode="External"/><Relationship Id="rId73" Type="http://schemas.openxmlformats.org/officeDocument/2006/relationships/hyperlink" Target="https://de.wikipedia.org/wiki/Komoren" TargetMode="External"/><Relationship Id="rId72" Type="http://schemas.openxmlformats.org/officeDocument/2006/relationships/hyperlink" Target="https://de.wikipedia.org/wiki/Kolumbien" TargetMode="External"/><Relationship Id="rId75" Type="http://schemas.openxmlformats.org/officeDocument/2006/relationships/hyperlink" Target="https://de.wikipedia.org/wiki/Nordkorea" TargetMode="External"/><Relationship Id="rId74" Type="http://schemas.openxmlformats.org/officeDocument/2006/relationships/hyperlink" Target="https://de.wikipedia.org/wiki/Republik_Kongo" TargetMode="External"/><Relationship Id="rId77" Type="http://schemas.openxmlformats.org/officeDocument/2006/relationships/hyperlink" Target="https://de.wikipedia.org/wiki/Kroatien" TargetMode="External"/><Relationship Id="rId76" Type="http://schemas.openxmlformats.org/officeDocument/2006/relationships/hyperlink" Target="https://de.wikipedia.org/wiki/S%C3%BCdkorea" TargetMode="External"/><Relationship Id="rId79" Type="http://schemas.openxmlformats.org/officeDocument/2006/relationships/hyperlink" Target="https://de.wikipedia.org/wiki/Kuwait" TargetMode="External"/><Relationship Id="rId78" Type="http://schemas.openxmlformats.org/officeDocument/2006/relationships/hyperlink" Target="https://de.wikipedia.org/wiki/Kuba" TargetMode="External"/><Relationship Id="rId71" Type="http://schemas.openxmlformats.org/officeDocument/2006/relationships/hyperlink" Target="https://de.wikipedia.org/wiki/Kiribati" TargetMode="External"/><Relationship Id="rId70" Type="http://schemas.openxmlformats.org/officeDocument/2006/relationships/hyperlink" Target="https://de.wikipedia.org/wiki/Kirgisistan" TargetMode="External"/><Relationship Id="rId139" Type="http://schemas.openxmlformats.org/officeDocument/2006/relationships/hyperlink" Target="https://de.wikipedia.org/wiki/Slowenien" TargetMode="External"/><Relationship Id="rId138" Type="http://schemas.openxmlformats.org/officeDocument/2006/relationships/hyperlink" Target="https://de.wikipedia.org/wiki/Slowakei" TargetMode="External"/><Relationship Id="rId137" Type="http://schemas.openxmlformats.org/officeDocument/2006/relationships/hyperlink" Target="https://de.wikipedia.org/wiki/Singapur" TargetMode="External"/><Relationship Id="rId132" Type="http://schemas.openxmlformats.org/officeDocument/2006/relationships/hyperlink" Target="https://de.wikipedia.org/wiki/Schweiz" TargetMode="External"/><Relationship Id="rId131" Type="http://schemas.openxmlformats.org/officeDocument/2006/relationships/hyperlink" Target="https://de.wikipedia.org/wiki/Schweden" TargetMode="External"/><Relationship Id="rId130" Type="http://schemas.openxmlformats.org/officeDocument/2006/relationships/hyperlink" Target="https://de.wikipedia.org/wiki/Saudi-Arabien" TargetMode="External"/><Relationship Id="rId136" Type="http://schemas.openxmlformats.org/officeDocument/2006/relationships/hyperlink" Target="https://de.wikipedia.org/wiki/Simbabwe" TargetMode="External"/><Relationship Id="rId135" Type="http://schemas.openxmlformats.org/officeDocument/2006/relationships/hyperlink" Target="https://de.wikipedia.org/wiki/Sierra_Leone" TargetMode="External"/><Relationship Id="rId134" Type="http://schemas.openxmlformats.org/officeDocument/2006/relationships/hyperlink" Target="https://de.wikipedia.org/wiki/Seychellen" TargetMode="External"/><Relationship Id="rId133" Type="http://schemas.openxmlformats.org/officeDocument/2006/relationships/hyperlink" Target="https://de.wikipedia.org/wiki/Senegal" TargetMode="External"/><Relationship Id="rId62" Type="http://schemas.openxmlformats.org/officeDocument/2006/relationships/hyperlink" Target="https://de.wikipedia.org/wiki/Jordanien" TargetMode="External"/><Relationship Id="rId61" Type="http://schemas.openxmlformats.org/officeDocument/2006/relationships/hyperlink" Target="https://de.wikipedia.org/wiki/Jemen" TargetMode="External"/><Relationship Id="rId64" Type="http://schemas.openxmlformats.org/officeDocument/2006/relationships/hyperlink" Target="https://de.wikipedia.org/wiki/Kamerun" TargetMode="External"/><Relationship Id="rId63" Type="http://schemas.openxmlformats.org/officeDocument/2006/relationships/hyperlink" Target="https://de.wikipedia.org/wiki/Kambodscha" TargetMode="External"/><Relationship Id="rId66" Type="http://schemas.openxmlformats.org/officeDocument/2006/relationships/hyperlink" Target="https://de.wikipedia.org/wiki/Kap_Verde" TargetMode="External"/><Relationship Id="rId65" Type="http://schemas.openxmlformats.org/officeDocument/2006/relationships/hyperlink" Target="https://de.wikipedia.org/wiki/Kanada" TargetMode="External"/><Relationship Id="rId171" Type="http://schemas.openxmlformats.org/officeDocument/2006/relationships/drawing" Target="../drawings/drawing1.xml"/><Relationship Id="rId68" Type="http://schemas.openxmlformats.org/officeDocument/2006/relationships/hyperlink" Target="https://de.wikipedia.org/wiki/Katar" TargetMode="External"/><Relationship Id="rId170" Type="http://schemas.openxmlformats.org/officeDocument/2006/relationships/hyperlink" Target="https://de.wikipedia.org/wiki/Zentralafrikanische_Republik" TargetMode="External"/><Relationship Id="rId67" Type="http://schemas.openxmlformats.org/officeDocument/2006/relationships/hyperlink" Target="https://de.wikipedia.org/wiki/Kasachstan" TargetMode="External"/><Relationship Id="rId60" Type="http://schemas.openxmlformats.org/officeDocument/2006/relationships/hyperlink" Target="https://de.wikipedia.org/wiki/Japan" TargetMode="External"/><Relationship Id="rId165" Type="http://schemas.openxmlformats.org/officeDocument/2006/relationships/hyperlink" Target="https://de.wikipedia.org/wiki/Vatikanstadt" TargetMode="External"/><Relationship Id="rId69" Type="http://schemas.openxmlformats.org/officeDocument/2006/relationships/hyperlink" Target="https://de.wikipedia.org/wiki/Kenia" TargetMode="External"/><Relationship Id="rId164" Type="http://schemas.openxmlformats.org/officeDocument/2006/relationships/hyperlink" Target="https://de.wikipedia.org/wiki/Vanuatu" TargetMode="External"/><Relationship Id="rId163" Type="http://schemas.openxmlformats.org/officeDocument/2006/relationships/hyperlink" Target="https://de.wikipedia.org/wiki/Usbekistan" TargetMode="External"/><Relationship Id="rId162" Type="http://schemas.openxmlformats.org/officeDocument/2006/relationships/hyperlink" Target="https://de.wikipedia.org/wiki/Uruguay" TargetMode="External"/><Relationship Id="rId169" Type="http://schemas.openxmlformats.org/officeDocument/2006/relationships/hyperlink" Target="https://de.wikipedia.org/wiki/Wei%C3%9Frussland" TargetMode="External"/><Relationship Id="rId168" Type="http://schemas.openxmlformats.org/officeDocument/2006/relationships/hyperlink" Target="https://de.wikipedia.org/wiki/Vietnam" TargetMode="External"/><Relationship Id="rId167" Type="http://schemas.openxmlformats.org/officeDocument/2006/relationships/hyperlink" Target="https://de.wikipedia.org/wiki/Vereinigte_Arabische_Emirate" TargetMode="External"/><Relationship Id="rId166" Type="http://schemas.openxmlformats.org/officeDocument/2006/relationships/hyperlink" Target="https://de.wikipedia.org/wiki/Venezuela" TargetMode="External"/><Relationship Id="rId51" Type="http://schemas.openxmlformats.org/officeDocument/2006/relationships/hyperlink" Target="https://de.wikipedia.org/wiki/Haiti" TargetMode="External"/><Relationship Id="rId50" Type="http://schemas.openxmlformats.org/officeDocument/2006/relationships/hyperlink" Target="https://de.wikipedia.org/wiki/Guyana" TargetMode="External"/><Relationship Id="rId53" Type="http://schemas.openxmlformats.org/officeDocument/2006/relationships/hyperlink" Target="https://de.wikipedia.org/wiki/Indonesien" TargetMode="External"/><Relationship Id="rId52" Type="http://schemas.openxmlformats.org/officeDocument/2006/relationships/hyperlink" Target="https://de.wikipedia.org/wiki/Honduras" TargetMode="External"/><Relationship Id="rId55" Type="http://schemas.openxmlformats.org/officeDocument/2006/relationships/hyperlink" Target="https://de.wikipedia.org/wiki/Iran" TargetMode="External"/><Relationship Id="rId161" Type="http://schemas.openxmlformats.org/officeDocument/2006/relationships/hyperlink" Target="https://de.wikipedia.org/wiki/Ungarn" TargetMode="External"/><Relationship Id="rId54" Type="http://schemas.openxmlformats.org/officeDocument/2006/relationships/hyperlink" Target="https://de.wikipedia.org/wiki/Irak" TargetMode="External"/><Relationship Id="rId160" Type="http://schemas.openxmlformats.org/officeDocument/2006/relationships/hyperlink" Target="https://de.wikipedia.org/wiki/Uganda" TargetMode="External"/><Relationship Id="rId57" Type="http://schemas.openxmlformats.org/officeDocument/2006/relationships/hyperlink" Target="https://de.wikipedia.org/wiki/Island" TargetMode="External"/><Relationship Id="rId56" Type="http://schemas.openxmlformats.org/officeDocument/2006/relationships/hyperlink" Target="https://de.wikipedia.org/wiki/Irland" TargetMode="External"/><Relationship Id="rId159" Type="http://schemas.openxmlformats.org/officeDocument/2006/relationships/hyperlink" Target="https://de.wikipedia.org/wiki/Tuvalu" TargetMode="External"/><Relationship Id="rId59" Type="http://schemas.openxmlformats.org/officeDocument/2006/relationships/hyperlink" Target="https://de.wikipedia.org/wiki/Jamaika" TargetMode="External"/><Relationship Id="rId154" Type="http://schemas.openxmlformats.org/officeDocument/2006/relationships/hyperlink" Target="https://de.wikipedia.org/wiki/Tschad" TargetMode="External"/><Relationship Id="rId58" Type="http://schemas.openxmlformats.org/officeDocument/2006/relationships/hyperlink" Target="https://de.wikipedia.org/wiki/Italien" TargetMode="External"/><Relationship Id="rId153" Type="http://schemas.openxmlformats.org/officeDocument/2006/relationships/hyperlink" Target="https://de.wikipedia.org/wiki/Trinidad_und_Tobago" TargetMode="External"/><Relationship Id="rId152" Type="http://schemas.openxmlformats.org/officeDocument/2006/relationships/hyperlink" Target="https://de.wikipedia.org/wiki/Tonga" TargetMode="External"/><Relationship Id="rId151" Type="http://schemas.openxmlformats.org/officeDocument/2006/relationships/hyperlink" Target="https://de.wikipedia.org/wiki/Togo" TargetMode="External"/><Relationship Id="rId158" Type="http://schemas.openxmlformats.org/officeDocument/2006/relationships/hyperlink" Target="https://de.wikipedia.org/wiki/Turkmenistan" TargetMode="External"/><Relationship Id="rId157" Type="http://schemas.openxmlformats.org/officeDocument/2006/relationships/hyperlink" Target="https://de.wikipedia.org/wiki/T%C3%BCrkei" TargetMode="External"/><Relationship Id="rId156" Type="http://schemas.openxmlformats.org/officeDocument/2006/relationships/hyperlink" Target="https://de.wikipedia.org/wiki/Tunesien" TargetMode="External"/><Relationship Id="rId155" Type="http://schemas.openxmlformats.org/officeDocument/2006/relationships/hyperlink" Target="https://de.wikipedia.org/wiki/Tschechi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0"/>
    <col customWidth="1" min="4" max="4" width="6.14"/>
    <col customWidth="1" min="5" max="5" width="22.43"/>
    <col customWidth="1" min="12" max="12" width="73.14"/>
    <col customWidth="1" min="16" max="16" width="117.0"/>
  </cols>
  <sheetData>
    <row r="1">
      <c r="A1" s="1" t="s">
        <v>0</v>
      </c>
      <c r="B1" s="2" t="s">
        <v>1</v>
      </c>
      <c r="D1" s="3" t="str">
        <f>IFERROR(__xludf.DUMMYFUNCTION("query(A:B, ""SELECT * WHERE A  != '' AND A !='—'"")"),"AF")</f>
        <v>AF</v>
      </c>
      <c r="E1" s="3" t="str">
        <f>IFERROR(__xludf.DUMMYFUNCTION("""COMPUTED_VALUE"""),"Afghanistan")</f>
        <v>Afghanistan</v>
      </c>
      <c r="F1" s="3" t="str">
        <f>IFERROR(__xludf.DUMMYFUNCTION("PROPER(GOOGLETRANSLATE(E1:E998,""de"", ""en""))"),"Afghanistan")</f>
        <v>Afghanistan</v>
      </c>
      <c r="H1" s="3" t="str">
        <f t="shared" ref="H1:H201" si="1">CONCATENATE("{""iso"":""",D1,""",""de"":""",E1,""",""en"":""",F1,"""}")</f>
        <v>{"iso":"AF","de":"Afghanistan","en":"Afghanistan"}</v>
      </c>
      <c r="L1" s="4" t="str">
        <f>CONCATENATE("[",JOIN(",",H1:H201),"]")</f>
        <v>[{"iso":"AF","de":"Afghanistan","en":"Afghanistan"},{"iso":"EG","de":"Ägypten","en":"Egypt"},{"iso":"AL","de":"Albanien","en":"Albania"},{"iso":"DZ","de":"Algerien","en":"Algeria"},{"iso":"AD","de":"Andorra","en":"Andorra"},{"iso":"AO","de":"Angola","en":"Angola"},{"iso":"AG","de":"Antigua und Barbuda","en":"Antigua And Barbuda"},{"iso":"GQ","de":"Äquatorialguinea","en":"Equatorial Guinea"},{"iso":"AR","de":"Argentinien","en":"Argentina"},{"iso":"AM","de":"Armenien","en":"Armenia"},{"iso":"AZ","de":"Aserbaidschan","en":"Azerbaijan"},{"iso":"ET","de":"Äthiopien","en":"Ethiopia"},{"iso":"AU","de":"Australien","en":"Australia"},{"iso":"BS","de":"Bahamas","en":"Bahamas"},{"iso":"BH","de":"Bahrain","en":"Bahrain"},{"iso":"BD","de":"Bangladesch","en":"Bangladesh"},{"iso":"BB","de":"Barbados","en":"Barbados"},{"iso":"BE","de":"Belgien","en":"Belgium"},{"iso":"BZ","de":"Belize","en":"Belize"},{"iso":"BJ","de":"Benin","en":"Benin"},{"iso":"BT","de":"Bhutan","en":"Bhutan"},{"iso":"BO","de":"Bolivien","en":"Bolivia"},{"iso":"BA","de":"Bosnien und Herzegowina","en":"Bosnia And Herzegovina"},{"iso":"BW","de":"Botswana","en":"Botswana"},{"iso":"BR","de":"Brasilien","en":"Brazil"},{"iso":"BN","de":"Brunei","en":"Brunei"},{"iso":"BG","de":"Bulgarien","en":"Bulgaria"},{"iso":"BF","de":"Burkina Faso","en":"Burkina Faso"},{"iso":"BI","de":"Burundi","en":"Burundi"},{"iso":"CL","de":"Chile","en":"Chile"},{"iso":"TW","de":"Republik China","en":"Republic Of China"},{"iso":"CN","de":"Volksrepublik China","en":"People'S Republic Of China"},{"iso":"CK","de":"Cookinseln","en":"Cook Islands"},{"iso":"CR","de":"Costa Rica","en":"Costa Rica"},{"iso":"DK","de":"Dänemark","en":"Denmark"},{"iso":"DE","de":"Deutschland","en":"Germany"},{"iso":"DM","de":"Dominica","en":"Dominica"},{"iso":"DO","de":"Dominikanische Republik","en":"Dominican Republic"},{"iso":"DJ","de":"Dschibuti","en":"Djibouti"},{"iso":"EC","de":"Ecuador","en":"Ecuador"},{"iso":"SV","de":"El Salvador","en":"El Salvador"},{"iso":"CI","de":"Elfenbeinküste","en":"Ivory Coast"},{"iso":"ER","de":"Eritrea","en":"Eritrea"},{"iso":"EE","de":"Estland","en":"Estonia"},{"iso":"FJ","de":"Fidschi","en":"Fiji"},{"iso":"FI","de":"Finnland","en":"Finland"},{"iso":"FR","de":"Frankreich","en":"France"},{"iso":"GA","de":"Gabun","en":"Gabon"},{"iso":"GM","de":"Gambia","en":"Gambia"},{"iso":"GE","de":"Georgien","en":"Georgia"},{"iso":"GH","de":"Ghana","en":"Ghana"},{"iso":"GD","de":"Grenada","en":"Grenada"},{"iso":"GR","de":"Griechenland","en":"Greece"},{"iso":"GT","de":"Guatemala","en":"Guatemala"},{"iso":"GN","de":"Guinea","en":"Guinea"},{"iso":"GW","de":"Guinea-Bissau","en":"Guinea-Bissau"},{"iso":"GY","de":"Guyana","en":"Guyana"},{"iso":"HT","de":"Haiti","en":"Haiti"},{"iso":"HN","de":"Honduras","en":"Honduras"},{"iso":"IN","de":"Indien","en":"India"},{"iso":"ID","de":"Indonesien","en":"Indonesia"},{"iso":"IQ","de":"Irak","en":"Iraq"},{"iso":"IR","de":"Iran","en":"Iran"},{"iso":"IE","de":"Irland","en":"Ireland"},{"iso":"IS","de":"Island","en":"Iceland"},{"iso":"IL","de":"Israel","en":"Israel"},{"iso":"IT","de":"Italien","en":"Italy"},{"iso":"JM","de":"Jamaika","en":"Jamaica"},{"iso":"JP","de":"Japan","en":"Japan"},{"iso":"YE","de":"Jemen","en":"Yemen"},{"iso":"JO","de":"Jordanien","en":"Jordan"},{"iso":"KH","de":"Kambodscha","en":"Cambodia"},{"iso":"CM","de":"Kamerun","en":"Cameroon"},{"iso":"CA","de":"Kanada","en":"Canada"},{"iso":"CV","de":"Kap Verde","en":"Cape Verde"},{"iso":"KZ","de":"Kasachstan","en":"Kazakhstan"},{"iso":"QA","de":"Katar","en":"Qatar"},{"iso":"KE","de":"Kenia","en":"Kenya"},{"iso":"KG","de":"Kirgisistan","en":"Kyrgyzstan"},{"iso":"KI","de":"Kiribati","en":"Kiribati"},{"iso":"CO","de":"Kolumbien","en":"Colombia"},{"iso":"KM","de":"Komoren","en":"Comoros"},{"iso":"CD","de":"Kongo, Demokratische Republik","en":"Congo, Democratic Republic"},{"iso":"CG","de":"Kongo, Republik","en":"Congo, Republic"},{"iso":"KP","de":"Korea, Nord","en":"Korea, North"},{"iso":"KR","de":"Korea, Süd","en":"Korea, South"},{"iso":"XK","de":"Kosovo","en":"Kosovo"},{"iso":"HR","de":"Kroatien","en":"Croatia"},{"iso":"CU","de":"Kuba","en":"Cuba"},{"iso":"KW","de":"Kuwait","en":"Kuwait"},{"iso":"LA","de":"Laos","en":"Laos"},{"iso":"LS","de":"Lesotho","en":"Lesotho"},{"iso":"LV","de":"Lettland","en":"Latvia"},{"iso":"LB","de":"Libanon","en":"Lebanon"},{"iso":"LR","de":"Liberia","en":"Liberia"},{"iso":"LY","de":"Libyen","en":"Libya"},{"iso":"LI","de":"Liechtenstein","en":"Liechtenstein"},{"iso":"LT","de":"Litauen","en":"Lithuania"},{"iso":"LU","de":"Luxemburg","en":"Luxembourg"},{"iso":"MG","de":"Madagaskar","en":"Madagascar"},{"iso":"MW","de":"Malawi","en":"Malawi"},{"iso":"MY","de":"Malaysia","en":"Malaysia"},{"iso":"MV","de":"Malediven","en":"Maldives"},{"iso":"ML","de":"Mali","en":"Mali"},{"iso":"MT","de":"Malta","en":"Malta"},{"iso":"MA","de":"Marokko","en":"Morocco"},{"iso":"MH","de":"Marshallinseln","en":"Marshall Islands"},{"iso":"MR","de":"Mauretanien","en":"Mauritania"},{"iso":"MU","de":"Mauritius","en":"Mauritius"},{"iso":"MX","de":"Mexiko","en":"Mexico"},{"iso":"FM","de":"Mikronesien","en":"Micronesia"},{"iso":"MD","de":"Moldau","en":"Moldavia"},{"iso":"MC","de":"Monaco","en":"Monaco"},{"iso":"MN","de":"Mongolei","en":"Mongolia"},{"iso":"ME","de":"Montenegro","en":"Montenegro"},{"iso":"MZ","de":"Mosambik","en":"Mozambique"},{"iso":"MM","de":"Myanmar","en":"Myanmar"},{"iso":"NA","de":"Namibia","en":"Namibia"},{"iso":"NR","de":"Nauru","en":"Nauru"},{"iso":"NP","de":"Nepal","en":"Nepal"},{"iso":"NZ","de":"Neuseeland","en":"New Zealand"},{"iso":"NI","de":"Nicaragua","en":"Nicaragua"},{"iso":"NL","de":"Niederlande","en":"Netherlands"},{"iso":"NE","de":"Niger","en":"Niger"},{"iso":"NG","de":"Nigeria","en":"Nigeria"},{"iso":"NU","de":"Niue","en":"Niue"},{"iso":"MK","de":"Nordmazedonien","en":"Northern Macedonia"},{"iso":"NO","de":"Norwegen","en":"Norway"},{"iso":"OM","de":"Oman","en":"Oman"},{"iso":"AT","de":"Österreich","en":"Austria"},{"iso":"TL","de":"Osttimor","en":"East Timor"},{"iso":"TP","de":"Timor-Leste","en":"Timor-Leste"},{"iso":"PK","de":"Pakistan","en":"Pakistan"},{"iso":"PS","de":"Palästina","en":"Palestine"},{"iso":"PW","de":"Palau","en":"Palau"},{"iso":"PA","de":"Panama","en":"Panama"},{"iso":"PG","de":"Papua-Neuguinea","en":"Papua New Guinea"},{"iso":"PY","de":"Paraguay","en":"Paraguay"},{"iso":"PE","de":"Peru","en":"Peru"},{"iso":"PH","de":"Philippinen","en":"Philippines"},{"iso":"PL","de":"Polen","en":"Poland"},{"iso":"PT","de":"Portugal","en":"Portugal"},{"iso":"RW","de":"Ruanda","en":"Rwanda"},{"iso":"RO","de":"Rumänien","en":"Romania"},{"iso":"RU","de":"Russland","en":"Russia"},{"iso":"SB","de":"Salomonen","en":"Solomon Islands"},{"iso":"ZM","de":"Sambia","en":"Zambia"},{"iso":"WS","de":"Samoa","en":"Samoa"},{"iso":"SM","de":"San Marino","en":"San Marino"},{"iso":"ST","de":"São Tomé und Príncipe","en":"Sao Tome And Principe"},{"iso":"SA","de":"Saudi-Arabien","en":"Saudi Arabia"},{"iso":"SE","de":"Schweden","en":"Sweden"},{"iso":"CH","de":"Schweiz","en":"Switzerland"},{"iso":"SN","de":"Senegal","en":"Senegal"},{"iso":"RS","de":"Serbien","en":"Serbia"},{"iso":"SC","de":"Seychellen","en":"Seychelles"},{"iso":"SL","de":"Sierra Leone","en":"Sierra Leone"},{"iso":"ZW","de":"Simbabwe","en":"Zimbabwe"},{"iso":"SG","de":"Singapur","en":"Singapore"},{"iso":"SK","de":"Slowakei","en":"Slovakia"},{"iso":"SI","de":"Slowenien","en":"Slovenia"},{"iso":"SO","de":"Somalia","en":"Somalia"},{"iso":"ES","de":"Spanien","en":"Spain"},{"iso":"LK","de":"Sri Lanka","en":"Sri Lanka"},{"iso":"KN","de":"St. Kitts und Nevis","en":"St. Kitts And Nevis"},{"iso":"LC","de":"St. Lucia","en":"St. Lucia"},{"iso":"VC","de":"St. Vincent und die Grenadinen","en":"St. Vincent And The Grenadines"},{"iso":"ZA","de":"Südafrika","en":"South Africa"},{"iso":"SD","de":"Sudan","en":"Sudan"},{"iso":"SS","de":"Südsudan","en":"South Sudan"},{"iso":"SR","de":"Suriname","en":"Suriname"},{"iso":"SZ","de":"Swasiland","en":"Swaziland"},{"iso":"SY","de":"Syrien","en":"Syria"},{"iso":"TJ","de":"Tadschikistan","en":"Tajikistan"},{"iso":"TZ","de":"Tansania","en":"Tanzania"},{"iso":"TH","de":"Thailand","en":"Thailand"},{"iso":"TG","de":"Togo","en":"Togo"},{"iso":"TO","de":"Tonga","en":"Tonga"},{"iso":"TT","de":"Trinidad und Tobago","en":"Trinidad And Tobago"},{"iso":"TD","de":"Tschad","en":"Chad"},{"iso":"CZ","de":"Tschechien","en":"Czech Republic"},{"iso":"TN","de":"Tunesien","en":"Tunisia"},{"iso":"TR","de":"Türkei","en":"Turkey"},{"iso":"TM","de":"Turkmenistan","en":"Turkmenistan"},{"iso":"TV","de":"Tuvalu","en":"Tuvalu"},{"iso":"UG","de":"Uganda","en":"Uganda"},{"iso":"UA","de":"Ukraine","en":"Ukraine"},{"iso":"HU","de":"Ungarn","en":"Hungary"},{"iso":"UY","de":"Uruguay","en":"Uruguay"},{"iso":"UZ","de":"Usbekistan","en":"Uzbekistan"},{"iso":"VU","de":"Vanuatu","en":"Vanuatu"},{"iso":"VA","de":"Vatikanstadt","en":"Vatican City"},{"iso":"VE","de":"Venezuela","en":"Venezuela"},{"iso":"AE","de":"Vereinigte Arabische Emirate","en":"United Arab Emirates"},{"iso":"US","de":"Vereinigte Staaten","en":"United States"},{"iso":"GB","de":"Vereinigtes Königreich","en":"United Kingdom"},{"iso":"VN","de":"Vietnam","en":"Vietnam"},{"iso":"BY","de":"Weißrussland","en":"Belarus"},{"iso":"EH","de":"Westsahara","en":"Western Sahara"},{"iso":"CF","de":"Zentral­afrikanische Republik","en":"Central African Republic"},{"iso":"CY","de":"Zypern","en":"Cyprus"}]</v>
      </c>
    </row>
    <row r="2">
      <c r="A2" s="5" t="s">
        <v>2</v>
      </c>
      <c r="B2" s="6" t="s">
        <v>3</v>
      </c>
      <c r="D2" s="3" t="str">
        <f>IFERROR(__xludf.DUMMYFUNCTION("""COMPUTED_VALUE"""),"EG")</f>
        <v>EG</v>
      </c>
      <c r="E2" s="3" t="str">
        <f>IFERROR(__xludf.DUMMYFUNCTION("""COMPUTED_VALUE"""),"Ägypten")</f>
        <v>Ägypten</v>
      </c>
      <c r="F2" s="3" t="str">
        <f>IFERROR(__xludf.DUMMYFUNCTION("PROPER(GOOGLETRANSLATE(E2:E998,""de"", ""en""))"),"Egypt")</f>
        <v>Egypt</v>
      </c>
      <c r="H2" s="3" t="str">
        <f t="shared" si="1"/>
        <v>{"iso":"EG","de":"Ägypten","en":"Egypt"}</v>
      </c>
    </row>
    <row r="3">
      <c r="A3" s="1" t="s">
        <v>4</v>
      </c>
      <c r="B3" s="6" t="s">
        <v>5</v>
      </c>
      <c r="D3" s="3" t="str">
        <f>IFERROR(__xludf.DUMMYFUNCTION("""COMPUTED_VALUE"""),"AL")</f>
        <v>AL</v>
      </c>
      <c r="E3" s="3" t="str">
        <f>IFERROR(__xludf.DUMMYFUNCTION("""COMPUTED_VALUE"""),"Albanien")</f>
        <v>Albanien</v>
      </c>
      <c r="F3" s="3" t="str">
        <f>IFERROR(__xludf.DUMMYFUNCTION("PROPER(GOOGLETRANSLATE(E3:E998,""de"", ""en""))"),"Albania")</f>
        <v>Albania</v>
      </c>
      <c r="H3" s="3" t="str">
        <f t="shared" si="1"/>
        <v>{"iso":"AL","de":"Albanien","en":"Albania"}</v>
      </c>
    </row>
    <row r="4">
      <c r="A4" s="5" t="s">
        <v>6</v>
      </c>
      <c r="B4" s="6" t="s">
        <v>7</v>
      </c>
      <c r="D4" s="3" t="str">
        <f>IFERROR(__xludf.DUMMYFUNCTION("""COMPUTED_VALUE"""),"DZ")</f>
        <v>DZ</v>
      </c>
      <c r="E4" s="3" t="str">
        <f>IFERROR(__xludf.DUMMYFUNCTION("""COMPUTED_VALUE"""),"Algerien")</f>
        <v>Algerien</v>
      </c>
      <c r="F4" s="3" t="str">
        <f>IFERROR(__xludf.DUMMYFUNCTION("PROPER(GOOGLETRANSLATE(E4:E998,""de"", ""en""))"),"Algeria")</f>
        <v>Algeria</v>
      </c>
      <c r="H4" s="3" t="str">
        <f t="shared" si="1"/>
        <v>{"iso":"DZ","de":"Algerien","en":"Algeria"}</v>
      </c>
    </row>
    <row r="5">
      <c r="A5" s="1" t="s">
        <v>8</v>
      </c>
      <c r="B5" s="6" t="s">
        <v>9</v>
      </c>
      <c r="D5" s="3" t="str">
        <f>IFERROR(__xludf.DUMMYFUNCTION("""COMPUTED_VALUE"""),"AD")</f>
        <v>AD</v>
      </c>
      <c r="E5" s="3" t="str">
        <f>IFERROR(__xludf.DUMMYFUNCTION("""COMPUTED_VALUE"""),"Andorra")</f>
        <v>Andorra</v>
      </c>
      <c r="F5" s="3" t="str">
        <f>IFERROR(__xludf.DUMMYFUNCTION("PROPER(GOOGLETRANSLATE(E5:E998,""de"", ""en""))"),"Andorra")</f>
        <v>Andorra</v>
      </c>
      <c r="H5" s="3" t="str">
        <f t="shared" si="1"/>
        <v>{"iso":"AD","de":"Andorra","en":"Andorra"}</v>
      </c>
    </row>
    <row r="6">
      <c r="A6" s="5" t="s">
        <v>10</v>
      </c>
      <c r="B6" s="6" t="s">
        <v>11</v>
      </c>
      <c r="D6" s="3" t="str">
        <f>IFERROR(__xludf.DUMMYFUNCTION("""COMPUTED_VALUE"""),"AO")</f>
        <v>AO</v>
      </c>
      <c r="E6" s="3" t="str">
        <f>IFERROR(__xludf.DUMMYFUNCTION("""COMPUTED_VALUE"""),"Angola")</f>
        <v>Angola</v>
      </c>
      <c r="F6" s="3" t="str">
        <f>IFERROR(__xludf.DUMMYFUNCTION("PROPER(GOOGLETRANSLATE(E6:E998,""de"", ""en""))"),"Angola")</f>
        <v>Angola</v>
      </c>
      <c r="H6" s="3" t="str">
        <f t="shared" si="1"/>
        <v>{"iso":"AO","de":"Angola","en":"Angola"}</v>
      </c>
    </row>
    <row r="7">
      <c r="A7" s="1" t="s">
        <v>12</v>
      </c>
      <c r="B7" s="6" t="s">
        <v>13</v>
      </c>
      <c r="D7" s="3" t="str">
        <f>IFERROR(__xludf.DUMMYFUNCTION("""COMPUTED_VALUE"""),"AG")</f>
        <v>AG</v>
      </c>
      <c r="E7" s="3" t="str">
        <f>IFERROR(__xludf.DUMMYFUNCTION("""COMPUTED_VALUE"""),"Antigua und Barbuda")</f>
        <v>Antigua und Barbuda</v>
      </c>
      <c r="F7" s="3" t="str">
        <f>IFERROR(__xludf.DUMMYFUNCTION("PROPER(GOOGLETRANSLATE(E7:E998,""de"", ""en""))"),"Antigua And Barbuda")</f>
        <v>Antigua And Barbuda</v>
      </c>
      <c r="H7" s="3" t="str">
        <f t="shared" si="1"/>
        <v>{"iso":"AG","de":"Antigua und Barbuda","en":"Antigua And Barbuda"}</v>
      </c>
    </row>
    <row r="8">
      <c r="A8" s="5" t="s">
        <v>14</v>
      </c>
      <c r="B8" s="6" t="s">
        <v>15</v>
      </c>
      <c r="D8" s="3" t="str">
        <f>IFERROR(__xludf.DUMMYFUNCTION("""COMPUTED_VALUE"""),"GQ")</f>
        <v>GQ</v>
      </c>
      <c r="E8" s="3" t="str">
        <f>IFERROR(__xludf.DUMMYFUNCTION("""COMPUTED_VALUE"""),"Äquatorialguinea")</f>
        <v>Äquatorialguinea</v>
      </c>
      <c r="F8" s="3" t="str">
        <f>IFERROR(__xludf.DUMMYFUNCTION("PROPER(GOOGLETRANSLATE(E8:E998,""de"", ""en""))"),"Equatorial Guinea")</f>
        <v>Equatorial Guinea</v>
      </c>
      <c r="H8" s="3" t="str">
        <f t="shared" si="1"/>
        <v>{"iso":"GQ","de":"Äquatorialguinea","en":"Equatorial Guinea"}</v>
      </c>
    </row>
    <row r="9">
      <c r="A9" s="1" t="s">
        <v>16</v>
      </c>
      <c r="B9" s="6" t="s">
        <v>17</v>
      </c>
      <c r="D9" s="3" t="str">
        <f>IFERROR(__xludf.DUMMYFUNCTION("""COMPUTED_VALUE"""),"AR")</f>
        <v>AR</v>
      </c>
      <c r="E9" s="3" t="str">
        <f>IFERROR(__xludf.DUMMYFUNCTION("""COMPUTED_VALUE"""),"Argentinien")</f>
        <v>Argentinien</v>
      </c>
      <c r="F9" s="3" t="str">
        <f>IFERROR(__xludf.DUMMYFUNCTION("PROPER(GOOGLETRANSLATE(E9:E998,""de"", ""en""))"),"Argentina")</f>
        <v>Argentina</v>
      </c>
      <c r="H9" s="3" t="str">
        <f t="shared" si="1"/>
        <v>{"iso":"AR","de":"Argentinien","en":"Argentina"}</v>
      </c>
    </row>
    <row r="10">
      <c r="A10" s="5" t="s">
        <v>18</v>
      </c>
      <c r="B10" s="6" t="s">
        <v>19</v>
      </c>
      <c r="D10" s="3" t="str">
        <f>IFERROR(__xludf.DUMMYFUNCTION("""COMPUTED_VALUE"""),"AM")</f>
        <v>AM</v>
      </c>
      <c r="E10" s="3" t="str">
        <f>IFERROR(__xludf.DUMMYFUNCTION("""COMPUTED_VALUE"""),"Armenien")</f>
        <v>Armenien</v>
      </c>
      <c r="F10" s="3" t="str">
        <f>IFERROR(__xludf.DUMMYFUNCTION("PROPER(GOOGLETRANSLATE(E10:E998,""de"", ""en""))"),"Armenia")</f>
        <v>Armenia</v>
      </c>
      <c r="H10" s="3" t="str">
        <f t="shared" si="1"/>
        <v>{"iso":"AM","de":"Armenien","en":"Armenia"}</v>
      </c>
    </row>
    <row r="11">
      <c r="A11" s="1" t="s">
        <v>20</v>
      </c>
      <c r="B11" s="6" t="s">
        <v>21</v>
      </c>
      <c r="D11" s="3" t="str">
        <f>IFERROR(__xludf.DUMMYFUNCTION("""COMPUTED_VALUE"""),"AZ")</f>
        <v>AZ</v>
      </c>
      <c r="E11" s="3" t="str">
        <f>IFERROR(__xludf.DUMMYFUNCTION("""COMPUTED_VALUE"""),"Aserbaidschan")</f>
        <v>Aserbaidschan</v>
      </c>
      <c r="F11" s="3" t="str">
        <f>IFERROR(__xludf.DUMMYFUNCTION("PROPER(GOOGLETRANSLATE(E11:E998,""de"", ""en""))"),"Azerbaijan")</f>
        <v>Azerbaijan</v>
      </c>
      <c r="H11" s="3" t="str">
        <f t="shared" si="1"/>
        <v>{"iso":"AZ","de":"Aserbaidschan","en":"Azerbaijan"}</v>
      </c>
    </row>
    <row r="12">
      <c r="A12" s="7"/>
      <c r="B12" s="8" t="s">
        <v>22</v>
      </c>
      <c r="D12" s="3" t="str">
        <f>IFERROR(__xludf.DUMMYFUNCTION("""COMPUTED_VALUE"""),"ET")</f>
        <v>ET</v>
      </c>
      <c r="E12" s="3" t="str">
        <f>IFERROR(__xludf.DUMMYFUNCTION("""COMPUTED_VALUE"""),"Äthiopien")</f>
        <v>Äthiopien</v>
      </c>
      <c r="F12" s="3" t="str">
        <f>IFERROR(__xludf.DUMMYFUNCTION("PROPER(GOOGLETRANSLATE(E12:E998,""de"", ""en""))"),"Ethiopia")</f>
        <v>Ethiopia</v>
      </c>
      <c r="H12" s="3" t="str">
        <f t="shared" si="1"/>
        <v>{"iso":"ET","de":"Äthiopien","en":"Ethiopia"}</v>
      </c>
    </row>
    <row r="13">
      <c r="A13" s="1" t="s">
        <v>23</v>
      </c>
      <c r="B13" s="6" t="s">
        <v>24</v>
      </c>
      <c r="D13" s="3" t="str">
        <f>IFERROR(__xludf.DUMMYFUNCTION("""COMPUTED_VALUE"""),"AU")</f>
        <v>AU</v>
      </c>
      <c r="E13" s="3" t="str">
        <f>IFERROR(__xludf.DUMMYFUNCTION("""COMPUTED_VALUE"""),"Australien")</f>
        <v>Australien</v>
      </c>
      <c r="F13" s="3" t="str">
        <f>IFERROR(__xludf.DUMMYFUNCTION("PROPER(GOOGLETRANSLATE(E13:E998,""de"", ""en""))"),"Australia")</f>
        <v>Australia</v>
      </c>
      <c r="H13" s="3" t="str">
        <f t="shared" si="1"/>
        <v>{"iso":"AU","de":"Australien","en":"Australia"}</v>
      </c>
    </row>
    <row r="14">
      <c r="A14" s="5" t="s">
        <v>25</v>
      </c>
      <c r="B14" s="6" t="s">
        <v>26</v>
      </c>
      <c r="D14" s="3" t="str">
        <f>IFERROR(__xludf.DUMMYFUNCTION("""COMPUTED_VALUE"""),"BS")</f>
        <v>BS</v>
      </c>
      <c r="E14" s="3" t="str">
        <f>IFERROR(__xludf.DUMMYFUNCTION("""COMPUTED_VALUE"""),"Bahamas")</f>
        <v>Bahamas</v>
      </c>
      <c r="F14" s="3" t="str">
        <f>IFERROR(__xludf.DUMMYFUNCTION("PROPER(GOOGLETRANSLATE(E14:E998,""de"", ""en""))"),"Bahamas")</f>
        <v>Bahamas</v>
      </c>
      <c r="H14" s="3" t="str">
        <f t="shared" si="1"/>
        <v>{"iso":"BS","de":"Bahamas","en":"Bahamas"}</v>
      </c>
    </row>
    <row r="15">
      <c r="A15" s="1" t="s">
        <v>27</v>
      </c>
      <c r="B15" s="6" t="s">
        <v>28</v>
      </c>
      <c r="D15" s="3" t="str">
        <f>IFERROR(__xludf.DUMMYFUNCTION("""COMPUTED_VALUE"""),"BH")</f>
        <v>BH</v>
      </c>
      <c r="E15" s="3" t="str">
        <f>IFERROR(__xludf.DUMMYFUNCTION("""COMPUTED_VALUE"""),"Bahrain")</f>
        <v>Bahrain</v>
      </c>
      <c r="F15" s="3" t="str">
        <f>IFERROR(__xludf.DUMMYFUNCTION("PROPER(GOOGLETRANSLATE(E15:E998,""de"", ""en""))"),"Bahrain")</f>
        <v>Bahrain</v>
      </c>
      <c r="H15" s="3" t="str">
        <f t="shared" si="1"/>
        <v>{"iso":"BH","de":"Bahrain","en":"Bahrain"}</v>
      </c>
    </row>
    <row r="16">
      <c r="A16" s="5" t="s">
        <v>29</v>
      </c>
      <c r="B16" s="6" t="s">
        <v>30</v>
      </c>
      <c r="D16" s="3" t="str">
        <f>IFERROR(__xludf.DUMMYFUNCTION("""COMPUTED_VALUE"""),"BD")</f>
        <v>BD</v>
      </c>
      <c r="E16" s="3" t="str">
        <f>IFERROR(__xludf.DUMMYFUNCTION("""COMPUTED_VALUE"""),"Bangladesch")</f>
        <v>Bangladesch</v>
      </c>
      <c r="F16" s="3" t="str">
        <f>IFERROR(__xludf.DUMMYFUNCTION("PROPER(GOOGLETRANSLATE(E16:E998,""de"", ""en""))"),"Bangladesh")</f>
        <v>Bangladesh</v>
      </c>
      <c r="H16" s="3" t="str">
        <f t="shared" si="1"/>
        <v>{"iso":"BD","de":"Bangladesch","en":"Bangladesh"}</v>
      </c>
    </row>
    <row r="17">
      <c r="A17" s="1" t="s">
        <v>31</v>
      </c>
      <c r="B17" s="6" t="s">
        <v>32</v>
      </c>
      <c r="D17" s="3" t="str">
        <f>IFERROR(__xludf.DUMMYFUNCTION("""COMPUTED_VALUE"""),"BB")</f>
        <v>BB</v>
      </c>
      <c r="E17" s="3" t="str">
        <f>IFERROR(__xludf.DUMMYFUNCTION("""COMPUTED_VALUE"""),"Barbados")</f>
        <v>Barbados</v>
      </c>
      <c r="F17" s="3" t="str">
        <f>IFERROR(__xludf.DUMMYFUNCTION("PROPER(GOOGLETRANSLATE(E17:E998,""de"", ""en""))"),"Barbados")</f>
        <v>Barbados</v>
      </c>
      <c r="H17" s="3" t="str">
        <f t="shared" si="1"/>
        <v>{"iso":"BB","de":"Barbados","en":"Barbados"}</v>
      </c>
    </row>
    <row r="18">
      <c r="A18" s="5" t="s">
        <v>33</v>
      </c>
      <c r="B18" s="6" t="s">
        <v>34</v>
      </c>
      <c r="D18" s="3" t="str">
        <f>IFERROR(__xludf.DUMMYFUNCTION("""COMPUTED_VALUE"""),"BE")</f>
        <v>BE</v>
      </c>
      <c r="E18" s="3" t="str">
        <f>IFERROR(__xludf.DUMMYFUNCTION("""COMPUTED_VALUE"""),"Belgien")</f>
        <v>Belgien</v>
      </c>
      <c r="F18" s="3" t="str">
        <f>IFERROR(__xludf.DUMMYFUNCTION("PROPER(GOOGLETRANSLATE(E18:E998,""de"", ""en""))"),"Belgium")</f>
        <v>Belgium</v>
      </c>
      <c r="H18" s="3" t="str">
        <f t="shared" si="1"/>
        <v>{"iso":"BE","de":"Belgien","en":"Belgium"}</v>
      </c>
    </row>
    <row r="19">
      <c r="A19" s="1" t="s">
        <v>35</v>
      </c>
      <c r="B19" s="6" t="s">
        <v>36</v>
      </c>
      <c r="D19" s="3" t="str">
        <f>IFERROR(__xludf.DUMMYFUNCTION("""COMPUTED_VALUE"""),"BZ")</f>
        <v>BZ</v>
      </c>
      <c r="E19" s="3" t="str">
        <f>IFERROR(__xludf.DUMMYFUNCTION("""COMPUTED_VALUE"""),"Belize")</f>
        <v>Belize</v>
      </c>
      <c r="F19" s="3" t="str">
        <f>IFERROR(__xludf.DUMMYFUNCTION("PROPER(GOOGLETRANSLATE(E19:E998,""de"", ""en""))"),"Belize")</f>
        <v>Belize</v>
      </c>
      <c r="H19" s="3" t="str">
        <f t="shared" si="1"/>
        <v>{"iso":"BZ","de":"Belize","en":"Belize"}</v>
      </c>
    </row>
    <row r="20">
      <c r="A20" s="5" t="s">
        <v>37</v>
      </c>
      <c r="B20" s="6" t="s">
        <v>38</v>
      </c>
      <c r="D20" s="3" t="str">
        <f>IFERROR(__xludf.DUMMYFUNCTION("""COMPUTED_VALUE"""),"BJ")</f>
        <v>BJ</v>
      </c>
      <c r="E20" s="3" t="str">
        <f>IFERROR(__xludf.DUMMYFUNCTION("""COMPUTED_VALUE"""),"Benin")</f>
        <v>Benin</v>
      </c>
      <c r="F20" s="3" t="str">
        <f>IFERROR(__xludf.DUMMYFUNCTION("PROPER(GOOGLETRANSLATE(E20:E998,""de"", ""en""))"),"Benin")</f>
        <v>Benin</v>
      </c>
      <c r="H20" s="3" t="str">
        <f t="shared" si="1"/>
        <v>{"iso":"BJ","de":"Benin","en":"Benin"}</v>
      </c>
    </row>
    <row r="21">
      <c r="A21" s="1" t="s">
        <v>39</v>
      </c>
      <c r="B21" s="6" t="s">
        <v>40</v>
      </c>
      <c r="D21" s="3" t="str">
        <f>IFERROR(__xludf.DUMMYFUNCTION("""COMPUTED_VALUE"""),"BT")</f>
        <v>BT</v>
      </c>
      <c r="E21" s="3" t="str">
        <f>IFERROR(__xludf.DUMMYFUNCTION("""COMPUTED_VALUE"""),"Bhutan")</f>
        <v>Bhutan</v>
      </c>
      <c r="F21" s="3" t="str">
        <f>IFERROR(__xludf.DUMMYFUNCTION("PROPER(GOOGLETRANSLATE(E21:E998,""de"", ""en""))"),"Bhutan")</f>
        <v>Bhutan</v>
      </c>
      <c r="H21" s="3" t="str">
        <f t="shared" si="1"/>
        <v>{"iso":"BT","de":"Bhutan","en":"Bhutan"}</v>
      </c>
    </row>
    <row r="22">
      <c r="A22" s="5" t="s">
        <v>41</v>
      </c>
      <c r="B22" s="6" t="s">
        <v>42</v>
      </c>
      <c r="D22" s="3" t="str">
        <f>IFERROR(__xludf.DUMMYFUNCTION("""COMPUTED_VALUE"""),"BO")</f>
        <v>BO</v>
      </c>
      <c r="E22" s="3" t="str">
        <f>IFERROR(__xludf.DUMMYFUNCTION("""COMPUTED_VALUE"""),"Bolivien")</f>
        <v>Bolivien</v>
      </c>
      <c r="F22" s="3" t="str">
        <f>IFERROR(__xludf.DUMMYFUNCTION("PROPER(GOOGLETRANSLATE(E22:E998,""de"", ""en""))"),"Bolivia")</f>
        <v>Bolivia</v>
      </c>
      <c r="H22" s="3" t="str">
        <f t="shared" si="1"/>
        <v>{"iso":"BO","de":"Bolivien","en":"Bolivia"}</v>
      </c>
    </row>
    <row r="23">
      <c r="A23" s="1" t="s">
        <v>43</v>
      </c>
      <c r="B23" s="6" t="s">
        <v>44</v>
      </c>
      <c r="D23" s="3" t="str">
        <f>IFERROR(__xludf.DUMMYFUNCTION("""COMPUTED_VALUE"""),"BA")</f>
        <v>BA</v>
      </c>
      <c r="E23" s="3" t="str">
        <f>IFERROR(__xludf.DUMMYFUNCTION("""COMPUTED_VALUE"""),"Bosnien und Herzegowina")</f>
        <v>Bosnien und Herzegowina</v>
      </c>
      <c r="F23" s="3" t="str">
        <f>IFERROR(__xludf.DUMMYFUNCTION("PROPER(GOOGLETRANSLATE(E23:E998,""de"", ""en""))"),"Bosnia And Herzegovina")</f>
        <v>Bosnia And Herzegovina</v>
      </c>
      <c r="H23" s="3" t="str">
        <f t="shared" si="1"/>
        <v>{"iso":"BA","de":"Bosnien und Herzegowina","en":"Bosnia And Herzegovina"}</v>
      </c>
    </row>
    <row r="24">
      <c r="A24" s="5" t="s">
        <v>45</v>
      </c>
      <c r="B24" s="6" t="s">
        <v>46</v>
      </c>
      <c r="D24" s="3" t="str">
        <f>IFERROR(__xludf.DUMMYFUNCTION("""COMPUTED_VALUE"""),"BW")</f>
        <v>BW</v>
      </c>
      <c r="E24" s="3" t="str">
        <f>IFERROR(__xludf.DUMMYFUNCTION("""COMPUTED_VALUE"""),"Botswana")</f>
        <v>Botswana</v>
      </c>
      <c r="F24" s="3" t="str">
        <f>IFERROR(__xludf.DUMMYFUNCTION("PROPER(GOOGLETRANSLATE(E24:E998,""de"", ""en""))"),"Botswana")</f>
        <v>Botswana</v>
      </c>
      <c r="H24" s="3" t="str">
        <f t="shared" si="1"/>
        <v>{"iso":"BW","de":"Botswana","en":"Botswana"}</v>
      </c>
    </row>
    <row r="25">
      <c r="A25" s="1" t="s">
        <v>47</v>
      </c>
      <c r="B25" s="6" t="s">
        <v>48</v>
      </c>
      <c r="D25" s="3" t="str">
        <f>IFERROR(__xludf.DUMMYFUNCTION("""COMPUTED_VALUE"""),"BR")</f>
        <v>BR</v>
      </c>
      <c r="E25" s="3" t="str">
        <f>IFERROR(__xludf.DUMMYFUNCTION("""COMPUTED_VALUE"""),"Brasilien")</f>
        <v>Brasilien</v>
      </c>
      <c r="F25" s="3" t="str">
        <f>IFERROR(__xludf.DUMMYFUNCTION("PROPER(GOOGLETRANSLATE(E25:E998,""de"", ""en""))"),"Brazil")</f>
        <v>Brazil</v>
      </c>
      <c r="H25" s="3" t="str">
        <f t="shared" si="1"/>
        <v>{"iso":"BR","de":"Brasilien","en":"Brazil"}</v>
      </c>
    </row>
    <row r="26">
      <c r="A26" s="5" t="s">
        <v>49</v>
      </c>
      <c r="B26" s="6" t="s">
        <v>50</v>
      </c>
      <c r="D26" s="3" t="str">
        <f>IFERROR(__xludf.DUMMYFUNCTION("""COMPUTED_VALUE"""),"BN")</f>
        <v>BN</v>
      </c>
      <c r="E26" s="3" t="str">
        <f>IFERROR(__xludf.DUMMYFUNCTION("""COMPUTED_VALUE"""),"Brunei")</f>
        <v>Brunei</v>
      </c>
      <c r="F26" s="3" t="str">
        <f>IFERROR(__xludf.DUMMYFUNCTION("PROPER(GOOGLETRANSLATE(E26:E998,""de"", ""en""))"),"Brunei")</f>
        <v>Brunei</v>
      </c>
      <c r="H26" s="3" t="str">
        <f t="shared" si="1"/>
        <v>{"iso":"BN","de":"Brunei","en":"Brunei"}</v>
      </c>
    </row>
    <row r="27">
      <c r="A27" s="1" t="s">
        <v>51</v>
      </c>
      <c r="B27" s="6" t="s">
        <v>52</v>
      </c>
      <c r="D27" s="3" t="str">
        <f>IFERROR(__xludf.DUMMYFUNCTION("""COMPUTED_VALUE"""),"BG")</f>
        <v>BG</v>
      </c>
      <c r="E27" s="3" t="str">
        <f>IFERROR(__xludf.DUMMYFUNCTION("""COMPUTED_VALUE"""),"Bulgarien")</f>
        <v>Bulgarien</v>
      </c>
      <c r="F27" s="3" t="str">
        <f>IFERROR(__xludf.DUMMYFUNCTION("PROPER(GOOGLETRANSLATE(E27:E998,""de"", ""en""))"),"Bulgaria")</f>
        <v>Bulgaria</v>
      </c>
      <c r="H27" s="3" t="str">
        <f t="shared" si="1"/>
        <v>{"iso":"BG","de":"Bulgarien","en":"Bulgaria"}</v>
      </c>
    </row>
    <row r="28">
      <c r="A28" s="5" t="s">
        <v>53</v>
      </c>
      <c r="B28" s="6" t="s">
        <v>54</v>
      </c>
      <c r="D28" s="3" t="str">
        <f>IFERROR(__xludf.DUMMYFUNCTION("""COMPUTED_VALUE"""),"BF")</f>
        <v>BF</v>
      </c>
      <c r="E28" s="3" t="str">
        <f>IFERROR(__xludf.DUMMYFUNCTION("""COMPUTED_VALUE"""),"Burkina Faso")</f>
        <v>Burkina Faso</v>
      </c>
      <c r="F28" s="3" t="str">
        <f>IFERROR(__xludf.DUMMYFUNCTION("PROPER(GOOGLETRANSLATE(E28:E998,""de"", ""en""))"),"Burkina Faso")</f>
        <v>Burkina Faso</v>
      </c>
      <c r="H28" s="3" t="str">
        <f t="shared" si="1"/>
        <v>{"iso":"BF","de":"Burkina Faso","en":"Burkina Faso"}</v>
      </c>
    </row>
    <row r="29">
      <c r="A29" s="1" t="s">
        <v>55</v>
      </c>
      <c r="B29" s="6" t="s">
        <v>56</v>
      </c>
      <c r="D29" s="3" t="str">
        <f>IFERROR(__xludf.DUMMYFUNCTION("""COMPUTED_VALUE"""),"BI")</f>
        <v>BI</v>
      </c>
      <c r="E29" s="3" t="str">
        <f>IFERROR(__xludf.DUMMYFUNCTION("""COMPUTED_VALUE"""),"Burundi")</f>
        <v>Burundi</v>
      </c>
      <c r="F29" s="3" t="str">
        <f>IFERROR(__xludf.DUMMYFUNCTION("PROPER(GOOGLETRANSLATE(E29:E998,""de"", ""en""))"),"Burundi")</f>
        <v>Burundi</v>
      </c>
      <c r="H29" s="3" t="str">
        <f t="shared" si="1"/>
        <v>{"iso":"BI","de":"Burundi","en":"Burundi"}</v>
      </c>
    </row>
    <row r="30">
      <c r="A30" s="5" t="s">
        <v>57</v>
      </c>
      <c r="B30" s="6" t="s">
        <v>58</v>
      </c>
      <c r="D30" s="3" t="str">
        <f>IFERROR(__xludf.DUMMYFUNCTION("""COMPUTED_VALUE"""),"CL")</f>
        <v>CL</v>
      </c>
      <c r="E30" s="3" t="str">
        <f>IFERROR(__xludf.DUMMYFUNCTION("""COMPUTED_VALUE"""),"Chile")</f>
        <v>Chile</v>
      </c>
      <c r="F30" s="3" t="str">
        <f>IFERROR(__xludf.DUMMYFUNCTION("PROPER(GOOGLETRANSLATE(E30:E998,""de"", ""en""))"),"Chile")</f>
        <v>Chile</v>
      </c>
      <c r="H30" s="3" t="str">
        <f t="shared" si="1"/>
        <v>{"iso":"CL","de":"Chile","en":"Chile"}</v>
      </c>
    </row>
    <row r="31">
      <c r="A31" s="1" t="s">
        <v>59</v>
      </c>
      <c r="B31" s="6" t="s">
        <v>60</v>
      </c>
      <c r="D31" s="3" t="str">
        <f>IFERROR(__xludf.DUMMYFUNCTION("""COMPUTED_VALUE"""),"TW")</f>
        <v>TW</v>
      </c>
      <c r="E31" s="3" t="str">
        <f>IFERROR(__xludf.DUMMYFUNCTION("""COMPUTED_VALUE"""),"Republik China")</f>
        <v>Republik China</v>
      </c>
      <c r="F31" s="3" t="str">
        <f>IFERROR(__xludf.DUMMYFUNCTION("PROPER(GOOGLETRANSLATE(E31:E998,""de"", ""en""))"),"Republic Of China")</f>
        <v>Republic Of China</v>
      </c>
      <c r="H31" s="3" t="str">
        <f t="shared" si="1"/>
        <v>{"iso":"TW","de":"Republik China","en":"Republic Of China"}</v>
      </c>
    </row>
    <row r="32">
      <c r="A32" s="5" t="s">
        <v>61</v>
      </c>
      <c r="B32" s="6" t="s">
        <v>62</v>
      </c>
      <c r="D32" s="3" t="str">
        <f>IFERROR(__xludf.DUMMYFUNCTION("""COMPUTED_VALUE"""),"CN")</f>
        <v>CN</v>
      </c>
      <c r="E32" s="3" t="str">
        <f>IFERROR(__xludf.DUMMYFUNCTION("""COMPUTED_VALUE"""),"Volksrepublik China")</f>
        <v>Volksrepublik China</v>
      </c>
      <c r="F32" s="3" t="str">
        <f>IFERROR(__xludf.DUMMYFUNCTION("PROPER(GOOGLETRANSLATE(E32:E998,""de"", ""en""))"),"People'S Republic Of China")</f>
        <v>People'S Republic Of China</v>
      </c>
      <c r="H32" s="3" t="str">
        <f t="shared" si="1"/>
        <v>{"iso":"CN","de":"Volksrepublik China","en":"People'S Republic Of China"}</v>
      </c>
    </row>
    <row r="33">
      <c r="A33" s="1" t="s">
        <v>63</v>
      </c>
      <c r="B33" s="8" t="s">
        <v>64</v>
      </c>
      <c r="D33" s="3" t="str">
        <f>IFERROR(__xludf.DUMMYFUNCTION("""COMPUTED_VALUE"""),"CK")</f>
        <v>CK</v>
      </c>
      <c r="E33" s="3" t="str">
        <f>IFERROR(__xludf.DUMMYFUNCTION("""COMPUTED_VALUE"""),"Cookinseln")</f>
        <v>Cookinseln</v>
      </c>
      <c r="F33" s="3" t="str">
        <f>IFERROR(__xludf.DUMMYFUNCTION("PROPER(GOOGLETRANSLATE(E33:E998,""de"", ""en""))"),"Cook Islands")</f>
        <v>Cook Islands</v>
      </c>
      <c r="H33" s="3" t="str">
        <f t="shared" si="1"/>
        <v>{"iso":"CK","de":"Cookinseln","en":"Cook Islands"}</v>
      </c>
    </row>
    <row r="34">
      <c r="A34" s="5" t="s">
        <v>65</v>
      </c>
      <c r="B34" s="9" t="s">
        <v>66</v>
      </c>
      <c r="D34" s="3" t="str">
        <f>IFERROR(__xludf.DUMMYFUNCTION("""COMPUTED_VALUE"""),"CR")</f>
        <v>CR</v>
      </c>
      <c r="E34" s="3" t="str">
        <f>IFERROR(__xludf.DUMMYFUNCTION("""COMPUTED_VALUE"""),"Costa Rica")</f>
        <v>Costa Rica</v>
      </c>
      <c r="F34" s="3" t="str">
        <f>IFERROR(__xludf.DUMMYFUNCTION("PROPER(GOOGLETRANSLATE(E34:E998,""de"", ""en""))"),"Costa Rica")</f>
        <v>Costa Rica</v>
      </c>
      <c r="H34" s="3" t="str">
        <f t="shared" si="1"/>
        <v>{"iso":"CR","de":"Costa Rica","en":"Costa Rica"}</v>
      </c>
    </row>
    <row r="35">
      <c r="A35" s="1" t="s">
        <v>67</v>
      </c>
      <c r="B35" s="8" t="s">
        <v>68</v>
      </c>
      <c r="D35" s="3" t="str">
        <f>IFERROR(__xludf.DUMMYFUNCTION("""COMPUTED_VALUE"""),"DK")</f>
        <v>DK</v>
      </c>
      <c r="E35" s="3" t="str">
        <f>IFERROR(__xludf.DUMMYFUNCTION("""COMPUTED_VALUE"""),"Dänemark")</f>
        <v>Dänemark</v>
      </c>
      <c r="F35" s="3" t="str">
        <f>IFERROR(__xludf.DUMMYFUNCTION("PROPER(GOOGLETRANSLATE(E35:E998,""de"", ""en""))"),"Denmark")</f>
        <v>Denmark</v>
      </c>
      <c r="H35" s="3" t="str">
        <f t="shared" si="1"/>
        <v>{"iso":"DK","de":"Dänemark","en":"Denmark"}</v>
      </c>
    </row>
    <row r="36">
      <c r="A36" s="5" t="s">
        <v>69</v>
      </c>
      <c r="B36" s="9" t="s">
        <v>70</v>
      </c>
      <c r="D36" s="3" t="str">
        <f>IFERROR(__xludf.DUMMYFUNCTION("""COMPUTED_VALUE"""),"DE")</f>
        <v>DE</v>
      </c>
      <c r="E36" s="3" t="str">
        <f>IFERROR(__xludf.DUMMYFUNCTION("""COMPUTED_VALUE"""),"Deutschland")</f>
        <v>Deutschland</v>
      </c>
      <c r="F36" s="3" t="str">
        <f>IFERROR(__xludf.DUMMYFUNCTION("PROPER(GOOGLETRANSLATE(E36:E998,""de"", ""en""))"),"Germany")</f>
        <v>Germany</v>
      </c>
      <c r="H36" s="3" t="str">
        <f t="shared" si="1"/>
        <v>{"iso":"DE","de":"Deutschland","en":"Germany"}</v>
      </c>
    </row>
    <row r="37">
      <c r="A37" s="1" t="s">
        <v>71</v>
      </c>
      <c r="B37" s="9" t="s">
        <v>72</v>
      </c>
      <c r="D37" s="3" t="str">
        <f>IFERROR(__xludf.DUMMYFUNCTION("""COMPUTED_VALUE"""),"DM")</f>
        <v>DM</v>
      </c>
      <c r="E37" s="3" t="str">
        <f>IFERROR(__xludf.DUMMYFUNCTION("""COMPUTED_VALUE"""),"Dominica")</f>
        <v>Dominica</v>
      </c>
      <c r="F37" s="3" t="str">
        <f>IFERROR(__xludf.DUMMYFUNCTION("PROPER(GOOGLETRANSLATE(E37:E998,""de"", ""en""))"),"Dominica")</f>
        <v>Dominica</v>
      </c>
      <c r="H37" s="3" t="str">
        <f t="shared" si="1"/>
        <v>{"iso":"DM","de":"Dominica","en":"Dominica"}</v>
      </c>
    </row>
    <row r="38">
      <c r="A38" s="5" t="s">
        <v>73</v>
      </c>
      <c r="B38" s="6" t="s">
        <v>74</v>
      </c>
      <c r="D38" s="3" t="str">
        <f>IFERROR(__xludf.DUMMYFUNCTION("""COMPUTED_VALUE"""),"DO")</f>
        <v>DO</v>
      </c>
      <c r="E38" s="3" t="str">
        <f>IFERROR(__xludf.DUMMYFUNCTION("""COMPUTED_VALUE"""),"Dominikanische Republik")</f>
        <v>Dominikanische Republik</v>
      </c>
      <c r="F38" s="3" t="str">
        <f>IFERROR(__xludf.DUMMYFUNCTION("PROPER(GOOGLETRANSLATE(E38:E998,""de"", ""en""))"),"Dominican Republic")</f>
        <v>Dominican Republic</v>
      </c>
      <c r="H38" s="3" t="str">
        <f t="shared" si="1"/>
        <v>{"iso":"DO","de":"Dominikanische Republik","en":"Dominican Republic"}</v>
      </c>
    </row>
    <row r="39">
      <c r="A39" s="1" t="s">
        <v>75</v>
      </c>
      <c r="B39" s="6" t="s">
        <v>76</v>
      </c>
      <c r="D39" s="3" t="str">
        <f>IFERROR(__xludf.DUMMYFUNCTION("""COMPUTED_VALUE"""),"DJ")</f>
        <v>DJ</v>
      </c>
      <c r="E39" s="3" t="str">
        <f>IFERROR(__xludf.DUMMYFUNCTION("""COMPUTED_VALUE"""),"Dschibuti")</f>
        <v>Dschibuti</v>
      </c>
      <c r="F39" s="3" t="str">
        <f>IFERROR(__xludf.DUMMYFUNCTION("PROPER(GOOGLETRANSLATE(E39:E998,""de"", ""en""))"),"Djibouti")</f>
        <v>Djibouti</v>
      </c>
      <c r="H39" s="3" t="str">
        <f t="shared" si="1"/>
        <v>{"iso":"DJ","de":"Dschibuti","en":"Djibouti"}</v>
      </c>
    </row>
    <row r="40">
      <c r="A40" s="5" t="s">
        <v>77</v>
      </c>
      <c r="B40" s="6" t="s">
        <v>78</v>
      </c>
      <c r="D40" s="3" t="str">
        <f>IFERROR(__xludf.DUMMYFUNCTION("""COMPUTED_VALUE"""),"EC")</f>
        <v>EC</v>
      </c>
      <c r="E40" s="3" t="str">
        <f>IFERROR(__xludf.DUMMYFUNCTION("""COMPUTED_VALUE"""),"Ecuador")</f>
        <v>Ecuador</v>
      </c>
      <c r="F40" s="3" t="str">
        <f>IFERROR(__xludf.DUMMYFUNCTION("PROPER(GOOGLETRANSLATE(E40:E998,""de"", ""en""))"),"Ecuador")</f>
        <v>Ecuador</v>
      </c>
      <c r="H40" s="3" t="str">
        <f t="shared" si="1"/>
        <v>{"iso":"EC","de":"Ecuador","en":"Ecuador"}</v>
      </c>
    </row>
    <row r="41">
      <c r="A41" s="1" t="s">
        <v>79</v>
      </c>
      <c r="B41" s="6" t="s">
        <v>80</v>
      </c>
      <c r="D41" s="3" t="str">
        <f>IFERROR(__xludf.DUMMYFUNCTION("""COMPUTED_VALUE"""),"SV")</f>
        <v>SV</v>
      </c>
      <c r="E41" s="3" t="str">
        <f>IFERROR(__xludf.DUMMYFUNCTION("""COMPUTED_VALUE"""),"El Salvador")</f>
        <v>El Salvador</v>
      </c>
      <c r="F41" s="3" t="str">
        <f>IFERROR(__xludf.DUMMYFUNCTION("PROPER(GOOGLETRANSLATE(E41:E998,""de"", ""en""))"),"El Salvador")</f>
        <v>El Salvador</v>
      </c>
      <c r="H41" s="3" t="str">
        <f t="shared" si="1"/>
        <v>{"iso":"SV","de":"El Salvador","en":"El Salvador"}</v>
      </c>
    </row>
    <row r="42">
      <c r="A42" s="5" t="s">
        <v>81</v>
      </c>
      <c r="B42" s="6" t="s">
        <v>82</v>
      </c>
      <c r="D42" s="3" t="str">
        <f>IFERROR(__xludf.DUMMYFUNCTION("""COMPUTED_VALUE"""),"CI")</f>
        <v>CI</v>
      </c>
      <c r="E42" s="3" t="str">
        <f>IFERROR(__xludf.DUMMYFUNCTION("""COMPUTED_VALUE"""),"Elfenbeinküste")</f>
        <v>Elfenbeinküste</v>
      </c>
      <c r="F42" s="3" t="str">
        <f>IFERROR(__xludf.DUMMYFUNCTION("PROPER(GOOGLETRANSLATE(E42:E998,""de"", ""en""))"),"Ivory Coast")</f>
        <v>Ivory Coast</v>
      </c>
      <c r="H42" s="3" t="str">
        <f t="shared" si="1"/>
        <v>{"iso":"CI","de":"Elfenbeinküste","en":"Ivory Coast"}</v>
      </c>
    </row>
    <row r="43">
      <c r="A43" s="1" t="s">
        <v>83</v>
      </c>
      <c r="B43" s="6" t="s">
        <v>84</v>
      </c>
      <c r="D43" s="3" t="str">
        <f>IFERROR(__xludf.DUMMYFUNCTION("""COMPUTED_VALUE"""),"ER")</f>
        <v>ER</v>
      </c>
      <c r="E43" s="3" t="str">
        <f>IFERROR(__xludf.DUMMYFUNCTION("""COMPUTED_VALUE"""),"Eritrea")</f>
        <v>Eritrea</v>
      </c>
      <c r="F43" s="3" t="str">
        <f>IFERROR(__xludf.DUMMYFUNCTION("PROPER(GOOGLETRANSLATE(E43:E998,""de"", ""en""))"),"Eritrea")</f>
        <v>Eritrea</v>
      </c>
      <c r="H43" s="3" t="str">
        <f t="shared" si="1"/>
        <v>{"iso":"ER","de":"Eritrea","en":"Eritrea"}</v>
      </c>
    </row>
    <row r="44">
      <c r="A44" s="5" t="s">
        <v>85</v>
      </c>
      <c r="B44" s="6" t="s">
        <v>86</v>
      </c>
      <c r="D44" s="3" t="str">
        <f>IFERROR(__xludf.DUMMYFUNCTION("""COMPUTED_VALUE"""),"EE")</f>
        <v>EE</v>
      </c>
      <c r="E44" s="3" t="str">
        <f>IFERROR(__xludf.DUMMYFUNCTION("""COMPUTED_VALUE"""),"Estland")</f>
        <v>Estland</v>
      </c>
      <c r="F44" s="3" t="str">
        <f>IFERROR(__xludf.DUMMYFUNCTION("PROPER(GOOGLETRANSLATE(E44:E998,""de"", ""en""))"),"Estonia")</f>
        <v>Estonia</v>
      </c>
      <c r="H44" s="3" t="str">
        <f t="shared" si="1"/>
        <v>{"iso":"EE","de":"Estland","en":"Estonia"}</v>
      </c>
    </row>
    <row r="45">
      <c r="A45" s="1" t="s">
        <v>87</v>
      </c>
      <c r="B45" s="6" t="s">
        <v>88</v>
      </c>
      <c r="D45" s="3" t="str">
        <f>IFERROR(__xludf.DUMMYFUNCTION("""COMPUTED_VALUE"""),"FJ")</f>
        <v>FJ</v>
      </c>
      <c r="E45" s="3" t="str">
        <f>IFERROR(__xludf.DUMMYFUNCTION("""COMPUTED_VALUE"""),"Fidschi")</f>
        <v>Fidschi</v>
      </c>
      <c r="F45" s="3" t="str">
        <f>IFERROR(__xludf.DUMMYFUNCTION("PROPER(GOOGLETRANSLATE(E45:E998,""de"", ""en""))"),"Fiji")</f>
        <v>Fiji</v>
      </c>
      <c r="H45" s="3" t="str">
        <f t="shared" si="1"/>
        <v>{"iso":"FJ","de":"Fidschi","en":"Fiji"}</v>
      </c>
    </row>
    <row r="46">
      <c r="A46" s="5" t="s">
        <v>89</v>
      </c>
      <c r="B46" s="6" t="s">
        <v>90</v>
      </c>
      <c r="D46" s="3" t="str">
        <f>IFERROR(__xludf.DUMMYFUNCTION("""COMPUTED_VALUE"""),"FI")</f>
        <v>FI</v>
      </c>
      <c r="E46" s="3" t="str">
        <f>IFERROR(__xludf.DUMMYFUNCTION("""COMPUTED_VALUE"""),"Finnland")</f>
        <v>Finnland</v>
      </c>
      <c r="F46" s="3" t="str">
        <f>IFERROR(__xludf.DUMMYFUNCTION("PROPER(GOOGLETRANSLATE(E46:E998,""de"", ""en""))"),"Finland")</f>
        <v>Finland</v>
      </c>
      <c r="H46" s="3" t="str">
        <f t="shared" si="1"/>
        <v>{"iso":"FI","de":"Finnland","en":"Finland"}</v>
      </c>
    </row>
    <row r="47">
      <c r="A47" s="1" t="s">
        <v>91</v>
      </c>
      <c r="B47" s="6" t="s">
        <v>92</v>
      </c>
      <c r="D47" s="3" t="str">
        <f>IFERROR(__xludf.DUMMYFUNCTION("""COMPUTED_VALUE"""),"FR")</f>
        <v>FR</v>
      </c>
      <c r="E47" s="3" t="str">
        <f>IFERROR(__xludf.DUMMYFUNCTION("""COMPUTED_VALUE"""),"Frankreich")</f>
        <v>Frankreich</v>
      </c>
      <c r="F47" s="3" t="str">
        <f>IFERROR(__xludf.DUMMYFUNCTION("PROPER(GOOGLETRANSLATE(E47:E998,""de"", ""en""))"),"France")</f>
        <v>France</v>
      </c>
      <c r="H47" s="3" t="str">
        <f t="shared" si="1"/>
        <v>{"iso":"FR","de":"Frankreich","en":"France"}</v>
      </c>
    </row>
    <row r="48">
      <c r="A48" s="10" t="s">
        <v>93</v>
      </c>
      <c r="B48" s="6" t="s">
        <v>94</v>
      </c>
      <c r="D48" s="3" t="str">
        <f>IFERROR(__xludf.DUMMYFUNCTION("""COMPUTED_VALUE"""),"GA")</f>
        <v>GA</v>
      </c>
      <c r="E48" s="3" t="str">
        <f>IFERROR(__xludf.DUMMYFUNCTION("""COMPUTED_VALUE"""),"Gabun")</f>
        <v>Gabun</v>
      </c>
      <c r="F48" s="3" t="str">
        <f>IFERROR(__xludf.DUMMYFUNCTION("PROPER(GOOGLETRANSLATE(E48:E998,""de"", ""en""))"),"Gabon")</f>
        <v>Gabon</v>
      </c>
      <c r="H48" s="3" t="str">
        <f t="shared" si="1"/>
        <v>{"iso":"GA","de":"Gabun","en":"Gabon"}</v>
      </c>
    </row>
    <row r="49">
      <c r="A49" s="1" t="s">
        <v>95</v>
      </c>
      <c r="B49" s="9" t="s">
        <v>96</v>
      </c>
      <c r="D49" s="3" t="str">
        <f>IFERROR(__xludf.DUMMYFUNCTION("""COMPUTED_VALUE"""),"GM")</f>
        <v>GM</v>
      </c>
      <c r="E49" s="3" t="str">
        <f>IFERROR(__xludf.DUMMYFUNCTION("""COMPUTED_VALUE"""),"Gambia")</f>
        <v>Gambia</v>
      </c>
      <c r="F49" s="3" t="str">
        <f>IFERROR(__xludf.DUMMYFUNCTION("PROPER(GOOGLETRANSLATE(E49:E998,""de"", ""en""))"),"Gambia")</f>
        <v>Gambia</v>
      </c>
      <c r="H49" s="3" t="str">
        <f t="shared" si="1"/>
        <v>{"iso":"GM","de":"Gambia","en":"Gambia"}</v>
      </c>
    </row>
    <row r="50">
      <c r="A50" s="5" t="s">
        <v>97</v>
      </c>
      <c r="B50" s="6" t="s">
        <v>98</v>
      </c>
      <c r="D50" s="3" t="str">
        <f>IFERROR(__xludf.DUMMYFUNCTION("""COMPUTED_VALUE"""),"GE")</f>
        <v>GE</v>
      </c>
      <c r="E50" s="3" t="str">
        <f>IFERROR(__xludf.DUMMYFUNCTION("""COMPUTED_VALUE"""),"Georgien")</f>
        <v>Georgien</v>
      </c>
      <c r="F50" s="3" t="str">
        <f>IFERROR(__xludf.DUMMYFUNCTION("PROPER(GOOGLETRANSLATE(E50:E998,""de"", ""en""))"),"Georgia")</f>
        <v>Georgia</v>
      </c>
      <c r="H50" s="3" t="str">
        <f t="shared" si="1"/>
        <v>{"iso":"GE","de":"Georgien","en":"Georgia"}</v>
      </c>
    </row>
    <row r="51">
      <c r="A51" s="1" t="s">
        <v>99</v>
      </c>
      <c r="B51" s="6" t="s">
        <v>100</v>
      </c>
      <c r="D51" s="3" t="str">
        <f>IFERROR(__xludf.DUMMYFUNCTION("""COMPUTED_VALUE"""),"GH")</f>
        <v>GH</v>
      </c>
      <c r="E51" s="3" t="str">
        <f>IFERROR(__xludf.DUMMYFUNCTION("""COMPUTED_VALUE"""),"Ghana")</f>
        <v>Ghana</v>
      </c>
      <c r="F51" s="3" t="str">
        <f>IFERROR(__xludf.DUMMYFUNCTION("PROPER(GOOGLETRANSLATE(E51:E998,""de"", ""en""))"),"Ghana")</f>
        <v>Ghana</v>
      </c>
      <c r="H51" s="3" t="str">
        <f t="shared" si="1"/>
        <v>{"iso":"GH","de":"Ghana","en":"Ghana"}</v>
      </c>
    </row>
    <row r="52">
      <c r="A52" s="5" t="s">
        <v>101</v>
      </c>
      <c r="B52" s="9" t="s">
        <v>102</v>
      </c>
      <c r="D52" s="3" t="str">
        <f>IFERROR(__xludf.DUMMYFUNCTION("""COMPUTED_VALUE"""),"GD")</f>
        <v>GD</v>
      </c>
      <c r="E52" s="3" t="str">
        <f>IFERROR(__xludf.DUMMYFUNCTION("""COMPUTED_VALUE"""),"Grenada")</f>
        <v>Grenada</v>
      </c>
      <c r="F52" s="3" t="str">
        <f>IFERROR(__xludf.DUMMYFUNCTION("PROPER(GOOGLETRANSLATE(E52:E998,""de"", ""en""))"),"Grenada")</f>
        <v>Grenada</v>
      </c>
      <c r="H52" s="3" t="str">
        <f t="shared" si="1"/>
        <v>{"iso":"GD","de":"Grenada","en":"Grenada"}</v>
      </c>
    </row>
    <row r="53">
      <c r="A53" s="1" t="s">
        <v>103</v>
      </c>
      <c r="B53" s="6" t="s">
        <v>104</v>
      </c>
      <c r="D53" s="3" t="str">
        <f>IFERROR(__xludf.DUMMYFUNCTION("""COMPUTED_VALUE"""),"GR")</f>
        <v>GR</v>
      </c>
      <c r="E53" s="3" t="str">
        <f>IFERROR(__xludf.DUMMYFUNCTION("""COMPUTED_VALUE"""),"Griechenland")</f>
        <v>Griechenland</v>
      </c>
      <c r="F53" s="3" t="str">
        <f>IFERROR(__xludf.DUMMYFUNCTION("PROPER(GOOGLETRANSLATE(E53:E998,""de"", ""en""))"),"Greece")</f>
        <v>Greece</v>
      </c>
      <c r="H53" s="3" t="str">
        <f t="shared" si="1"/>
        <v>{"iso":"GR","de":"Griechenland","en":"Greece"}</v>
      </c>
    </row>
    <row r="54">
      <c r="A54" s="5" t="s">
        <v>105</v>
      </c>
      <c r="B54" s="6" t="s">
        <v>106</v>
      </c>
      <c r="D54" s="3" t="str">
        <f>IFERROR(__xludf.DUMMYFUNCTION("""COMPUTED_VALUE"""),"GT")</f>
        <v>GT</v>
      </c>
      <c r="E54" s="3" t="str">
        <f>IFERROR(__xludf.DUMMYFUNCTION("""COMPUTED_VALUE"""),"Guatemala")</f>
        <v>Guatemala</v>
      </c>
      <c r="F54" s="3" t="str">
        <f>IFERROR(__xludf.DUMMYFUNCTION("PROPER(GOOGLETRANSLATE(E54:E998,""de"", ""en""))"),"Guatemala")</f>
        <v>Guatemala</v>
      </c>
      <c r="H54" s="3" t="str">
        <f t="shared" si="1"/>
        <v>{"iso":"GT","de":"Guatemala","en":"Guatemala"}</v>
      </c>
    </row>
    <row r="55">
      <c r="A55" s="1" t="s">
        <v>107</v>
      </c>
      <c r="B55" s="6" t="s">
        <v>108</v>
      </c>
      <c r="D55" s="3" t="str">
        <f>IFERROR(__xludf.DUMMYFUNCTION("""COMPUTED_VALUE"""),"GN")</f>
        <v>GN</v>
      </c>
      <c r="E55" s="3" t="str">
        <f>IFERROR(__xludf.DUMMYFUNCTION("""COMPUTED_VALUE"""),"Guinea")</f>
        <v>Guinea</v>
      </c>
      <c r="F55" s="3" t="str">
        <f>IFERROR(__xludf.DUMMYFUNCTION("PROPER(GOOGLETRANSLATE(E55:E998,""de"", ""en""))"),"Guinea")</f>
        <v>Guinea</v>
      </c>
      <c r="H55" s="3" t="str">
        <f t="shared" si="1"/>
        <v>{"iso":"GN","de":"Guinea","en":"Guinea"}</v>
      </c>
    </row>
    <row r="56">
      <c r="A56" s="5" t="s">
        <v>109</v>
      </c>
      <c r="B56" s="6" t="s">
        <v>110</v>
      </c>
      <c r="D56" s="3" t="str">
        <f>IFERROR(__xludf.DUMMYFUNCTION("""COMPUTED_VALUE"""),"GW")</f>
        <v>GW</v>
      </c>
      <c r="E56" s="3" t="str">
        <f>IFERROR(__xludf.DUMMYFUNCTION("""COMPUTED_VALUE"""),"Guinea-Bissau")</f>
        <v>Guinea-Bissau</v>
      </c>
      <c r="F56" s="3" t="str">
        <f>IFERROR(__xludf.DUMMYFUNCTION("PROPER(GOOGLETRANSLATE(E56:E998,""de"", ""en""))"),"Guinea-Bissau")</f>
        <v>Guinea-Bissau</v>
      </c>
      <c r="H56" s="3" t="str">
        <f t="shared" si="1"/>
        <v>{"iso":"GW","de":"Guinea-Bissau","en":"Guinea-Bissau"}</v>
      </c>
    </row>
    <row r="57">
      <c r="A57" s="1" t="s">
        <v>111</v>
      </c>
      <c r="B57" s="6" t="s">
        <v>112</v>
      </c>
      <c r="D57" s="3" t="str">
        <f>IFERROR(__xludf.DUMMYFUNCTION("""COMPUTED_VALUE"""),"GY")</f>
        <v>GY</v>
      </c>
      <c r="E57" s="3" t="str">
        <f>IFERROR(__xludf.DUMMYFUNCTION("""COMPUTED_VALUE"""),"Guyana")</f>
        <v>Guyana</v>
      </c>
      <c r="F57" s="3" t="str">
        <f>IFERROR(__xludf.DUMMYFUNCTION("PROPER(GOOGLETRANSLATE(E57:E998,""de"", ""en""))"),"Guyana")</f>
        <v>Guyana</v>
      </c>
      <c r="H57" s="3" t="str">
        <f t="shared" si="1"/>
        <v>{"iso":"GY","de":"Guyana","en":"Guyana"}</v>
      </c>
    </row>
    <row r="58">
      <c r="A58" s="5" t="s">
        <v>113</v>
      </c>
      <c r="B58" s="6" t="s">
        <v>114</v>
      </c>
      <c r="D58" s="3" t="str">
        <f>IFERROR(__xludf.DUMMYFUNCTION("""COMPUTED_VALUE"""),"HT")</f>
        <v>HT</v>
      </c>
      <c r="E58" s="3" t="str">
        <f>IFERROR(__xludf.DUMMYFUNCTION("""COMPUTED_VALUE"""),"Haiti")</f>
        <v>Haiti</v>
      </c>
      <c r="F58" s="3" t="str">
        <f>IFERROR(__xludf.DUMMYFUNCTION("PROPER(GOOGLETRANSLATE(E58:E998,""de"", ""en""))"),"Haiti")</f>
        <v>Haiti</v>
      </c>
      <c r="H58" s="3" t="str">
        <f t="shared" si="1"/>
        <v>{"iso":"HT","de":"Haiti","en":"Haiti"}</v>
      </c>
    </row>
    <row r="59">
      <c r="A59" s="1" t="s">
        <v>115</v>
      </c>
      <c r="B59" s="6" t="s">
        <v>116</v>
      </c>
      <c r="D59" s="3" t="str">
        <f>IFERROR(__xludf.DUMMYFUNCTION("""COMPUTED_VALUE"""),"HN")</f>
        <v>HN</v>
      </c>
      <c r="E59" s="3" t="str">
        <f>IFERROR(__xludf.DUMMYFUNCTION("""COMPUTED_VALUE"""),"Honduras")</f>
        <v>Honduras</v>
      </c>
      <c r="F59" s="3" t="str">
        <f>IFERROR(__xludf.DUMMYFUNCTION("PROPER(GOOGLETRANSLATE(E59:E998,""de"", ""en""))"),"Honduras")</f>
        <v>Honduras</v>
      </c>
      <c r="H59" s="3" t="str">
        <f t="shared" si="1"/>
        <v>{"iso":"HN","de":"Honduras","en":"Honduras"}</v>
      </c>
    </row>
    <row r="60">
      <c r="A60" s="5" t="s">
        <v>117</v>
      </c>
      <c r="B60" s="6" t="s">
        <v>118</v>
      </c>
      <c r="D60" s="3" t="str">
        <f>IFERROR(__xludf.DUMMYFUNCTION("""COMPUTED_VALUE"""),"IN")</f>
        <v>IN</v>
      </c>
      <c r="E60" s="3" t="str">
        <f>IFERROR(__xludf.DUMMYFUNCTION("""COMPUTED_VALUE"""),"Indien")</f>
        <v>Indien</v>
      </c>
      <c r="F60" s="3" t="str">
        <f>IFERROR(__xludf.DUMMYFUNCTION("PROPER(GOOGLETRANSLATE(E60:E998,""de"", ""en""))"),"India")</f>
        <v>India</v>
      </c>
      <c r="H60" s="3" t="str">
        <f t="shared" si="1"/>
        <v>{"iso":"IN","de":"Indien","en":"India"}</v>
      </c>
    </row>
    <row r="61">
      <c r="A61" s="1" t="s">
        <v>119</v>
      </c>
      <c r="B61" s="6" t="s">
        <v>120</v>
      </c>
      <c r="D61" s="3" t="str">
        <f>IFERROR(__xludf.DUMMYFUNCTION("""COMPUTED_VALUE"""),"ID")</f>
        <v>ID</v>
      </c>
      <c r="E61" s="3" t="str">
        <f>IFERROR(__xludf.DUMMYFUNCTION("""COMPUTED_VALUE"""),"Indonesien")</f>
        <v>Indonesien</v>
      </c>
      <c r="F61" s="3" t="str">
        <f>IFERROR(__xludf.DUMMYFUNCTION("PROPER(GOOGLETRANSLATE(E61:E998,""de"", ""en""))"),"Indonesia")</f>
        <v>Indonesia</v>
      </c>
      <c r="H61" s="3" t="str">
        <f t="shared" si="1"/>
        <v>{"iso":"ID","de":"Indonesien","en":"Indonesia"}</v>
      </c>
    </row>
    <row r="62">
      <c r="A62" s="5" t="s">
        <v>121</v>
      </c>
      <c r="B62" s="9" t="s">
        <v>122</v>
      </c>
      <c r="D62" s="3" t="str">
        <f>IFERROR(__xludf.DUMMYFUNCTION("""COMPUTED_VALUE"""),"IQ")</f>
        <v>IQ</v>
      </c>
      <c r="E62" s="3" t="str">
        <f>IFERROR(__xludf.DUMMYFUNCTION("""COMPUTED_VALUE"""),"Irak")</f>
        <v>Irak</v>
      </c>
      <c r="F62" s="3" t="str">
        <f>IFERROR(__xludf.DUMMYFUNCTION("PROPER(GOOGLETRANSLATE(E62:E998,""de"", ""en""))"),"Iraq")</f>
        <v>Iraq</v>
      </c>
      <c r="H62" s="3" t="str">
        <f t="shared" si="1"/>
        <v>{"iso":"IQ","de":"Irak","en":"Iraq"}</v>
      </c>
    </row>
    <row r="63">
      <c r="A63" s="1" t="s">
        <v>123</v>
      </c>
      <c r="B63" s="6" t="s">
        <v>124</v>
      </c>
      <c r="D63" s="3" t="str">
        <f>IFERROR(__xludf.DUMMYFUNCTION("""COMPUTED_VALUE"""),"IR")</f>
        <v>IR</v>
      </c>
      <c r="E63" s="3" t="str">
        <f>IFERROR(__xludf.DUMMYFUNCTION("""COMPUTED_VALUE"""),"Iran")</f>
        <v>Iran</v>
      </c>
      <c r="F63" s="3" t="str">
        <f>IFERROR(__xludf.DUMMYFUNCTION("PROPER(GOOGLETRANSLATE(E63:E998,""de"", ""en""))"),"Iran")</f>
        <v>Iran</v>
      </c>
      <c r="H63" s="3" t="str">
        <f t="shared" si="1"/>
        <v>{"iso":"IR","de":"Iran","en":"Iran"}</v>
      </c>
    </row>
    <row r="64">
      <c r="A64" s="5" t="s">
        <v>125</v>
      </c>
      <c r="B64" s="6" t="s">
        <v>126</v>
      </c>
      <c r="D64" s="3" t="str">
        <f>IFERROR(__xludf.DUMMYFUNCTION("""COMPUTED_VALUE"""),"IE")</f>
        <v>IE</v>
      </c>
      <c r="E64" s="3" t="str">
        <f>IFERROR(__xludf.DUMMYFUNCTION("""COMPUTED_VALUE"""),"Irland")</f>
        <v>Irland</v>
      </c>
      <c r="F64" s="3" t="str">
        <f>IFERROR(__xludf.DUMMYFUNCTION("PROPER(GOOGLETRANSLATE(E64:E998,""de"", ""en""))"),"Ireland")</f>
        <v>Ireland</v>
      </c>
      <c r="H64" s="3" t="str">
        <f t="shared" si="1"/>
        <v>{"iso":"IE","de":"Irland","en":"Ireland"}</v>
      </c>
    </row>
    <row r="65">
      <c r="A65" s="1" t="s">
        <v>127</v>
      </c>
      <c r="B65" s="6" t="s">
        <v>128</v>
      </c>
      <c r="D65" s="3" t="str">
        <f>IFERROR(__xludf.DUMMYFUNCTION("""COMPUTED_VALUE"""),"IS")</f>
        <v>IS</v>
      </c>
      <c r="E65" s="3" t="str">
        <f>IFERROR(__xludf.DUMMYFUNCTION("""COMPUTED_VALUE"""),"Island")</f>
        <v>Island</v>
      </c>
      <c r="F65" s="3" t="str">
        <f>IFERROR(__xludf.DUMMYFUNCTION("PROPER(GOOGLETRANSLATE(E65:E998,""de"", ""en""))"),"Iceland")</f>
        <v>Iceland</v>
      </c>
      <c r="H65" s="3" t="str">
        <f t="shared" si="1"/>
        <v>{"iso":"IS","de":"Island","en":"Iceland"}</v>
      </c>
    </row>
    <row r="66">
      <c r="A66" s="5" t="s">
        <v>129</v>
      </c>
      <c r="B66" s="6" t="s">
        <v>130</v>
      </c>
      <c r="D66" s="3" t="str">
        <f>IFERROR(__xludf.DUMMYFUNCTION("""COMPUTED_VALUE"""),"IL")</f>
        <v>IL</v>
      </c>
      <c r="E66" s="3" t="str">
        <f>IFERROR(__xludf.DUMMYFUNCTION("""COMPUTED_VALUE"""),"Israel")</f>
        <v>Israel</v>
      </c>
      <c r="F66" s="3" t="str">
        <f>IFERROR(__xludf.DUMMYFUNCTION("PROPER(GOOGLETRANSLATE(E66:E998,""de"", ""en""))"),"Israel")</f>
        <v>Israel</v>
      </c>
      <c r="H66" s="3" t="str">
        <f t="shared" si="1"/>
        <v>{"iso":"IL","de":"Israel","en":"Israel"}</v>
      </c>
    </row>
    <row r="67">
      <c r="A67" s="1" t="s">
        <v>131</v>
      </c>
      <c r="B67" s="6" t="s">
        <v>132</v>
      </c>
      <c r="D67" s="3" t="str">
        <f>IFERROR(__xludf.DUMMYFUNCTION("""COMPUTED_VALUE"""),"IT")</f>
        <v>IT</v>
      </c>
      <c r="E67" s="3" t="str">
        <f>IFERROR(__xludf.DUMMYFUNCTION("""COMPUTED_VALUE"""),"Italien")</f>
        <v>Italien</v>
      </c>
      <c r="F67" s="3" t="str">
        <f>IFERROR(__xludf.DUMMYFUNCTION("PROPER(GOOGLETRANSLATE(E67:E998,""de"", ""en""))"),"Italy")</f>
        <v>Italy</v>
      </c>
      <c r="H67" s="3" t="str">
        <f t="shared" si="1"/>
        <v>{"iso":"IT","de":"Italien","en":"Italy"}</v>
      </c>
    </row>
    <row r="68">
      <c r="A68" s="5" t="s">
        <v>133</v>
      </c>
      <c r="B68" s="9" t="s">
        <v>134</v>
      </c>
      <c r="D68" s="3" t="str">
        <f>IFERROR(__xludf.DUMMYFUNCTION("""COMPUTED_VALUE"""),"JM")</f>
        <v>JM</v>
      </c>
      <c r="E68" s="3" t="str">
        <f>IFERROR(__xludf.DUMMYFUNCTION("""COMPUTED_VALUE"""),"Jamaika")</f>
        <v>Jamaika</v>
      </c>
      <c r="F68" s="3" t="str">
        <f>IFERROR(__xludf.DUMMYFUNCTION("PROPER(GOOGLETRANSLATE(E68:E998,""de"", ""en""))"),"Jamaica")</f>
        <v>Jamaica</v>
      </c>
      <c r="H68" s="3" t="str">
        <f t="shared" si="1"/>
        <v>{"iso":"JM","de":"Jamaika","en":"Jamaica"}</v>
      </c>
    </row>
    <row r="69">
      <c r="A69" s="1" t="s">
        <v>135</v>
      </c>
      <c r="B69" s="6" t="s">
        <v>136</v>
      </c>
      <c r="D69" s="3" t="str">
        <f>IFERROR(__xludf.DUMMYFUNCTION("""COMPUTED_VALUE"""),"JP")</f>
        <v>JP</v>
      </c>
      <c r="E69" s="3" t="str">
        <f>IFERROR(__xludf.DUMMYFUNCTION("""COMPUTED_VALUE"""),"Japan")</f>
        <v>Japan</v>
      </c>
      <c r="F69" s="3" t="str">
        <f>IFERROR(__xludf.DUMMYFUNCTION("PROPER(GOOGLETRANSLATE(E69:E998,""de"", ""en""))"),"Japan")</f>
        <v>Japan</v>
      </c>
      <c r="H69" s="3" t="str">
        <f t="shared" si="1"/>
        <v>{"iso":"JP","de":"Japan","en":"Japan"}</v>
      </c>
    </row>
    <row r="70">
      <c r="A70" s="5" t="s">
        <v>137</v>
      </c>
      <c r="B70" s="6" t="s">
        <v>138</v>
      </c>
      <c r="D70" s="3" t="str">
        <f>IFERROR(__xludf.DUMMYFUNCTION("""COMPUTED_VALUE"""),"YE")</f>
        <v>YE</v>
      </c>
      <c r="E70" s="3" t="str">
        <f>IFERROR(__xludf.DUMMYFUNCTION("""COMPUTED_VALUE"""),"Jemen")</f>
        <v>Jemen</v>
      </c>
      <c r="F70" s="3" t="str">
        <f>IFERROR(__xludf.DUMMYFUNCTION("PROPER(GOOGLETRANSLATE(E70:E998,""de"", ""en""))"),"Yemen")</f>
        <v>Yemen</v>
      </c>
      <c r="H70" s="3" t="str">
        <f t="shared" si="1"/>
        <v>{"iso":"YE","de":"Jemen","en":"Yemen"}</v>
      </c>
    </row>
    <row r="71">
      <c r="A71" s="1" t="s">
        <v>139</v>
      </c>
      <c r="B71" s="6" t="s">
        <v>140</v>
      </c>
      <c r="D71" s="3" t="str">
        <f>IFERROR(__xludf.DUMMYFUNCTION("""COMPUTED_VALUE"""),"JO")</f>
        <v>JO</v>
      </c>
      <c r="E71" s="3" t="str">
        <f>IFERROR(__xludf.DUMMYFUNCTION("""COMPUTED_VALUE"""),"Jordanien")</f>
        <v>Jordanien</v>
      </c>
      <c r="F71" s="3" t="str">
        <f>IFERROR(__xludf.DUMMYFUNCTION("PROPER(GOOGLETRANSLATE(E71:E998,""de"", ""en""))"),"Jordan")</f>
        <v>Jordan</v>
      </c>
      <c r="H71" s="3" t="str">
        <f t="shared" si="1"/>
        <v>{"iso":"JO","de":"Jordanien","en":"Jordan"}</v>
      </c>
    </row>
    <row r="72">
      <c r="A72" s="5" t="s">
        <v>141</v>
      </c>
      <c r="B72" s="6" t="s">
        <v>142</v>
      </c>
      <c r="D72" s="3" t="str">
        <f>IFERROR(__xludf.DUMMYFUNCTION("""COMPUTED_VALUE"""),"KH")</f>
        <v>KH</v>
      </c>
      <c r="E72" s="3" t="str">
        <f>IFERROR(__xludf.DUMMYFUNCTION("""COMPUTED_VALUE"""),"Kambodscha")</f>
        <v>Kambodscha</v>
      </c>
      <c r="F72" s="3" t="str">
        <f>IFERROR(__xludf.DUMMYFUNCTION("PROPER(GOOGLETRANSLATE(E72:E998,""de"", ""en""))"),"Cambodia")</f>
        <v>Cambodia</v>
      </c>
      <c r="H72" s="3" t="str">
        <f t="shared" si="1"/>
        <v>{"iso":"KH","de":"Kambodscha","en":"Cambodia"}</v>
      </c>
    </row>
    <row r="73">
      <c r="A73" s="1" t="s">
        <v>143</v>
      </c>
      <c r="B73" s="6" t="s">
        <v>144</v>
      </c>
      <c r="D73" s="3" t="str">
        <f>IFERROR(__xludf.DUMMYFUNCTION("""COMPUTED_VALUE"""),"CM")</f>
        <v>CM</v>
      </c>
      <c r="E73" s="3" t="str">
        <f>IFERROR(__xludf.DUMMYFUNCTION("""COMPUTED_VALUE"""),"Kamerun")</f>
        <v>Kamerun</v>
      </c>
      <c r="F73" s="3" t="str">
        <f>IFERROR(__xludf.DUMMYFUNCTION("PROPER(GOOGLETRANSLATE(E73:E998,""de"", ""en""))"),"Cameroon")</f>
        <v>Cameroon</v>
      </c>
      <c r="H73" s="3" t="str">
        <f t="shared" si="1"/>
        <v>{"iso":"CM","de":"Kamerun","en":"Cameroon"}</v>
      </c>
    </row>
    <row r="74">
      <c r="A74" s="5" t="s">
        <v>145</v>
      </c>
      <c r="B74" s="6" t="s">
        <v>146</v>
      </c>
      <c r="D74" s="3" t="str">
        <f>IFERROR(__xludf.DUMMYFUNCTION("""COMPUTED_VALUE"""),"CA")</f>
        <v>CA</v>
      </c>
      <c r="E74" s="3" t="str">
        <f>IFERROR(__xludf.DUMMYFUNCTION("""COMPUTED_VALUE"""),"Kanada")</f>
        <v>Kanada</v>
      </c>
      <c r="F74" s="3" t="str">
        <f>IFERROR(__xludf.DUMMYFUNCTION("PROPER(GOOGLETRANSLATE(E74:E998,""de"", ""en""))"),"Canada")</f>
        <v>Canada</v>
      </c>
      <c r="H74" s="3" t="str">
        <f t="shared" si="1"/>
        <v>{"iso":"CA","de":"Kanada","en":"Canada"}</v>
      </c>
    </row>
    <row r="75">
      <c r="A75" s="1" t="s">
        <v>147</v>
      </c>
      <c r="B75" s="6" t="s">
        <v>148</v>
      </c>
      <c r="D75" s="3" t="str">
        <f>IFERROR(__xludf.DUMMYFUNCTION("""COMPUTED_VALUE"""),"CV")</f>
        <v>CV</v>
      </c>
      <c r="E75" s="3" t="str">
        <f>IFERROR(__xludf.DUMMYFUNCTION("""COMPUTED_VALUE"""),"Kap Verde")</f>
        <v>Kap Verde</v>
      </c>
      <c r="F75" s="3" t="str">
        <f>IFERROR(__xludf.DUMMYFUNCTION("PROPER(GOOGLETRANSLATE(E75:E998,""de"", ""en""))"),"Cape Verde")</f>
        <v>Cape Verde</v>
      </c>
      <c r="H75" s="3" t="str">
        <f t="shared" si="1"/>
        <v>{"iso":"CV","de":"Kap Verde","en":"Cape Verde"}</v>
      </c>
    </row>
    <row r="76">
      <c r="A76" s="5" t="s">
        <v>149</v>
      </c>
      <c r="B76" s="6" t="s">
        <v>150</v>
      </c>
      <c r="D76" s="3" t="str">
        <f>IFERROR(__xludf.DUMMYFUNCTION("""COMPUTED_VALUE"""),"KZ")</f>
        <v>KZ</v>
      </c>
      <c r="E76" s="3" t="str">
        <f>IFERROR(__xludf.DUMMYFUNCTION("""COMPUTED_VALUE"""),"Kasachstan")</f>
        <v>Kasachstan</v>
      </c>
      <c r="F76" s="3" t="str">
        <f>IFERROR(__xludf.DUMMYFUNCTION("PROPER(GOOGLETRANSLATE(E76:E998,""de"", ""en""))"),"Kazakhstan")</f>
        <v>Kazakhstan</v>
      </c>
      <c r="H76" s="3" t="str">
        <f t="shared" si="1"/>
        <v>{"iso":"KZ","de":"Kasachstan","en":"Kazakhstan"}</v>
      </c>
    </row>
    <row r="77">
      <c r="A77" s="1" t="s">
        <v>151</v>
      </c>
      <c r="B77" s="6" t="s">
        <v>152</v>
      </c>
      <c r="D77" s="3" t="str">
        <f>IFERROR(__xludf.DUMMYFUNCTION("""COMPUTED_VALUE"""),"QA")</f>
        <v>QA</v>
      </c>
      <c r="E77" s="3" t="str">
        <f>IFERROR(__xludf.DUMMYFUNCTION("""COMPUTED_VALUE"""),"Katar")</f>
        <v>Katar</v>
      </c>
      <c r="F77" s="3" t="str">
        <f>IFERROR(__xludf.DUMMYFUNCTION("PROPER(GOOGLETRANSLATE(E77:E998,""de"", ""en""))"),"Qatar")</f>
        <v>Qatar</v>
      </c>
      <c r="H77" s="3" t="str">
        <f t="shared" si="1"/>
        <v>{"iso":"QA","de":"Katar","en":"Qatar"}</v>
      </c>
    </row>
    <row r="78">
      <c r="A78" s="5" t="s">
        <v>153</v>
      </c>
      <c r="B78" s="6" t="s">
        <v>154</v>
      </c>
      <c r="D78" s="3" t="str">
        <f>IFERROR(__xludf.DUMMYFUNCTION("""COMPUTED_VALUE"""),"KE")</f>
        <v>KE</v>
      </c>
      <c r="E78" s="3" t="str">
        <f>IFERROR(__xludf.DUMMYFUNCTION("""COMPUTED_VALUE"""),"Kenia")</f>
        <v>Kenia</v>
      </c>
      <c r="F78" s="3" t="str">
        <f>IFERROR(__xludf.DUMMYFUNCTION("PROPER(GOOGLETRANSLATE(E78:E998,""de"", ""en""))"),"Kenya")</f>
        <v>Kenya</v>
      </c>
      <c r="H78" s="3" t="str">
        <f t="shared" si="1"/>
        <v>{"iso":"KE","de":"Kenia","en":"Kenya"}</v>
      </c>
    </row>
    <row r="79">
      <c r="A79" s="1" t="s">
        <v>155</v>
      </c>
      <c r="B79" s="6" t="s">
        <v>156</v>
      </c>
      <c r="D79" s="3" t="str">
        <f>IFERROR(__xludf.DUMMYFUNCTION("""COMPUTED_VALUE"""),"KG")</f>
        <v>KG</v>
      </c>
      <c r="E79" s="3" t="str">
        <f>IFERROR(__xludf.DUMMYFUNCTION("""COMPUTED_VALUE"""),"Kirgisistan")</f>
        <v>Kirgisistan</v>
      </c>
      <c r="F79" s="3" t="str">
        <f>IFERROR(__xludf.DUMMYFUNCTION("PROPER(GOOGLETRANSLATE(E79:E998,""de"", ""en""))"),"Kyrgyzstan")</f>
        <v>Kyrgyzstan</v>
      </c>
      <c r="H79" s="3" t="str">
        <f t="shared" si="1"/>
        <v>{"iso":"KG","de":"Kirgisistan","en":"Kyrgyzstan"}</v>
      </c>
    </row>
    <row r="80">
      <c r="A80" s="5" t="s">
        <v>157</v>
      </c>
      <c r="B80" s="6" t="s">
        <v>158</v>
      </c>
      <c r="D80" s="3" t="str">
        <f>IFERROR(__xludf.DUMMYFUNCTION("""COMPUTED_VALUE"""),"KI")</f>
        <v>KI</v>
      </c>
      <c r="E80" s="3" t="str">
        <f>IFERROR(__xludf.DUMMYFUNCTION("""COMPUTED_VALUE"""),"Kiribati")</f>
        <v>Kiribati</v>
      </c>
      <c r="F80" s="3" t="str">
        <f>IFERROR(__xludf.DUMMYFUNCTION("PROPER(GOOGLETRANSLATE(E80:E998,""de"", ""en""))"),"Kiribati")</f>
        <v>Kiribati</v>
      </c>
      <c r="H80" s="3" t="str">
        <f t="shared" si="1"/>
        <v>{"iso":"KI","de":"Kiribati","en":"Kiribati"}</v>
      </c>
    </row>
    <row r="81">
      <c r="A81" s="1" t="s">
        <v>159</v>
      </c>
      <c r="B81" s="6" t="s">
        <v>160</v>
      </c>
      <c r="D81" s="3" t="str">
        <f>IFERROR(__xludf.DUMMYFUNCTION("""COMPUTED_VALUE"""),"CO")</f>
        <v>CO</v>
      </c>
      <c r="E81" s="3" t="str">
        <f>IFERROR(__xludf.DUMMYFUNCTION("""COMPUTED_VALUE"""),"Kolumbien")</f>
        <v>Kolumbien</v>
      </c>
      <c r="F81" s="3" t="str">
        <f>IFERROR(__xludf.DUMMYFUNCTION("PROPER(GOOGLETRANSLATE(E81:E998,""de"", ""en""))"),"Colombia")</f>
        <v>Colombia</v>
      </c>
      <c r="H81" s="3" t="str">
        <f t="shared" si="1"/>
        <v>{"iso":"CO","de":"Kolumbien","en":"Colombia"}</v>
      </c>
    </row>
    <row r="82">
      <c r="A82" s="5" t="s">
        <v>161</v>
      </c>
      <c r="B82" s="6" t="s">
        <v>162</v>
      </c>
      <c r="D82" s="3" t="str">
        <f>IFERROR(__xludf.DUMMYFUNCTION("""COMPUTED_VALUE"""),"KM")</f>
        <v>KM</v>
      </c>
      <c r="E82" s="3" t="str">
        <f>IFERROR(__xludf.DUMMYFUNCTION("""COMPUTED_VALUE"""),"Komoren")</f>
        <v>Komoren</v>
      </c>
      <c r="F82" s="3" t="str">
        <f>IFERROR(__xludf.DUMMYFUNCTION("PROPER(GOOGLETRANSLATE(E82:E998,""de"", ""en""))"),"Comoros")</f>
        <v>Comoros</v>
      </c>
      <c r="H82" s="3" t="str">
        <f t="shared" si="1"/>
        <v>{"iso":"KM","de":"Komoren","en":"Comoros"}</v>
      </c>
    </row>
    <row r="83">
      <c r="A83" s="1" t="s">
        <v>163</v>
      </c>
      <c r="B83" s="6" t="s">
        <v>164</v>
      </c>
      <c r="D83" s="3" t="str">
        <f>IFERROR(__xludf.DUMMYFUNCTION("""COMPUTED_VALUE"""),"CD")</f>
        <v>CD</v>
      </c>
      <c r="E83" s="3" t="str">
        <f>IFERROR(__xludf.DUMMYFUNCTION("""COMPUTED_VALUE"""),"Kongo, Demokratische Republik")</f>
        <v>Kongo, Demokratische Republik</v>
      </c>
      <c r="F83" s="3" t="str">
        <f>IFERROR(__xludf.DUMMYFUNCTION("PROPER(GOOGLETRANSLATE(E83:E998,""de"", ""en""))"),"Congo, Democratic Republic")</f>
        <v>Congo, Democratic Republic</v>
      </c>
      <c r="H83" s="3" t="str">
        <f t="shared" si="1"/>
        <v>{"iso":"CD","de":"Kongo, Demokratische Republik","en":"Congo, Democratic Republic"}</v>
      </c>
    </row>
    <row r="84">
      <c r="A84" s="5" t="s">
        <v>165</v>
      </c>
      <c r="B84" s="6" t="s">
        <v>166</v>
      </c>
      <c r="D84" s="3" t="str">
        <f>IFERROR(__xludf.DUMMYFUNCTION("""COMPUTED_VALUE"""),"CG")</f>
        <v>CG</v>
      </c>
      <c r="E84" s="3" t="str">
        <f>IFERROR(__xludf.DUMMYFUNCTION("""COMPUTED_VALUE"""),"Kongo, Republik")</f>
        <v>Kongo, Republik</v>
      </c>
      <c r="F84" s="3" t="str">
        <f>IFERROR(__xludf.DUMMYFUNCTION("PROPER(GOOGLETRANSLATE(E84:E998,""de"", ""en""))"),"Congo, Republic")</f>
        <v>Congo, Republic</v>
      </c>
      <c r="H84" s="3" t="str">
        <f t="shared" si="1"/>
        <v>{"iso":"CG","de":"Kongo, Republik","en":"Congo, Republic"}</v>
      </c>
    </row>
    <row r="85">
      <c r="A85" s="1" t="s">
        <v>167</v>
      </c>
      <c r="B85" s="9" t="s">
        <v>168</v>
      </c>
      <c r="D85" s="3" t="str">
        <f>IFERROR(__xludf.DUMMYFUNCTION("""COMPUTED_VALUE"""),"KP")</f>
        <v>KP</v>
      </c>
      <c r="E85" s="3" t="str">
        <f>IFERROR(__xludf.DUMMYFUNCTION("""COMPUTED_VALUE"""),"Korea, Nord")</f>
        <v>Korea, Nord</v>
      </c>
      <c r="F85" s="3" t="str">
        <f>IFERROR(__xludf.DUMMYFUNCTION("PROPER(GOOGLETRANSLATE(E85:E998,""de"", ""en""))"),"Korea, North")</f>
        <v>Korea, North</v>
      </c>
      <c r="H85" s="3" t="str">
        <f t="shared" si="1"/>
        <v>{"iso":"KP","de":"Korea, Nord","en":"Korea, North"}</v>
      </c>
    </row>
    <row r="86">
      <c r="A86" s="5" t="s">
        <v>169</v>
      </c>
      <c r="B86" s="6" t="s">
        <v>170</v>
      </c>
      <c r="D86" s="3" t="str">
        <f>IFERROR(__xludf.DUMMYFUNCTION("""COMPUTED_VALUE"""),"KR")</f>
        <v>KR</v>
      </c>
      <c r="E86" s="3" t="str">
        <f>IFERROR(__xludf.DUMMYFUNCTION("""COMPUTED_VALUE"""),"Korea, Süd")</f>
        <v>Korea, Süd</v>
      </c>
      <c r="F86" s="3" t="str">
        <f>IFERROR(__xludf.DUMMYFUNCTION("PROPER(GOOGLETRANSLATE(E86:E998,""de"", ""en""))"),"Korea, South")</f>
        <v>Korea, South</v>
      </c>
      <c r="H86" s="3" t="str">
        <f t="shared" si="1"/>
        <v>{"iso":"KR","de":"Korea, Süd","en":"Korea, South"}</v>
      </c>
    </row>
    <row r="87">
      <c r="A87" s="1" t="s">
        <v>171</v>
      </c>
      <c r="B87" s="6" t="s">
        <v>172</v>
      </c>
      <c r="D87" s="3" t="str">
        <f>IFERROR(__xludf.DUMMYFUNCTION("""COMPUTED_VALUE"""),"XK")</f>
        <v>XK</v>
      </c>
      <c r="E87" s="3" t="str">
        <f>IFERROR(__xludf.DUMMYFUNCTION("""COMPUTED_VALUE"""),"Kosovo")</f>
        <v>Kosovo</v>
      </c>
      <c r="F87" s="3" t="str">
        <f>IFERROR(__xludf.DUMMYFUNCTION("PROPER(GOOGLETRANSLATE(E87:E998,""de"", ""en""))"),"Kosovo")</f>
        <v>Kosovo</v>
      </c>
      <c r="H87" s="3" t="str">
        <f t="shared" si="1"/>
        <v>{"iso":"XK","de":"Kosovo","en":"Kosovo"}</v>
      </c>
    </row>
    <row r="88">
      <c r="A88" s="5" t="s">
        <v>173</v>
      </c>
      <c r="B88" s="6" t="s">
        <v>174</v>
      </c>
      <c r="D88" s="3" t="str">
        <f>IFERROR(__xludf.DUMMYFUNCTION("""COMPUTED_VALUE"""),"HR")</f>
        <v>HR</v>
      </c>
      <c r="E88" s="3" t="str">
        <f>IFERROR(__xludf.DUMMYFUNCTION("""COMPUTED_VALUE"""),"Kroatien")</f>
        <v>Kroatien</v>
      </c>
      <c r="F88" s="3" t="str">
        <f>IFERROR(__xludf.DUMMYFUNCTION("PROPER(GOOGLETRANSLATE(E88:E998,""de"", ""en""))"),"Croatia")</f>
        <v>Croatia</v>
      </c>
      <c r="H88" s="3" t="str">
        <f t="shared" si="1"/>
        <v>{"iso":"HR","de":"Kroatien","en":"Croatia"}</v>
      </c>
    </row>
    <row r="89">
      <c r="A89" s="1" t="s">
        <v>175</v>
      </c>
      <c r="B89" s="8" t="s">
        <v>176</v>
      </c>
      <c r="D89" s="3" t="str">
        <f>IFERROR(__xludf.DUMMYFUNCTION("""COMPUTED_VALUE"""),"CU")</f>
        <v>CU</v>
      </c>
      <c r="E89" s="3" t="str">
        <f>IFERROR(__xludf.DUMMYFUNCTION("""COMPUTED_VALUE"""),"Kuba")</f>
        <v>Kuba</v>
      </c>
      <c r="F89" s="3" t="str">
        <f>IFERROR(__xludf.DUMMYFUNCTION("PROPER(GOOGLETRANSLATE(E89:E998,""de"", ""en""))"),"Cuba")</f>
        <v>Cuba</v>
      </c>
      <c r="H89" s="3" t="str">
        <f t="shared" si="1"/>
        <v>{"iso":"CU","de":"Kuba","en":"Cuba"}</v>
      </c>
    </row>
    <row r="90">
      <c r="A90" s="5" t="s">
        <v>177</v>
      </c>
      <c r="B90" s="6" t="s">
        <v>178</v>
      </c>
      <c r="D90" s="3" t="str">
        <f>IFERROR(__xludf.DUMMYFUNCTION("""COMPUTED_VALUE"""),"KW")</f>
        <v>KW</v>
      </c>
      <c r="E90" s="3" t="str">
        <f>IFERROR(__xludf.DUMMYFUNCTION("""COMPUTED_VALUE"""),"Kuwait")</f>
        <v>Kuwait</v>
      </c>
      <c r="F90" s="3" t="str">
        <f>IFERROR(__xludf.DUMMYFUNCTION("PROPER(GOOGLETRANSLATE(E90:E998,""de"", ""en""))"),"Kuwait")</f>
        <v>Kuwait</v>
      </c>
      <c r="H90" s="3" t="str">
        <f t="shared" si="1"/>
        <v>{"iso":"KW","de":"Kuwait","en":"Kuwait"}</v>
      </c>
    </row>
    <row r="91">
      <c r="A91" s="1" t="s">
        <v>179</v>
      </c>
      <c r="B91" s="6" t="s">
        <v>180</v>
      </c>
      <c r="D91" s="3" t="str">
        <f>IFERROR(__xludf.DUMMYFUNCTION("""COMPUTED_VALUE"""),"LA")</f>
        <v>LA</v>
      </c>
      <c r="E91" s="3" t="str">
        <f>IFERROR(__xludf.DUMMYFUNCTION("""COMPUTED_VALUE"""),"Laos")</f>
        <v>Laos</v>
      </c>
      <c r="F91" s="3" t="str">
        <f>IFERROR(__xludf.DUMMYFUNCTION("PROPER(GOOGLETRANSLATE(E91:E998,""de"", ""en""))"),"Laos")</f>
        <v>Laos</v>
      </c>
      <c r="H91" s="3" t="str">
        <f t="shared" si="1"/>
        <v>{"iso":"LA","de":"Laos","en":"Laos"}</v>
      </c>
    </row>
    <row r="92">
      <c r="A92" s="5" t="s">
        <v>181</v>
      </c>
      <c r="B92" s="6" t="s">
        <v>182</v>
      </c>
      <c r="D92" s="3" t="str">
        <f>IFERROR(__xludf.DUMMYFUNCTION("""COMPUTED_VALUE"""),"LS")</f>
        <v>LS</v>
      </c>
      <c r="E92" s="3" t="str">
        <f>IFERROR(__xludf.DUMMYFUNCTION("""COMPUTED_VALUE"""),"Lesotho")</f>
        <v>Lesotho</v>
      </c>
      <c r="F92" s="3" t="str">
        <f>IFERROR(__xludf.DUMMYFUNCTION("PROPER(GOOGLETRANSLATE(E92:E998,""de"", ""en""))"),"Lesotho")</f>
        <v>Lesotho</v>
      </c>
      <c r="H92" s="3" t="str">
        <f t="shared" si="1"/>
        <v>{"iso":"LS","de":"Lesotho","en":"Lesotho"}</v>
      </c>
    </row>
    <row r="93">
      <c r="A93" s="1" t="s">
        <v>183</v>
      </c>
      <c r="B93" s="6" t="s">
        <v>184</v>
      </c>
      <c r="D93" s="3" t="str">
        <f>IFERROR(__xludf.DUMMYFUNCTION("""COMPUTED_VALUE"""),"LV")</f>
        <v>LV</v>
      </c>
      <c r="E93" s="3" t="str">
        <f>IFERROR(__xludf.DUMMYFUNCTION("""COMPUTED_VALUE"""),"Lettland")</f>
        <v>Lettland</v>
      </c>
      <c r="F93" s="3" t="str">
        <f>IFERROR(__xludf.DUMMYFUNCTION("PROPER(GOOGLETRANSLATE(E93:E998,""de"", ""en""))"),"Latvia")</f>
        <v>Latvia</v>
      </c>
      <c r="H93" s="3" t="str">
        <f t="shared" si="1"/>
        <v>{"iso":"LV","de":"Lettland","en":"Latvia"}</v>
      </c>
    </row>
    <row r="94">
      <c r="A94" s="5" t="s">
        <v>185</v>
      </c>
      <c r="B94" s="6" t="s">
        <v>186</v>
      </c>
      <c r="D94" s="3" t="str">
        <f>IFERROR(__xludf.DUMMYFUNCTION("""COMPUTED_VALUE"""),"LB")</f>
        <v>LB</v>
      </c>
      <c r="E94" s="3" t="str">
        <f>IFERROR(__xludf.DUMMYFUNCTION("""COMPUTED_VALUE"""),"Libanon")</f>
        <v>Libanon</v>
      </c>
      <c r="F94" s="3" t="str">
        <f>IFERROR(__xludf.DUMMYFUNCTION("PROPER(GOOGLETRANSLATE(E94:E998,""de"", ""en""))"),"Lebanon")</f>
        <v>Lebanon</v>
      </c>
      <c r="H94" s="3" t="str">
        <f t="shared" si="1"/>
        <v>{"iso":"LB","de":"Libanon","en":"Lebanon"}</v>
      </c>
    </row>
    <row r="95">
      <c r="A95" s="1" t="s">
        <v>187</v>
      </c>
      <c r="B95" s="6" t="s">
        <v>188</v>
      </c>
      <c r="D95" s="3" t="str">
        <f>IFERROR(__xludf.DUMMYFUNCTION("""COMPUTED_VALUE"""),"LR")</f>
        <v>LR</v>
      </c>
      <c r="E95" s="3" t="str">
        <f>IFERROR(__xludf.DUMMYFUNCTION("""COMPUTED_VALUE"""),"Liberia")</f>
        <v>Liberia</v>
      </c>
      <c r="F95" s="3" t="str">
        <f>IFERROR(__xludf.DUMMYFUNCTION("PROPER(GOOGLETRANSLATE(E95:E998,""de"", ""en""))"),"Liberia")</f>
        <v>Liberia</v>
      </c>
      <c r="H95" s="3" t="str">
        <f t="shared" si="1"/>
        <v>{"iso":"LR","de":"Liberia","en":"Liberia"}</v>
      </c>
    </row>
    <row r="96">
      <c r="A96" s="5" t="s">
        <v>189</v>
      </c>
      <c r="B96" s="6" t="s">
        <v>190</v>
      </c>
      <c r="D96" s="3" t="str">
        <f>IFERROR(__xludf.DUMMYFUNCTION("""COMPUTED_VALUE"""),"LY")</f>
        <v>LY</v>
      </c>
      <c r="E96" s="3" t="str">
        <f>IFERROR(__xludf.DUMMYFUNCTION("""COMPUTED_VALUE"""),"Libyen")</f>
        <v>Libyen</v>
      </c>
      <c r="F96" s="3" t="str">
        <f>IFERROR(__xludf.DUMMYFUNCTION("PROPER(GOOGLETRANSLATE(E96:E998,""de"", ""en""))"),"Libya")</f>
        <v>Libya</v>
      </c>
      <c r="H96" s="3" t="str">
        <f t="shared" si="1"/>
        <v>{"iso":"LY","de":"Libyen","en":"Libya"}</v>
      </c>
    </row>
    <row r="97">
      <c r="A97" s="1" t="s">
        <v>191</v>
      </c>
      <c r="B97" s="6" t="s">
        <v>192</v>
      </c>
      <c r="D97" s="3" t="str">
        <f>IFERROR(__xludf.DUMMYFUNCTION("""COMPUTED_VALUE"""),"LI")</f>
        <v>LI</v>
      </c>
      <c r="E97" s="3" t="str">
        <f>IFERROR(__xludf.DUMMYFUNCTION("""COMPUTED_VALUE"""),"Liechtenstein")</f>
        <v>Liechtenstein</v>
      </c>
      <c r="F97" s="3" t="str">
        <f>IFERROR(__xludf.DUMMYFUNCTION("PROPER(GOOGLETRANSLATE(E97:E998,""de"", ""en""))"),"Liechtenstein")</f>
        <v>Liechtenstein</v>
      </c>
      <c r="H97" s="3" t="str">
        <f t="shared" si="1"/>
        <v>{"iso":"LI","de":"Liechtenstein","en":"Liechtenstein"}</v>
      </c>
    </row>
    <row r="98">
      <c r="A98" s="5" t="s">
        <v>193</v>
      </c>
      <c r="B98" s="6" t="s">
        <v>194</v>
      </c>
      <c r="D98" s="3" t="str">
        <f>IFERROR(__xludf.DUMMYFUNCTION("""COMPUTED_VALUE"""),"LT")</f>
        <v>LT</v>
      </c>
      <c r="E98" s="3" t="str">
        <f>IFERROR(__xludf.DUMMYFUNCTION("""COMPUTED_VALUE"""),"Litauen")</f>
        <v>Litauen</v>
      </c>
      <c r="F98" s="3" t="str">
        <f>IFERROR(__xludf.DUMMYFUNCTION("PROPER(GOOGLETRANSLATE(E98:E998,""de"", ""en""))"),"Lithuania")</f>
        <v>Lithuania</v>
      </c>
      <c r="H98" s="3" t="str">
        <f t="shared" si="1"/>
        <v>{"iso":"LT","de":"Litauen","en":"Lithuania"}</v>
      </c>
    </row>
    <row r="99">
      <c r="A99" s="1" t="s">
        <v>195</v>
      </c>
      <c r="B99" s="6" t="s">
        <v>196</v>
      </c>
      <c r="D99" s="3" t="str">
        <f>IFERROR(__xludf.DUMMYFUNCTION("""COMPUTED_VALUE"""),"LU")</f>
        <v>LU</v>
      </c>
      <c r="E99" s="3" t="str">
        <f>IFERROR(__xludf.DUMMYFUNCTION("""COMPUTED_VALUE"""),"Luxemburg")</f>
        <v>Luxemburg</v>
      </c>
      <c r="F99" s="3" t="str">
        <f>IFERROR(__xludf.DUMMYFUNCTION("PROPER(GOOGLETRANSLATE(E99:E998,""de"", ""en""))"),"Luxembourg")</f>
        <v>Luxembourg</v>
      </c>
      <c r="H99" s="3" t="str">
        <f t="shared" si="1"/>
        <v>{"iso":"LU","de":"Luxemburg","en":"Luxembourg"}</v>
      </c>
    </row>
    <row r="100">
      <c r="A100" s="5" t="s">
        <v>197</v>
      </c>
      <c r="B100" s="6" t="s">
        <v>198</v>
      </c>
      <c r="D100" s="3" t="str">
        <f>IFERROR(__xludf.DUMMYFUNCTION("""COMPUTED_VALUE"""),"MG")</f>
        <v>MG</v>
      </c>
      <c r="E100" s="3" t="str">
        <f>IFERROR(__xludf.DUMMYFUNCTION("""COMPUTED_VALUE"""),"Madagaskar")</f>
        <v>Madagaskar</v>
      </c>
      <c r="F100" s="3" t="str">
        <f>IFERROR(__xludf.DUMMYFUNCTION("PROPER(GOOGLETRANSLATE(E100:E998,""de"", ""en""))"),"Madagascar")</f>
        <v>Madagascar</v>
      </c>
      <c r="H100" s="3" t="str">
        <f t="shared" si="1"/>
        <v>{"iso":"MG","de":"Madagaskar","en":"Madagascar"}</v>
      </c>
    </row>
    <row r="101">
      <c r="A101" s="1" t="s">
        <v>199</v>
      </c>
      <c r="B101" s="6" t="s">
        <v>200</v>
      </c>
      <c r="D101" s="3" t="str">
        <f>IFERROR(__xludf.DUMMYFUNCTION("""COMPUTED_VALUE"""),"MW")</f>
        <v>MW</v>
      </c>
      <c r="E101" s="3" t="str">
        <f>IFERROR(__xludf.DUMMYFUNCTION("""COMPUTED_VALUE"""),"Malawi")</f>
        <v>Malawi</v>
      </c>
      <c r="F101" s="3" t="str">
        <f>IFERROR(__xludf.DUMMYFUNCTION("PROPER(GOOGLETRANSLATE(E101:E998,""de"", ""en""))"),"Malawi")</f>
        <v>Malawi</v>
      </c>
      <c r="H101" s="3" t="str">
        <f t="shared" si="1"/>
        <v>{"iso":"MW","de":"Malawi","en":"Malawi"}</v>
      </c>
    </row>
    <row r="102">
      <c r="A102" s="5" t="s">
        <v>201</v>
      </c>
      <c r="B102" s="6" t="s">
        <v>202</v>
      </c>
      <c r="D102" s="3" t="str">
        <f>IFERROR(__xludf.DUMMYFUNCTION("""COMPUTED_VALUE"""),"MY")</f>
        <v>MY</v>
      </c>
      <c r="E102" s="3" t="str">
        <f>IFERROR(__xludf.DUMMYFUNCTION("""COMPUTED_VALUE"""),"Malaysia")</f>
        <v>Malaysia</v>
      </c>
      <c r="F102" s="3" t="str">
        <f>IFERROR(__xludf.DUMMYFUNCTION("PROPER(GOOGLETRANSLATE(E102:E998,""de"", ""en""))"),"Malaysia")</f>
        <v>Malaysia</v>
      </c>
      <c r="H102" s="3" t="str">
        <f t="shared" si="1"/>
        <v>{"iso":"MY","de":"Malaysia","en":"Malaysia"}</v>
      </c>
    </row>
    <row r="103">
      <c r="A103" s="1" t="s">
        <v>203</v>
      </c>
      <c r="B103" s="6" t="s">
        <v>204</v>
      </c>
      <c r="D103" s="3" t="str">
        <f>IFERROR(__xludf.DUMMYFUNCTION("""COMPUTED_VALUE"""),"MV")</f>
        <v>MV</v>
      </c>
      <c r="E103" s="3" t="str">
        <f>IFERROR(__xludf.DUMMYFUNCTION("""COMPUTED_VALUE"""),"Malediven")</f>
        <v>Malediven</v>
      </c>
      <c r="F103" s="3" t="str">
        <f>IFERROR(__xludf.DUMMYFUNCTION("PROPER(GOOGLETRANSLATE(E103:E998,""de"", ""en""))"),"Maldives")</f>
        <v>Maldives</v>
      </c>
      <c r="H103" s="3" t="str">
        <f t="shared" si="1"/>
        <v>{"iso":"MV","de":"Malediven","en":"Maldives"}</v>
      </c>
    </row>
    <row r="104">
      <c r="A104" s="5" t="s">
        <v>205</v>
      </c>
      <c r="B104" s="6" t="s">
        <v>206</v>
      </c>
      <c r="D104" s="3" t="str">
        <f>IFERROR(__xludf.DUMMYFUNCTION("""COMPUTED_VALUE"""),"ML")</f>
        <v>ML</v>
      </c>
      <c r="E104" s="3" t="str">
        <f>IFERROR(__xludf.DUMMYFUNCTION("""COMPUTED_VALUE"""),"Mali")</f>
        <v>Mali</v>
      </c>
      <c r="F104" s="3" t="str">
        <f>IFERROR(__xludf.DUMMYFUNCTION("PROPER(GOOGLETRANSLATE(E104:E998,""de"", ""en""))"),"Mali")</f>
        <v>Mali</v>
      </c>
      <c r="H104" s="3" t="str">
        <f t="shared" si="1"/>
        <v>{"iso":"ML","de":"Mali","en":"Mali"}</v>
      </c>
    </row>
    <row r="105">
      <c r="A105" s="1" t="s">
        <v>207</v>
      </c>
      <c r="B105" s="6" t="s">
        <v>208</v>
      </c>
      <c r="D105" s="3" t="str">
        <f>IFERROR(__xludf.DUMMYFUNCTION("""COMPUTED_VALUE"""),"MT")</f>
        <v>MT</v>
      </c>
      <c r="E105" s="3" t="str">
        <f>IFERROR(__xludf.DUMMYFUNCTION("""COMPUTED_VALUE"""),"Malta")</f>
        <v>Malta</v>
      </c>
      <c r="F105" s="3" t="str">
        <f>IFERROR(__xludf.DUMMYFUNCTION("PROPER(GOOGLETRANSLATE(E105:E998,""de"", ""en""))"),"Malta")</f>
        <v>Malta</v>
      </c>
      <c r="H105" s="3" t="str">
        <f t="shared" si="1"/>
        <v>{"iso":"MT","de":"Malta","en":"Malta"}</v>
      </c>
    </row>
    <row r="106">
      <c r="A106" s="5" t="s">
        <v>209</v>
      </c>
      <c r="B106" s="6" t="s">
        <v>210</v>
      </c>
      <c r="D106" s="3" t="str">
        <f>IFERROR(__xludf.DUMMYFUNCTION("""COMPUTED_VALUE"""),"MA")</f>
        <v>MA</v>
      </c>
      <c r="E106" s="3" t="str">
        <f>IFERROR(__xludf.DUMMYFUNCTION("""COMPUTED_VALUE"""),"Marokko")</f>
        <v>Marokko</v>
      </c>
      <c r="F106" s="3" t="str">
        <f>IFERROR(__xludf.DUMMYFUNCTION("PROPER(GOOGLETRANSLATE(E106:E998,""de"", ""en""))"),"Morocco")</f>
        <v>Morocco</v>
      </c>
      <c r="H106" s="3" t="str">
        <f t="shared" si="1"/>
        <v>{"iso":"MA","de":"Marokko","en":"Morocco"}</v>
      </c>
    </row>
    <row r="107">
      <c r="A107" s="1" t="s">
        <v>211</v>
      </c>
      <c r="B107" s="6" t="s">
        <v>212</v>
      </c>
      <c r="D107" s="3" t="str">
        <f>IFERROR(__xludf.DUMMYFUNCTION("""COMPUTED_VALUE"""),"MH")</f>
        <v>MH</v>
      </c>
      <c r="E107" s="3" t="str">
        <f>IFERROR(__xludf.DUMMYFUNCTION("""COMPUTED_VALUE"""),"Marshallinseln")</f>
        <v>Marshallinseln</v>
      </c>
      <c r="F107" s="3" t="str">
        <f>IFERROR(__xludf.DUMMYFUNCTION("PROPER(GOOGLETRANSLATE(E107:E998,""de"", ""en""))"),"Marshall Islands")</f>
        <v>Marshall Islands</v>
      </c>
      <c r="H107" s="3" t="str">
        <f t="shared" si="1"/>
        <v>{"iso":"MH","de":"Marshallinseln","en":"Marshall Islands"}</v>
      </c>
    </row>
    <row r="108">
      <c r="A108" s="5" t="s">
        <v>213</v>
      </c>
      <c r="B108" s="9" t="s">
        <v>214</v>
      </c>
      <c r="D108" s="3" t="str">
        <f>IFERROR(__xludf.DUMMYFUNCTION("""COMPUTED_VALUE"""),"MR")</f>
        <v>MR</v>
      </c>
      <c r="E108" s="3" t="str">
        <f>IFERROR(__xludf.DUMMYFUNCTION("""COMPUTED_VALUE"""),"Mauretanien")</f>
        <v>Mauretanien</v>
      </c>
      <c r="F108" s="3" t="str">
        <f>IFERROR(__xludf.DUMMYFUNCTION("PROPER(GOOGLETRANSLATE(E108:E998,""de"", ""en""))"),"Mauritania")</f>
        <v>Mauritania</v>
      </c>
      <c r="H108" s="3" t="str">
        <f t="shared" si="1"/>
        <v>{"iso":"MR","de":"Mauretanien","en":"Mauritania"}</v>
      </c>
    </row>
    <row r="109">
      <c r="A109" s="1" t="s">
        <v>215</v>
      </c>
      <c r="B109" s="6" t="s">
        <v>216</v>
      </c>
      <c r="D109" s="3" t="str">
        <f>IFERROR(__xludf.DUMMYFUNCTION("""COMPUTED_VALUE"""),"MU")</f>
        <v>MU</v>
      </c>
      <c r="E109" s="3" t="str">
        <f>IFERROR(__xludf.DUMMYFUNCTION("""COMPUTED_VALUE"""),"Mauritius")</f>
        <v>Mauritius</v>
      </c>
      <c r="F109" s="3" t="str">
        <f>IFERROR(__xludf.DUMMYFUNCTION("PROPER(GOOGLETRANSLATE(E109:E998,""de"", ""en""))"),"Mauritius")</f>
        <v>Mauritius</v>
      </c>
      <c r="H109" s="3" t="str">
        <f t="shared" si="1"/>
        <v>{"iso":"MU","de":"Mauritius","en":"Mauritius"}</v>
      </c>
    </row>
    <row r="110">
      <c r="A110" s="5" t="s">
        <v>217</v>
      </c>
      <c r="B110" s="6" t="s">
        <v>218</v>
      </c>
      <c r="D110" s="3" t="str">
        <f>IFERROR(__xludf.DUMMYFUNCTION("""COMPUTED_VALUE"""),"MX")</f>
        <v>MX</v>
      </c>
      <c r="E110" s="3" t="str">
        <f>IFERROR(__xludf.DUMMYFUNCTION("""COMPUTED_VALUE"""),"Mexiko")</f>
        <v>Mexiko</v>
      </c>
      <c r="F110" s="3" t="str">
        <f>IFERROR(__xludf.DUMMYFUNCTION("PROPER(GOOGLETRANSLATE(E110:E998,""de"", ""en""))"),"Mexico")</f>
        <v>Mexico</v>
      </c>
      <c r="H110" s="3" t="str">
        <f t="shared" si="1"/>
        <v>{"iso":"MX","de":"Mexiko","en":"Mexico"}</v>
      </c>
    </row>
    <row r="111">
      <c r="A111" s="1" t="s">
        <v>219</v>
      </c>
      <c r="B111" s="6" t="s">
        <v>220</v>
      </c>
      <c r="D111" s="3" t="str">
        <f>IFERROR(__xludf.DUMMYFUNCTION("""COMPUTED_VALUE"""),"FM")</f>
        <v>FM</v>
      </c>
      <c r="E111" s="3" t="str">
        <f>IFERROR(__xludf.DUMMYFUNCTION("""COMPUTED_VALUE"""),"Mikronesien")</f>
        <v>Mikronesien</v>
      </c>
      <c r="F111" s="3" t="str">
        <f>IFERROR(__xludf.DUMMYFUNCTION("PROPER(GOOGLETRANSLATE(E111:E998,""de"", ""en""))"),"Micronesia")</f>
        <v>Micronesia</v>
      </c>
      <c r="H111" s="3" t="str">
        <f t="shared" si="1"/>
        <v>{"iso":"FM","de":"Mikronesien","en":"Micronesia"}</v>
      </c>
    </row>
    <row r="112">
      <c r="A112" s="5" t="s">
        <v>221</v>
      </c>
      <c r="B112" s="6" t="s">
        <v>222</v>
      </c>
      <c r="D112" s="3" t="str">
        <f>IFERROR(__xludf.DUMMYFUNCTION("""COMPUTED_VALUE"""),"MD")</f>
        <v>MD</v>
      </c>
      <c r="E112" s="3" t="str">
        <f>IFERROR(__xludf.DUMMYFUNCTION("""COMPUTED_VALUE"""),"Moldau")</f>
        <v>Moldau</v>
      </c>
      <c r="F112" s="3" t="str">
        <f>IFERROR(__xludf.DUMMYFUNCTION("PROPER(GOOGLETRANSLATE(E112:E998,""de"", ""en""))"),"Moldavia")</f>
        <v>Moldavia</v>
      </c>
      <c r="H112" s="3" t="str">
        <f t="shared" si="1"/>
        <v>{"iso":"MD","de":"Moldau","en":"Moldavia"}</v>
      </c>
    </row>
    <row r="113">
      <c r="A113" s="1" t="s">
        <v>223</v>
      </c>
      <c r="B113" s="6" t="s">
        <v>224</v>
      </c>
      <c r="D113" s="3" t="str">
        <f>IFERROR(__xludf.DUMMYFUNCTION("""COMPUTED_VALUE"""),"MC")</f>
        <v>MC</v>
      </c>
      <c r="E113" s="3" t="str">
        <f>IFERROR(__xludf.DUMMYFUNCTION("""COMPUTED_VALUE"""),"Monaco")</f>
        <v>Monaco</v>
      </c>
      <c r="F113" s="3" t="str">
        <f>IFERROR(__xludf.DUMMYFUNCTION("PROPER(GOOGLETRANSLATE(E113:E998,""de"", ""en""))"),"Monaco")</f>
        <v>Monaco</v>
      </c>
      <c r="H113" s="3" t="str">
        <f t="shared" si="1"/>
        <v>{"iso":"MC","de":"Monaco","en":"Monaco"}</v>
      </c>
    </row>
    <row r="114">
      <c r="A114" s="5" t="s">
        <v>225</v>
      </c>
      <c r="B114" s="9" t="s">
        <v>226</v>
      </c>
      <c r="D114" s="3" t="str">
        <f>IFERROR(__xludf.DUMMYFUNCTION("""COMPUTED_VALUE"""),"MN")</f>
        <v>MN</v>
      </c>
      <c r="E114" s="3" t="str">
        <f>IFERROR(__xludf.DUMMYFUNCTION("""COMPUTED_VALUE"""),"Mongolei")</f>
        <v>Mongolei</v>
      </c>
      <c r="F114" s="3" t="str">
        <f>IFERROR(__xludf.DUMMYFUNCTION("PROPER(GOOGLETRANSLATE(E114:E998,""de"", ""en""))"),"Mongolia")</f>
        <v>Mongolia</v>
      </c>
      <c r="H114" s="3" t="str">
        <f t="shared" si="1"/>
        <v>{"iso":"MN","de":"Mongolei","en":"Mongolia"}</v>
      </c>
    </row>
    <row r="115">
      <c r="A115" s="1" t="s">
        <v>227</v>
      </c>
      <c r="B115" s="6" t="s">
        <v>228</v>
      </c>
      <c r="D115" s="3" t="str">
        <f>IFERROR(__xludf.DUMMYFUNCTION("""COMPUTED_VALUE"""),"ME")</f>
        <v>ME</v>
      </c>
      <c r="E115" s="3" t="str">
        <f>IFERROR(__xludf.DUMMYFUNCTION("""COMPUTED_VALUE"""),"Montenegro")</f>
        <v>Montenegro</v>
      </c>
      <c r="F115" s="3" t="str">
        <f>IFERROR(__xludf.DUMMYFUNCTION("PROPER(GOOGLETRANSLATE(E115:E998,""de"", ""en""))"),"Montenegro")</f>
        <v>Montenegro</v>
      </c>
      <c r="H115" s="3" t="str">
        <f t="shared" si="1"/>
        <v>{"iso":"ME","de":"Montenegro","en":"Montenegro"}</v>
      </c>
    </row>
    <row r="116">
      <c r="A116" s="5" t="s">
        <v>229</v>
      </c>
      <c r="B116" s="6" t="s">
        <v>230</v>
      </c>
      <c r="D116" s="3" t="str">
        <f>IFERROR(__xludf.DUMMYFUNCTION("""COMPUTED_VALUE"""),"MZ")</f>
        <v>MZ</v>
      </c>
      <c r="E116" s="3" t="str">
        <f>IFERROR(__xludf.DUMMYFUNCTION("""COMPUTED_VALUE"""),"Mosambik")</f>
        <v>Mosambik</v>
      </c>
      <c r="F116" s="3" t="str">
        <f>IFERROR(__xludf.DUMMYFUNCTION("PROPER(GOOGLETRANSLATE(E116:E998,""de"", ""en""))"),"Mozambique")</f>
        <v>Mozambique</v>
      </c>
      <c r="H116" s="3" t="str">
        <f t="shared" si="1"/>
        <v>{"iso":"MZ","de":"Mosambik","en":"Mozambique"}</v>
      </c>
    </row>
    <row r="117">
      <c r="A117" s="1" t="s">
        <v>231</v>
      </c>
      <c r="B117" s="6" t="s">
        <v>232</v>
      </c>
      <c r="D117" s="3" t="str">
        <f>IFERROR(__xludf.DUMMYFUNCTION("""COMPUTED_VALUE"""),"MM")</f>
        <v>MM</v>
      </c>
      <c r="E117" s="3" t="str">
        <f>IFERROR(__xludf.DUMMYFUNCTION("""COMPUTED_VALUE"""),"Myanmar")</f>
        <v>Myanmar</v>
      </c>
      <c r="F117" s="3" t="str">
        <f>IFERROR(__xludf.DUMMYFUNCTION("PROPER(GOOGLETRANSLATE(E117:E998,""de"", ""en""))"),"Myanmar")</f>
        <v>Myanmar</v>
      </c>
      <c r="H117" s="3" t="str">
        <f t="shared" si="1"/>
        <v>{"iso":"MM","de":"Myanmar","en":"Myanmar"}</v>
      </c>
    </row>
    <row r="118">
      <c r="A118" s="5" t="s">
        <v>233</v>
      </c>
      <c r="B118" s="6" t="s">
        <v>234</v>
      </c>
      <c r="D118" s="3" t="str">
        <f>IFERROR(__xludf.DUMMYFUNCTION("""COMPUTED_VALUE"""),"NA")</f>
        <v>NA</v>
      </c>
      <c r="E118" s="3" t="str">
        <f>IFERROR(__xludf.DUMMYFUNCTION("""COMPUTED_VALUE"""),"Namibia")</f>
        <v>Namibia</v>
      </c>
      <c r="F118" s="3" t="str">
        <f>IFERROR(__xludf.DUMMYFUNCTION("PROPER(GOOGLETRANSLATE(E118:E998,""de"", ""en""))"),"Namibia")</f>
        <v>Namibia</v>
      </c>
      <c r="H118" s="3" t="str">
        <f t="shared" si="1"/>
        <v>{"iso":"NA","de":"Namibia","en":"Namibia"}</v>
      </c>
    </row>
    <row r="119">
      <c r="A119" s="1" t="s">
        <v>235</v>
      </c>
      <c r="B119" s="6" t="s">
        <v>236</v>
      </c>
      <c r="D119" s="3" t="str">
        <f>IFERROR(__xludf.DUMMYFUNCTION("""COMPUTED_VALUE"""),"NR")</f>
        <v>NR</v>
      </c>
      <c r="E119" s="3" t="str">
        <f>IFERROR(__xludf.DUMMYFUNCTION("""COMPUTED_VALUE"""),"Nauru")</f>
        <v>Nauru</v>
      </c>
      <c r="F119" s="3" t="str">
        <f>IFERROR(__xludf.DUMMYFUNCTION("PROPER(GOOGLETRANSLATE(E119:E998,""de"", ""en""))"),"Nauru")</f>
        <v>Nauru</v>
      </c>
      <c r="H119" s="3" t="str">
        <f t="shared" si="1"/>
        <v>{"iso":"NR","de":"Nauru","en":"Nauru"}</v>
      </c>
    </row>
    <row r="120">
      <c r="A120" s="5" t="s">
        <v>237</v>
      </c>
      <c r="B120" s="6" t="s">
        <v>238</v>
      </c>
      <c r="D120" s="3" t="str">
        <f>IFERROR(__xludf.DUMMYFUNCTION("""COMPUTED_VALUE"""),"NP")</f>
        <v>NP</v>
      </c>
      <c r="E120" s="3" t="str">
        <f>IFERROR(__xludf.DUMMYFUNCTION("""COMPUTED_VALUE"""),"Nepal")</f>
        <v>Nepal</v>
      </c>
      <c r="F120" s="3" t="str">
        <f>IFERROR(__xludf.DUMMYFUNCTION("PROPER(GOOGLETRANSLATE(E120:E998,""de"", ""en""))"),"Nepal")</f>
        <v>Nepal</v>
      </c>
      <c r="H120" s="3" t="str">
        <f t="shared" si="1"/>
        <v>{"iso":"NP","de":"Nepal","en":"Nepal"}</v>
      </c>
    </row>
    <row r="121">
      <c r="A121" s="1" t="s">
        <v>239</v>
      </c>
      <c r="B121" s="6" t="s">
        <v>240</v>
      </c>
      <c r="D121" s="3" t="str">
        <f>IFERROR(__xludf.DUMMYFUNCTION("""COMPUTED_VALUE"""),"NZ")</f>
        <v>NZ</v>
      </c>
      <c r="E121" s="3" t="str">
        <f>IFERROR(__xludf.DUMMYFUNCTION("""COMPUTED_VALUE"""),"Neuseeland")</f>
        <v>Neuseeland</v>
      </c>
      <c r="F121" s="3" t="str">
        <f>IFERROR(__xludf.DUMMYFUNCTION("PROPER(GOOGLETRANSLATE(E121:E998,""de"", ""en""))"),"New Zealand")</f>
        <v>New Zealand</v>
      </c>
      <c r="H121" s="3" t="str">
        <f t="shared" si="1"/>
        <v>{"iso":"NZ","de":"Neuseeland","en":"New Zealand"}</v>
      </c>
    </row>
    <row r="122">
      <c r="A122" s="5" t="s">
        <v>241</v>
      </c>
      <c r="B122" s="6" t="s">
        <v>242</v>
      </c>
      <c r="D122" s="3" t="str">
        <f>IFERROR(__xludf.DUMMYFUNCTION("""COMPUTED_VALUE"""),"NI")</f>
        <v>NI</v>
      </c>
      <c r="E122" s="3" t="str">
        <f>IFERROR(__xludf.DUMMYFUNCTION("""COMPUTED_VALUE"""),"Nicaragua")</f>
        <v>Nicaragua</v>
      </c>
      <c r="F122" s="3" t="str">
        <f>IFERROR(__xludf.DUMMYFUNCTION("PROPER(GOOGLETRANSLATE(E122:E998,""de"", ""en""))"),"Nicaragua")</f>
        <v>Nicaragua</v>
      </c>
      <c r="H122" s="3" t="str">
        <f t="shared" si="1"/>
        <v>{"iso":"NI","de":"Nicaragua","en":"Nicaragua"}</v>
      </c>
    </row>
    <row r="123">
      <c r="A123" s="1" t="s">
        <v>243</v>
      </c>
      <c r="B123" s="6" t="s">
        <v>244</v>
      </c>
      <c r="D123" s="3" t="str">
        <f>IFERROR(__xludf.DUMMYFUNCTION("""COMPUTED_VALUE"""),"NL")</f>
        <v>NL</v>
      </c>
      <c r="E123" s="3" t="str">
        <f>IFERROR(__xludf.DUMMYFUNCTION("""COMPUTED_VALUE"""),"Niederlande")</f>
        <v>Niederlande</v>
      </c>
      <c r="F123" s="3" t="str">
        <f>IFERROR(__xludf.DUMMYFUNCTION("PROPER(GOOGLETRANSLATE(E123:E998,""de"", ""en""))"),"Netherlands")</f>
        <v>Netherlands</v>
      </c>
      <c r="H123" s="3" t="str">
        <f t="shared" si="1"/>
        <v>{"iso":"NL","de":"Niederlande","en":"Netherlands"}</v>
      </c>
    </row>
    <row r="124">
      <c r="A124" s="5" t="s">
        <v>245</v>
      </c>
      <c r="B124" s="6" t="s">
        <v>246</v>
      </c>
      <c r="D124" s="3" t="str">
        <f>IFERROR(__xludf.DUMMYFUNCTION("""COMPUTED_VALUE"""),"NE")</f>
        <v>NE</v>
      </c>
      <c r="E124" s="3" t="str">
        <f>IFERROR(__xludf.DUMMYFUNCTION("""COMPUTED_VALUE"""),"Niger")</f>
        <v>Niger</v>
      </c>
      <c r="F124" s="3" t="str">
        <f>IFERROR(__xludf.DUMMYFUNCTION("PROPER(GOOGLETRANSLATE(E124:E998,""de"", ""en""))"),"Niger")</f>
        <v>Niger</v>
      </c>
      <c r="H124" s="3" t="str">
        <f t="shared" si="1"/>
        <v>{"iso":"NE","de":"Niger","en":"Niger"}</v>
      </c>
    </row>
    <row r="125">
      <c r="A125" s="1" t="s">
        <v>247</v>
      </c>
      <c r="B125" s="9" t="s">
        <v>248</v>
      </c>
      <c r="D125" s="3" t="str">
        <f>IFERROR(__xludf.DUMMYFUNCTION("""COMPUTED_VALUE"""),"NG")</f>
        <v>NG</v>
      </c>
      <c r="E125" s="3" t="str">
        <f>IFERROR(__xludf.DUMMYFUNCTION("""COMPUTED_VALUE"""),"Nigeria")</f>
        <v>Nigeria</v>
      </c>
      <c r="F125" s="3" t="str">
        <f>IFERROR(__xludf.DUMMYFUNCTION("PROPER(GOOGLETRANSLATE(E125:E998,""de"", ""en""))"),"Nigeria")</f>
        <v>Nigeria</v>
      </c>
      <c r="H125" s="3" t="str">
        <f t="shared" si="1"/>
        <v>{"iso":"NG","de":"Nigeria","en":"Nigeria"}</v>
      </c>
    </row>
    <row r="126">
      <c r="A126" s="5" t="s">
        <v>249</v>
      </c>
      <c r="B126" s="6" t="s">
        <v>250</v>
      </c>
      <c r="D126" s="3" t="str">
        <f>IFERROR(__xludf.DUMMYFUNCTION("""COMPUTED_VALUE"""),"NU")</f>
        <v>NU</v>
      </c>
      <c r="E126" s="3" t="str">
        <f>IFERROR(__xludf.DUMMYFUNCTION("""COMPUTED_VALUE"""),"Niue")</f>
        <v>Niue</v>
      </c>
      <c r="F126" s="3" t="str">
        <f>IFERROR(__xludf.DUMMYFUNCTION("PROPER(GOOGLETRANSLATE(E126:E998,""de"", ""en""))"),"Niue")</f>
        <v>Niue</v>
      </c>
      <c r="H126" s="3" t="str">
        <f t="shared" si="1"/>
        <v>{"iso":"NU","de":"Niue","en":"Niue"}</v>
      </c>
    </row>
    <row r="127">
      <c r="A127" s="1" t="s">
        <v>251</v>
      </c>
      <c r="B127" s="6" t="s">
        <v>252</v>
      </c>
      <c r="D127" s="3" t="str">
        <f>IFERROR(__xludf.DUMMYFUNCTION("""COMPUTED_VALUE"""),"MK")</f>
        <v>MK</v>
      </c>
      <c r="E127" s="3" t="str">
        <f>IFERROR(__xludf.DUMMYFUNCTION("""COMPUTED_VALUE"""),"Nordmazedonien")</f>
        <v>Nordmazedonien</v>
      </c>
      <c r="F127" s="3" t="str">
        <f>IFERROR(__xludf.DUMMYFUNCTION("PROPER(GOOGLETRANSLATE(E127:E998,""de"", ""en""))"),"Northern Macedonia")</f>
        <v>Northern Macedonia</v>
      </c>
      <c r="H127" s="3" t="str">
        <f t="shared" si="1"/>
        <v>{"iso":"MK","de":"Nordmazedonien","en":"Northern Macedonia"}</v>
      </c>
    </row>
    <row r="128">
      <c r="A128" s="5" t="s">
        <v>253</v>
      </c>
      <c r="B128" s="8" t="s">
        <v>254</v>
      </c>
      <c r="D128" s="3" t="str">
        <f>IFERROR(__xludf.DUMMYFUNCTION("""COMPUTED_VALUE"""),"NO")</f>
        <v>NO</v>
      </c>
      <c r="E128" s="3" t="str">
        <f>IFERROR(__xludf.DUMMYFUNCTION("""COMPUTED_VALUE"""),"Norwegen")</f>
        <v>Norwegen</v>
      </c>
      <c r="F128" s="3" t="str">
        <f>IFERROR(__xludf.DUMMYFUNCTION("PROPER(GOOGLETRANSLATE(E128:E998,""de"", ""en""))"),"Norway")</f>
        <v>Norway</v>
      </c>
      <c r="H128" s="3" t="str">
        <f t="shared" si="1"/>
        <v>{"iso":"NO","de":"Norwegen","en":"Norway"}</v>
      </c>
    </row>
    <row r="129">
      <c r="A129" s="1" t="s">
        <v>255</v>
      </c>
      <c r="B129" s="6" t="s">
        <v>256</v>
      </c>
      <c r="D129" s="3" t="str">
        <f>IFERROR(__xludf.DUMMYFUNCTION("""COMPUTED_VALUE"""),"OM")</f>
        <v>OM</v>
      </c>
      <c r="E129" s="3" t="str">
        <f>IFERROR(__xludf.DUMMYFUNCTION("""COMPUTED_VALUE"""),"Oman")</f>
        <v>Oman</v>
      </c>
      <c r="F129" s="3" t="str">
        <f>IFERROR(__xludf.DUMMYFUNCTION("PROPER(GOOGLETRANSLATE(E129:E998,""de"", ""en""))"),"Oman")</f>
        <v>Oman</v>
      </c>
      <c r="H129" s="3" t="str">
        <f t="shared" si="1"/>
        <v>{"iso":"OM","de":"Oman","en":"Oman"}</v>
      </c>
    </row>
    <row r="130">
      <c r="A130" s="7"/>
      <c r="B130" s="8" t="s">
        <v>257</v>
      </c>
      <c r="D130" s="3" t="str">
        <f>IFERROR(__xludf.DUMMYFUNCTION("""COMPUTED_VALUE"""),"AT")</f>
        <v>AT</v>
      </c>
      <c r="E130" s="3" t="str">
        <f>IFERROR(__xludf.DUMMYFUNCTION("""COMPUTED_VALUE"""),"Österreich")</f>
        <v>Österreich</v>
      </c>
      <c r="F130" s="3" t="str">
        <f>IFERROR(__xludf.DUMMYFUNCTION("PROPER(GOOGLETRANSLATE(E130:E998,""de"", ""en""))"),"Austria")</f>
        <v>Austria</v>
      </c>
      <c r="H130" s="3" t="str">
        <f t="shared" si="1"/>
        <v>{"iso":"AT","de":"Österreich","en":"Austria"}</v>
      </c>
    </row>
    <row r="131">
      <c r="A131" s="1" t="s">
        <v>258</v>
      </c>
      <c r="B131" s="9" t="s">
        <v>259</v>
      </c>
      <c r="D131" s="3" t="str">
        <f>IFERROR(__xludf.DUMMYFUNCTION("""COMPUTED_VALUE"""),"TL")</f>
        <v>TL</v>
      </c>
      <c r="E131" s="3" t="str">
        <f>IFERROR(__xludf.DUMMYFUNCTION("""COMPUTED_VALUE"""),"Osttimor")</f>
        <v>Osttimor</v>
      </c>
      <c r="F131" s="3" t="str">
        <f>IFERROR(__xludf.DUMMYFUNCTION("PROPER(GOOGLETRANSLATE(E131:E998,""de"", ""en""))"),"East Timor")</f>
        <v>East Timor</v>
      </c>
      <c r="H131" s="3" t="str">
        <f t="shared" si="1"/>
        <v>{"iso":"TL","de":"Osttimor","en":"East Timor"}</v>
      </c>
    </row>
    <row r="132">
      <c r="A132" s="5" t="s">
        <v>260</v>
      </c>
      <c r="B132" s="6" t="s">
        <v>261</v>
      </c>
      <c r="D132" s="3" t="str">
        <f>IFERROR(__xludf.DUMMYFUNCTION("""COMPUTED_VALUE"""),"TP")</f>
        <v>TP</v>
      </c>
      <c r="E132" s="3" t="str">
        <f>IFERROR(__xludf.DUMMYFUNCTION("""COMPUTED_VALUE"""),"Timor-Leste")</f>
        <v>Timor-Leste</v>
      </c>
      <c r="F132" s="3" t="str">
        <f>IFERROR(__xludf.DUMMYFUNCTION("PROPER(GOOGLETRANSLATE(E132:E998,""de"", ""en""))"),"Timor-Leste")</f>
        <v>Timor-Leste</v>
      </c>
      <c r="H132" s="3" t="str">
        <f t="shared" si="1"/>
        <v>{"iso":"TP","de":"Timor-Leste","en":"Timor-Leste"}</v>
      </c>
    </row>
    <row r="133">
      <c r="A133" s="1" t="s">
        <v>262</v>
      </c>
      <c r="B133" s="6" t="s">
        <v>263</v>
      </c>
      <c r="D133" s="3" t="str">
        <f>IFERROR(__xludf.DUMMYFUNCTION("""COMPUTED_VALUE"""),"PK")</f>
        <v>PK</v>
      </c>
      <c r="E133" s="3" t="str">
        <f>IFERROR(__xludf.DUMMYFUNCTION("""COMPUTED_VALUE"""),"Pakistan")</f>
        <v>Pakistan</v>
      </c>
      <c r="F133" s="3" t="str">
        <f>IFERROR(__xludf.DUMMYFUNCTION("PROPER(GOOGLETRANSLATE(E133:E998,""de"", ""en""))"),"Pakistan")</f>
        <v>Pakistan</v>
      </c>
      <c r="H133" s="3" t="str">
        <f t="shared" si="1"/>
        <v>{"iso":"PK","de":"Pakistan","en":"Pakistan"}</v>
      </c>
    </row>
    <row r="134">
      <c r="A134" s="10" t="s">
        <v>264</v>
      </c>
      <c r="B134" s="9" t="s">
        <v>265</v>
      </c>
      <c r="D134" s="3" t="str">
        <f>IFERROR(__xludf.DUMMYFUNCTION("""COMPUTED_VALUE"""),"PS")</f>
        <v>PS</v>
      </c>
      <c r="E134" s="3" t="str">
        <f>IFERROR(__xludf.DUMMYFUNCTION("""COMPUTED_VALUE"""),"Palästina")</f>
        <v>Palästina</v>
      </c>
      <c r="F134" s="3" t="str">
        <f>IFERROR(__xludf.DUMMYFUNCTION("PROPER(GOOGLETRANSLATE(E134:E998,""de"", ""en""))"),"Palestine")</f>
        <v>Palestine</v>
      </c>
      <c r="H134" s="3" t="str">
        <f t="shared" si="1"/>
        <v>{"iso":"PS","de":"Palästina","en":"Palestine"}</v>
      </c>
    </row>
    <row r="135">
      <c r="A135" s="10" t="s">
        <v>266</v>
      </c>
      <c r="B135" s="11" t="s">
        <v>267</v>
      </c>
      <c r="D135" s="3" t="str">
        <f>IFERROR(__xludf.DUMMYFUNCTION("""COMPUTED_VALUE"""),"PW")</f>
        <v>PW</v>
      </c>
      <c r="E135" s="3" t="str">
        <f>IFERROR(__xludf.DUMMYFUNCTION("""COMPUTED_VALUE"""),"Palau")</f>
        <v>Palau</v>
      </c>
      <c r="F135" s="3" t="str">
        <f>IFERROR(__xludf.DUMMYFUNCTION("PROPER(GOOGLETRANSLATE(E135:E998,""de"", ""en""))"),"Palau")</f>
        <v>Palau</v>
      </c>
      <c r="H135" s="3" t="str">
        <f t="shared" si="1"/>
        <v>{"iso":"PW","de":"Palau","en":"Palau"}</v>
      </c>
    </row>
    <row r="136">
      <c r="A136" s="1" t="s">
        <v>268</v>
      </c>
      <c r="B136" s="9" t="s">
        <v>269</v>
      </c>
      <c r="D136" s="3" t="str">
        <f>IFERROR(__xludf.DUMMYFUNCTION("""COMPUTED_VALUE"""),"PA")</f>
        <v>PA</v>
      </c>
      <c r="E136" s="3" t="str">
        <f>IFERROR(__xludf.DUMMYFUNCTION("""COMPUTED_VALUE"""),"Panama")</f>
        <v>Panama</v>
      </c>
      <c r="F136" s="3" t="str">
        <f>IFERROR(__xludf.DUMMYFUNCTION("PROPER(GOOGLETRANSLATE(E136:E998,""de"", ""en""))"),"Panama")</f>
        <v>Panama</v>
      </c>
      <c r="H136" s="3" t="str">
        <f t="shared" si="1"/>
        <v>{"iso":"PA","de":"Panama","en":"Panama"}</v>
      </c>
    </row>
    <row r="137">
      <c r="A137" s="5" t="s">
        <v>270</v>
      </c>
      <c r="B137" s="8" t="s">
        <v>271</v>
      </c>
      <c r="D137" s="3" t="str">
        <f>IFERROR(__xludf.DUMMYFUNCTION("""COMPUTED_VALUE"""),"PG")</f>
        <v>PG</v>
      </c>
      <c r="E137" s="3" t="str">
        <f>IFERROR(__xludf.DUMMYFUNCTION("""COMPUTED_VALUE"""),"Papua-Neuguinea")</f>
        <v>Papua-Neuguinea</v>
      </c>
      <c r="F137" s="3" t="str">
        <f>IFERROR(__xludf.DUMMYFUNCTION("PROPER(GOOGLETRANSLATE(E137:E998,""de"", ""en""))"),"Papua New Guinea")</f>
        <v>Papua New Guinea</v>
      </c>
      <c r="H137" s="3" t="str">
        <f t="shared" si="1"/>
        <v>{"iso":"PG","de":"Papua-Neuguinea","en":"Papua New Guinea"}</v>
      </c>
    </row>
    <row r="138">
      <c r="A138" s="1" t="s">
        <v>272</v>
      </c>
      <c r="B138" s="6" t="s">
        <v>273</v>
      </c>
      <c r="D138" s="3" t="str">
        <f>IFERROR(__xludf.DUMMYFUNCTION("""COMPUTED_VALUE"""),"PY")</f>
        <v>PY</v>
      </c>
      <c r="E138" s="3" t="str">
        <f>IFERROR(__xludf.DUMMYFUNCTION("""COMPUTED_VALUE"""),"Paraguay")</f>
        <v>Paraguay</v>
      </c>
      <c r="F138" s="3" t="str">
        <f>IFERROR(__xludf.DUMMYFUNCTION("PROPER(GOOGLETRANSLATE(E138:E998,""de"", ""en""))"),"Paraguay")</f>
        <v>Paraguay</v>
      </c>
      <c r="H138" s="3" t="str">
        <f t="shared" si="1"/>
        <v>{"iso":"PY","de":"Paraguay","en":"Paraguay"}</v>
      </c>
    </row>
    <row r="139">
      <c r="A139" s="5" t="s">
        <v>274</v>
      </c>
      <c r="B139" s="6" t="s">
        <v>275</v>
      </c>
      <c r="D139" s="3" t="str">
        <f>IFERROR(__xludf.DUMMYFUNCTION("""COMPUTED_VALUE"""),"PE")</f>
        <v>PE</v>
      </c>
      <c r="E139" s="3" t="str">
        <f>IFERROR(__xludf.DUMMYFUNCTION("""COMPUTED_VALUE"""),"Peru")</f>
        <v>Peru</v>
      </c>
      <c r="F139" s="3" t="str">
        <f>IFERROR(__xludf.DUMMYFUNCTION("PROPER(GOOGLETRANSLATE(E139:E998,""de"", ""en""))"),"Peru")</f>
        <v>Peru</v>
      </c>
      <c r="H139" s="3" t="str">
        <f t="shared" si="1"/>
        <v>{"iso":"PE","de":"Peru","en":"Peru"}</v>
      </c>
    </row>
    <row r="140">
      <c r="A140" s="1" t="s">
        <v>276</v>
      </c>
      <c r="B140" s="6" t="s">
        <v>277</v>
      </c>
      <c r="D140" s="3" t="str">
        <f>IFERROR(__xludf.DUMMYFUNCTION("""COMPUTED_VALUE"""),"PH")</f>
        <v>PH</v>
      </c>
      <c r="E140" s="3" t="str">
        <f>IFERROR(__xludf.DUMMYFUNCTION("""COMPUTED_VALUE"""),"Philippinen")</f>
        <v>Philippinen</v>
      </c>
      <c r="F140" s="3" t="str">
        <f>IFERROR(__xludf.DUMMYFUNCTION("PROPER(GOOGLETRANSLATE(E140:E998,""de"", ""en""))"),"Philippines")</f>
        <v>Philippines</v>
      </c>
      <c r="H140" s="3" t="str">
        <f t="shared" si="1"/>
        <v>{"iso":"PH","de":"Philippinen","en":"Philippines"}</v>
      </c>
    </row>
    <row r="141">
      <c r="A141" s="5" t="s">
        <v>278</v>
      </c>
      <c r="B141" s="6" t="s">
        <v>279</v>
      </c>
      <c r="D141" s="3" t="str">
        <f>IFERROR(__xludf.DUMMYFUNCTION("""COMPUTED_VALUE"""),"PL")</f>
        <v>PL</v>
      </c>
      <c r="E141" s="3" t="str">
        <f>IFERROR(__xludf.DUMMYFUNCTION("""COMPUTED_VALUE"""),"Polen")</f>
        <v>Polen</v>
      </c>
      <c r="F141" s="3" t="str">
        <f>IFERROR(__xludf.DUMMYFUNCTION("PROPER(GOOGLETRANSLATE(E141:E998,""de"", ""en""))"),"Poland")</f>
        <v>Poland</v>
      </c>
      <c r="H141" s="3" t="str">
        <f t="shared" si="1"/>
        <v>{"iso":"PL","de":"Polen","en":"Poland"}</v>
      </c>
    </row>
    <row r="142">
      <c r="A142" s="1" t="s">
        <v>280</v>
      </c>
      <c r="B142" s="6" t="s">
        <v>281</v>
      </c>
      <c r="D142" s="3" t="str">
        <f>IFERROR(__xludf.DUMMYFUNCTION("""COMPUTED_VALUE"""),"PT")</f>
        <v>PT</v>
      </c>
      <c r="E142" s="3" t="str">
        <f>IFERROR(__xludf.DUMMYFUNCTION("""COMPUTED_VALUE"""),"Portugal")</f>
        <v>Portugal</v>
      </c>
      <c r="F142" s="3" t="str">
        <f>IFERROR(__xludf.DUMMYFUNCTION("PROPER(GOOGLETRANSLATE(E142:E998,""de"", ""en""))"),"Portugal")</f>
        <v>Portugal</v>
      </c>
      <c r="H142" s="3" t="str">
        <f t="shared" si="1"/>
        <v>{"iso":"PT","de":"Portugal","en":"Portugal"}</v>
      </c>
    </row>
    <row r="143">
      <c r="A143" s="5" t="s">
        <v>282</v>
      </c>
      <c r="B143" s="6" t="s">
        <v>283</v>
      </c>
      <c r="D143" s="3" t="str">
        <f>IFERROR(__xludf.DUMMYFUNCTION("""COMPUTED_VALUE"""),"RW")</f>
        <v>RW</v>
      </c>
      <c r="E143" s="3" t="str">
        <f>IFERROR(__xludf.DUMMYFUNCTION("""COMPUTED_VALUE"""),"Ruanda")</f>
        <v>Ruanda</v>
      </c>
      <c r="F143" s="3" t="str">
        <f>IFERROR(__xludf.DUMMYFUNCTION("PROPER(GOOGLETRANSLATE(E143:E998,""de"", ""en""))"),"Rwanda")</f>
        <v>Rwanda</v>
      </c>
      <c r="H143" s="3" t="str">
        <f t="shared" si="1"/>
        <v>{"iso":"RW","de":"Ruanda","en":"Rwanda"}</v>
      </c>
    </row>
    <row r="144">
      <c r="A144" s="1" t="s">
        <v>284</v>
      </c>
      <c r="B144" s="6" t="s">
        <v>285</v>
      </c>
      <c r="D144" s="3" t="str">
        <f>IFERROR(__xludf.DUMMYFUNCTION("""COMPUTED_VALUE"""),"RO")</f>
        <v>RO</v>
      </c>
      <c r="E144" s="3" t="str">
        <f>IFERROR(__xludf.DUMMYFUNCTION("""COMPUTED_VALUE"""),"Rumänien")</f>
        <v>Rumänien</v>
      </c>
      <c r="F144" s="3" t="str">
        <f>IFERROR(__xludf.DUMMYFUNCTION("PROPER(GOOGLETRANSLATE(E144:E998,""de"", ""en""))"),"Romania")</f>
        <v>Romania</v>
      </c>
      <c r="H144" s="3" t="str">
        <f t="shared" si="1"/>
        <v>{"iso":"RO","de":"Rumänien","en":"Romania"}</v>
      </c>
    </row>
    <row r="145">
      <c r="A145" s="5" t="s">
        <v>286</v>
      </c>
      <c r="B145" s="6" t="s">
        <v>287</v>
      </c>
      <c r="D145" s="3" t="str">
        <f>IFERROR(__xludf.DUMMYFUNCTION("""COMPUTED_VALUE"""),"RU")</f>
        <v>RU</v>
      </c>
      <c r="E145" s="3" t="str">
        <f>IFERROR(__xludf.DUMMYFUNCTION("""COMPUTED_VALUE"""),"Russland")</f>
        <v>Russland</v>
      </c>
      <c r="F145" s="3" t="str">
        <f>IFERROR(__xludf.DUMMYFUNCTION("PROPER(GOOGLETRANSLATE(E145:E998,""de"", ""en""))"),"Russia")</f>
        <v>Russia</v>
      </c>
      <c r="H145" s="3" t="str">
        <f t="shared" si="1"/>
        <v>{"iso":"RU","de":"Russland","en":"Russia"}</v>
      </c>
    </row>
    <row r="146">
      <c r="A146" s="1" t="s">
        <v>288</v>
      </c>
      <c r="B146" s="6" t="s">
        <v>289</v>
      </c>
      <c r="D146" s="3" t="str">
        <f>IFERROR(__xludf.DUMMYFUNCTION("""COMPUTED_VALUE"""),"SB")</f>
        <v>SB</v>
      </c>
      <c r="E146" s="3" t="str">
        <f>IFERROR(__xludf.DUMMYFUNCTION("""COMPUTED_VALUE"""),"Salomonen")</f>
        <v>Salomonen</v>
      </c>
      <c r="F146" s="3" t="str">
        <f>IFERROR(__xludf.DUMMYFUNCTION("PROPER(GOOGLETRANSLATE(E146:E998,""de"", ""en""))"),"Solomon Islands")</f>
        <v>Solomon Islands</v>
      </c>
      <c r="H146" s="3" t="str">
        <f t="shared" si="1"/>
        <v>{"iso":"SB","de":"Salomonen","en":"Solomon Islands"}</v>
      </c>
    </row>
    <row r="147">
      <c r="A147" s="5" t="s">
        <v>290</v>
      </c>
      <c r="B147" s="6" t="s">
        <v>291</v>
      </c>
      <c r="D147" s="3" t="str">
        <f>IFERROR(__xludf.DUMMYFUNCTION("""COMPUTED_VALUE"""),"ZM")</f>
        <v>ZM</v>
      </c>
      <c r="E147" s="3" t="str">
        <f>IFERROR(__xludf.DUMMYFUNCTION("""COMPUTED_VALUE"""),"Sambia")</f>
        <v>Sambia</v>
      </c>
      <c r="F147" s="3" t="str">
        <f>IFERROR(__xludf.DUMMYFUNCTION("PROPER(GOOGLETRANSLATE(E147:E998,""de"", ""en""))"),"Zambia")</f>
        <v>Zambia</v>
      </c>
      <c r="H147" s="3" t="str">
        <f t="shared" si="1"/>
        <v>{"iso":"ZM","de":"Sambia","en":"Zambia"}</v>
      </c>
    </row>
    <row r="148">
      <c r="A148" s="1" t="s">
        <v>292</v>
      </c>
      <c r="B148" s="9" t="s">
        <v>293</v>
      </c>
      <c r="D148" s="3" t="str">
        <f>IFERROR(__xludf.DUMMYFUNCTION("""COMPUTED_VALUE"""),"WS")</f>
        <v>WS</v>
      </c>
      <c r="E148" s="3" t="str">
        <f>IFERROR(__xludf.DUMMYFUNCTION("""COMPUTED_VALUE"""),"Samoa")</f>
        <v>Samoa</v>
      </c>
      <c r="F148" s="3" t="str">
        <f>IFERROR(__xludf.DUMMYFUNCTION("PROPER(GOOGLETRANSLATE(E148:E998,""de"", ""en""))"),"Samoa")</f>
        <v>Samoa</v>
      </c>
      <c r="H148" s="3" t="str">
        <f t="shared" si="1"/>
        <v>{"iso":"WS","de":"Samoa","en":"Samoa"}</v>
      </c>
    </row>
    <row r="149">
      <c r="A149" s="5" t="s">
        <v>294</v>
      </c>
      <c r="B149" s="6" t="s">
        <v>295</v>
      </c>
      <c r="D149" s="3" t="str">
        <f>IFERROR(__xludf.DUMMYFUNCTION("""COMPUTED_VALUE"""),"SM")</f>
        <v>SM</v>
      </c>
      <c r="E149" s="3" t="str">
        <f>IFERROR(__xludf.DUMMYFUNCTION("""COMPUTED_VALUE"""),"San Marino")</f>
        <v>San Marino</v>
      </c>
      <c r="F149" s="3" t="str">
        <f>IFERROR(__xludf.DUMMYFUNCTION("PROPER(GOOGLETRANSLATE(E149:E998,""de"", ""en""))"),"San Marino")</f>
        <v>San Marino</v>
      </c>
      <c r="H149" s="3" t="str">
        <f t="shared" si="1"/>
        <v>{"iso":"SM","de":"San Marino","en":"San Marino"}</v>
      </c>
    </row>
    <row r="150">
      <c r="A150" s="1" t="s">
        <v>296</v>
      </c>
      <c r="B150" s="6" t="s">
        <v>297</v>
      </c>
      <c r="D150" s="3" t="str">
        <f>IFERROR(__xludf.DUMMYFUNCTION("""COMPUTED_VALUE"""),"ST")</f>
        <v>ST</v>
      </c>
      <c r="E150" s="3" t="str">
        <f>IFERROR(__xludf.DUMMYFUNCTION("""COMPUTED_VALUE"""),"São Tomé und Príncipe")</f>
        <v>São Tomé und Príncipe</v>
      </c>
      <c r="F150" s="3" t="str">
        <f>IFERROR(__xludf.DUMMYFUNCTION("PROPER(GOOGLETRANSLATE(E150:E998,""de"", ""en""))"),"Sao Tome And Principe")</f>
        <v>Sao Tome And Principe</v>
      </c>
      <c r="H150" s="3" t="str">
        <f t="shared" si="1"/>
        <v>{"iso":"ST","de":"São Tomé und Príncipe","en":"Sao Tome And Principe"}</v>
      </c>
    </row>
    <row r="151">
      <c r="A151" s="5" t="s">
        <v>298</v>
      </c>
      <c r="B151" s="6" t="s">
        <v>299</v>
      </c>
      <c r="D151" s="3" t="str">
        <f>IFERROR(__xludf.DUMMYFUNCTION("""COMPUTED_VALUE"""),"SA")</f>
        <v>SA</v>
      </c>
      <c r="E151" s="3" t="str">
        <f>IFERROR(__xludf.DUMMYFUNCTION("""COMPUTED_VALUE"""),"Saudi-Arabien")</f>
        <v>Saudi-Arabien</v>
      </c>
      <c r="F151" s="3" t="str">
        <f>IFERROR(__xludf.DUMMYFUNCTION("PROPER(GOOGLETRANSLATE(E151:E998,""de"", ""en""))"),"Saudi Arabia")</f>
        <v>Saudi Arabia</v>
      </c>
      <c r="H151" s="3" t="str">
        <f t="shared" si="1"/>
        <v>{"iso":"SA","de":"Saudi-Arabien","en":"Saudi Arabia"}</v>
      </c>
    </row>
    <row r="152">
      <c r="A152" s="1" t="s">
        <v>300</v>
      </c>
      <c r="B152" s="6" t="s">
        <v>301</v>
      </c>
      <c r="D152" s="3" t="str">
        <f>IFERROR(__xludf.DUMMYFUNCTION("""COMPUTED_VALUE"""),"SE")</f>
        <v>SE</v>
      </c>
      <c r="E152" s="3" t="str">
        <f>IFERROR(__xludf.DUMMYFUNCTION("""COMPUTED_VALUE"""),"Schweden")</f>
        <v>Schweden</v>
      </c>
      <c r="F152" s="3" t="str">
        <f>IFERROR(__xludf.DUMMYFUNCTION("PROPER(GOOGLETRANSLATE(E152:E998,""de"", ""en""))"),"Sweden")</f>
        <v>Sweden</v>
      </c>
      <c r="H152" s="3" t="str">
        <f t="shared" si="1"/>
        <v>{"iso":"SE","de":"Schweden","en":"Sweden"}</v>
      </c>
    </row>
    <row r="153">
      <c r="A153" s="5" t="s">
        <v>302</v>
      </c>
      <c r="B153" s="6" t="s">
        <v>303</v>
      </c>
      <c r="D153" s="3" t="str">
        <f>IFERROR(__xludf.DUMMYFUNCTION("""COMPUTED_VALUE"""),"CH")</f>
        <v>CH</v>
      </c>
      <c r="E153" s="3" t="str">
        <f>IFERROR(__xludf.DUMMYFUNCTION("""COMPUTED_VALUE"""),"Schweiz")</f>
        <v>Schweiz</v>
      </c>
      <c r="F153" s="3" t="str">
        <f>IFERROR(__xludf.DUMMYFUNCTION("PROPER(GOOGLETRANSLATE(E153:E998,""de"", ""en""))"),"Switzerland")</f>
        <v>Switzerland</v>
      </c>
      <c r="H153" s="3" t="str">
        <f t="shared" si="1"/>
        <v>{"iso":"CH","de":"Schweiz","en":"Switzerland"}</v>
      </c>
    </row>
    <row r="154">
      <c r="A154" s="1" t="s">
        <v>304</v>
      </c>
      <c r="B154" s="6" t="s">
        <v>305</v>
      </c>
      <c r="D154" s="3" t="str">
        <f>IFERROR(__xludf.DUMMYFUNCTION("""COMPUTED_VALUE"""),"SN")</f>
        <v>SN</v>
      </c>
      <c r="E154" s="3" t="str">
        <f>IFERROR(__xludf.DUMMYFUNCTION("""COMPUTED_VALUE"""),"Senegal")</f>
        <v>Senegal</v>
      </c>
      <c r="F154" s="3" t="str">
        <f>IFERROR(__xludf.DUMMYFUNCTION("PROPER(GOOGLETRANSLATE(E154:E998,""de"", ""en""))"),"Senegal")</f>
        <v>Senegal</v>
      </c>
      <c r="H154" s="3" t="str">
        <f t="shared" si="1"/>
        <v>{"iso":"SN","de":"Senegal","en":"Senegal"}</v>
      </c>
    </row>
    <row r="155">
      <c r="A155" s="5" t="s">
        <v>306</v>
      </c>
      <c r="B155" s="6" t="s">
        <v>307</v>
      </c>
      <c r="D155" s="3" t="str">
        <f>IFERROR(__xludf.DUMMYFUNCTION("""COMPUTED_VALUE"""),"RS")</f>
        <v>RS</v>
      </c>
      <c r="E155" s="3" t="str">
        <f>IFERROR(__xludf.DUMMYFUNCTION("""COMPUTED_VALUE"""),"Serbien")</f>
        <v>Serbien</v>
      </c>
      <c r="F155" s="3" t="str">
        <f>IFERROR(__xludf.DUMMYFUNCTION("PROPER(GOOGLETRANSLATE(E155:E998,""de"", ""en""))"),"Serbia")</f>
        <v>Serbia</v>
      </c>
      <c r="H155" s="3" t="str">
        <f t="shared" si="1"/>
        <v>{"iso":"RS","de":"Serbien","en":"Serbia"}</v>
      </c>
    </row>
    <row r="156">
      <c r="A156" s="1" t="s">
        <v>308</v>
      </c>
      <c r="B156" s="6" t="s">
        <v>309</v>
      </c>
      <c r="D156" s="3" t="str">
        <f>IFERROR(__xludf.DUMMYFUNCTION("""COMPUTED_VALUE"""),"SC")</f>
        <v>SC</v>
      </c>
      <c r="E156" s="3" t="str">
        <f>IFERROR(__xludf.DUMMYFUNCTION("""COMPUTED_VALUE"""),"Seychellen")</f>
        <v>Seychellen</v>
      </c>
      <c r="F156" s="3" t="str">
        <f>IFERROR(__xludf.DUMMYFUNCTION("PROPER(GOOGLETRANSLATE(E156:E998,""de"", ""en""))"),"Seychelles")</f>
        <v>Seychelles</v>
      </c>
      <c r="H156" s="3" t="str">
        <f t="shared" si="1"/>
        <v>{"iso":"SC","de":"Seychellen","en":"Seychelles"}</v>
      </c>
    </row>
    <row r="157">
      <c r="A157" s="5" t="s">
        <v>310</v>
      </c>
      <c r="B157" s="6" t="s">
        <v>311</v>
      </c>
      <c r="D157" s="3" t="str">
        <f>IFERROR(__xludf.DUMMYFUNCTION("""COMPUTED_VALUE"""),"SL")</f>
        <v>SL</v>
      </c>
      <c r="E157" s="3" t="str">
        <f>IFERROR(__xludf.DUMMYFUNCTION("""COMPUTED_VALUE"""),"Sierra Leone")</f>
        <v>Sierra Leone</v>
      </c>
      <c r="F157" s="3" t="str">
        <f>IFERROR(__xludf.DUMMYFUNCTION("PROPER(GOOGLETRANSLATE(E157:E998,""de"", ""en""))"),"Sierra Leone")</f>
        <v>Sierra Leone</v>
      </c>
      <c r="H157" s="3" t="str">
        <f t="shared" si="1"/>
        <v>{"iso":"SL","de":"Sierra Leone","en":"Sierra Leone"}</v>
      </c>
    </row>
    <row r="158">
      <c r="A158" s="1" t="s">
        <v>312</v>
      </c>
      <c r="B158" s="9" t="s">
        <v>313</v>
      </c>
      <c r="D158" s="3" t="str">
        <f>IFERROR(__xludf.DUMMYFUNCTION("""COMPUTED_VALUE"""),"ZW")</f>
        <v>ZW</v>
      </c>
      <c r="E158" s="3" t="str">
        <f>IFERROR(__xludf.DUMMYFUNCTION("""COMPUTED_VALUE"""),"Simbabwe")</f>
        <v>Simbabwe</v>
      </c>
      <c r="F158" s="3" t="str">
        <f>IFERROR(__xludf.DUMMYFUNCTION("PROPER(GOOGLETRANSLATE(E158:E998,""de"", ""en""))"),"Zimbabwe")</f>
        <v>Zimbabwe</v>
      </c>
      <c r="H158" s="3" t="str">
        <f t="shared" si="1"/>
        <v>{"iso":"ZW","de":"Simbabwe","en":"Zimbabwe"}</v>
      </c>
    </row>
    <row r="159">
      <c r="A159" s="5" t="s">
        <v>314</v>
      </c>
      <c r="B159" s="6" t="s">
        <v>315</v>
      </c>
      <c r="D159" s="3" t="str">
        <f>IFERROR(__xludf.DUMMYFUNCTION("""COMPUTED_VALUE"""),"SG")</f>
        <v>SG</v>
      </c>
      <c r="E159" s="3" t="str">
        <f>IFERROR(__xludf.DUMMYFUNCTION("""COMPUTED_VALUE"""),"Singapur")</f>
        <v>Singapur</v>
      </c>
      <c r="F159" s="3" t="str">
        <f>IFERROR(__xludf.DUMMYFUNCTION("PROPER(GOOGLETRANSLATE(E159:E998,""de"", ""en""))"),"Singapore")</f>
        <v>Singapore</v>
      </c>
      <c r="H159" s="3" t="str">
        <f t="shared" si="1"/>
        <v>{"iso":"SG","de":"Singapur","en":"Singapore"}</v>
      </c>
    </row>
    <row r="160">
      <c r="A160" s="1" t="s">
        <v>316</v>
      </c>
      <c r="B160" s="6" t="s">
        <v>317</v>
      </c>
      <c r="D160" s="3" t="str">
        <f>IFERROR(__xludf.DUMMYFUNCTION("""COMPUTED_VALUE"""),"SK")</f>
        <v>SK</v>
      </c>
      <c r="E160" s="3" t="str">
        <f>IFERROR(__xludf.DUMMYFUNCTION("""COMPUTED_VALUE"""),"Slowakei")</f>
        <v>Slowakei</v>
      </c>
      <c r="F160" s="3" t="str">
        <f>IFERROR(__xludf.DUMMYFUNCTION("PROPER(GOOGLETRANSLATE(E160:E998,""de"", ""en""))"),"Slovakia")</f>
        <v>Slovakia</v>
      </c>
      <c r="H160" s="3" t="str">
        <f t="shared" si="1"/>
        <v>{"iso":"SK","de":"Slowakei","en":"Slovakia"}</v>
      </c>
    </row>
    <row r="161">
      <c r="A161" s="5" t="s">
        <v>318</v>
      </c>
      <c r="B161" s="6" t="s">
        <v>319</v>
      </c>
      <c r="D161" s="3" t="str">
        <f>IFERROR(__xludf.DUMMYFUNCTION("""COMPUTED_VALUE"""),"SI")</f>
        <v>SI</v>
      </c>
      <c r="E161" s="3" t="str">
        <f>IFERROR(__xludf.DUMMYFUNCTION("""COMPUTED_VALUE"""),"Slowenien")</f>
        <v>Slowenien</v>
      </c>
      <c r="F161" s="3" t="str">
        <f>IFERROR(__xludf.DUMMYFUNCTION("PROPER(GOOGLETRANSLATE(E161:E998,""de"", ""en""))"),"Slovenia")</f>
        <v>Slovenia</v>
      </c>
      <c r="H161" s="3" t="str">
        <f t="shared" si="1"/>
        <v>{"iso":"SI","de":"Slowenien","en":"Slovenia"}</v>
      </c>
    </row>
    <row r="162">
      <c r="A162" s="1" t="s">
        <v>320</v>
      </c>
      <c r="B162" s="6" t="s">
        <v>321</v>
      </c>
      <c r="D162" s="3" t="str">
        <f>IFERROR(__xludf.DUMMYFUNCTION("""COMPUTED_VALUE"""),"SO")</f>
        <v>SO</v>
      </c>
      <c r="E162" s="3" t="str">
        <f>IFERROR(__xludf.DUMMYFUNCTION("""COMPUTED_VALUE"""),"Somalia")</f>
        <v>Somalia</v>
      </c>
      <c r="F162" s="3" t="str">
        <f>IFERROR(__xludf.DUMMYFUNCTION("PROPER(GOOGLETRANSLATE(E162:E998,""de"", ""en""))"),"Somalia")</f>
        <v>Somalia</v>
      </c>
      <c r="H162" s="3" t="str">
        <f t="shared" si="1"/>
        <v>{"iso":"SO","de":"Somalia","en":"Somalia"}</v>
      </c>
    </row>
    <row r="163">
      <c r="A163" s="5" t="s">
        <v>322</v>
      </c>
      <c r="B163" s="6" t="s">
        <v>323</v>
      </c>
      <c r="D163" s="3" t="str">
        <f>IFERROR(__xludf.DUMMYFUNCTION("""COMPUTED_VALUE"""),"ES")</f>
        <v>ES</v>
      </c>
      <c r="E163" s="3" t="str">
        <f>IFERROR(__xludf.DUMMYFUNCTION("""COMPUTED_VALUE"""),"Spanien")</f>
        <v>Spanien</v>
      </c>
      <c r="F163" s="3" t="str">
        <f>IFERROR(__xludf.DUMMYFUNCTION("PROPER(GOOGLETRANSLATE(E163:E998,""de"", ""en""))"),"Spain")</f>
        <v>Spain</v>
      </c>
      <c r="H163" s="3" t="str">
        <f t="shared" si="1"/>
        <v>{"iso":"ES","de":"Spanien","en":"Spain"}</v>
      </c>
    </row>
    <row r="164">
      <c r="A164" s="1" t="s">
        <v>324</v>
      </c>
      <c r="B164" s="6" t="s">
        <v>325</v>
      </c>
      <c r="D164" s="3" t="str">
        <f>IFERROR(__xludf.DUMMYFUNCTION("""COMPUTED_VALUE"""),"LK")</f>
        <v>LK</v>
      </c>
      <c r="E164" s="3" t="str">
        <f>IFERROR(__xludf.DUMMYFUNCTION("""COMPUTED_VALUE"""),"Sri Lanka")</f>
        <v>Sri Lanka</v>
      </c>
      <c r="F164" s="3" t="str">
        <f>IFERROR(__xludf.DUMMYFUNCTION("PROPER(GOOGLETRANSLATE(E164:E998,""de"", ""en""))"),"Sri Lanka")</f>
        <v>Sri Lanka</v>
      </c>
      <c r="H164" s="3" t="str">
        <f t="shared" si="1"/>
        <v>{"iso":"LK","de":"Sri Lanka","en":"Sri Lanka"}</v>
      </c>
    </row>
    <row r="165">
      <c r="A165" s="5" t="s">
        <v>326</v>
      </c>
      <c r="B165" s="9" t="s">
        <v>327</v>
      </c>
      <c r="D165" s="3" t="str">
        <f>IFERROR(__xludf.DUMMYFUNCTION("""COMPUTED_VALUE"""),"KN")</f>
        <v>KN</v>
      </c>
      <c r="E165" s="3" t="str">
        <f>IFERROR(__xludf.DUMMYFUNCTION("""COMPUTED_VALUE"""),"St. Kitts und Nevis")</f>
        <v>St. Kitts und Nevis</v>
      </c>
      <c r="F165" s="3" t="str">
        <f>IFERROR(__xludf.DUMMYFUNCTION("PROPER(GOOGLETRANSLATE(E165:E998,""de"", ""en""))"),"St. Kitts And Nevis")</f>
        <v>St. Kitts And Nevis</v>
      </c>
      <c r="H165" s="3" t="str">
        <f t="shared" si="1"/>
        <v>{"iso":"KN","de":"St. Kitts und Nevis","en":"St. Kitts And Nevis"}</v>
      </c>
    </row>
    <row r="166">
      <c r="A166" s="5" t="s">
        <v>328</v>
      </c>
      <c r="B166" s="6" t="s">
        <v>329</v>
      </c>
      <c r="D166" s="3" t="str">
        <f>IFERROR(__xludf.DUMMYFUNCTION("""COMPUTED_VALUE"""),"LC")</f>
        <v>LC</v>
      </c>
      <c r="E166" s="3" t="str">
        <f>IFERROR(__xludf.DUMMYFUNCTION("""COMPUTED_VALUE"""),"St. Lucia")</f>
        <v>St. Lucia</v>
      </c>
      <c r="F166" s="3" t="str">
        <f>IFERROR(__xludf.DUMMYFUNCTION("PROPER(GOOGLETRANSLATE(E166:E998,""de"", ""en""))"),"St. Lucia")</f>
        <v>St. Lucia</v>
      </c>
      <c r="H166" s="3" t="str">
        <f t="shared" si="1"/>
        <v>{"iso":"LC","de":"St. Lucia","en":"St. Lucia"}</v>
      </c>
    </row>
    <row r="167">
      <c r="A167" s="1" t="s">
        <v>330</v>
      </c>
      <c r="B167" s="9" t="s">
        <v>331</v>
      </c>
      <c r="D167" s="3" t="str">
        <f>IFERROR(__xludf.DUMMYFUNCTION("""COMPUTED_VALUE"""),"VC")</f>
        <v>VC</v>
      </c>
      <c r="E167" s="3" t="str">
        <f>IFERROR(__xludf.DUMMYFUNCTION("""COMPUTED_VALUE"""),"St. Vincent und die Grenadinen")</f>
        <v>St. Vincent und die Grenadinen</v>
      </c>
      <c r="F167" s="3" t="str">
        <f>IFERROR(__xludf.DUMMYFUNCTION("PROPER(GOOGLETRANSLATE(E167:E998,""de"", ""en""))"),"St. Vincent And The Grenadines")</f>
        <v>St. Vincent And The Grenadines</v>
      </c>
      <c r="H167" s="3" t="str">
        <f t="shared" si="1"/>
        <v>{"iso":"VC","de":"St. Vincent und die Grenadinen","en":"St. Vincent And The Grenadines"}</v>
      </c>
    </row>
    <row r="168">
      <c r="A168" s="5" t="s">
        <v>332</v>
      </c>
      <c r="B168" s="9" t="s">
        <v>333</v>
      </c>
      <c r="D168" s="3" t="str">
        <f>IFERROR(__xludf.DUMMYFUNCTION("""COMPUTED_VALUE"""),"ZA")</f>
        <v>ZA</v>
      </c>
      <c r="E168" s="3" t="str">
        <f>IFERROR(__xludf.DUMMYFUNCTION("""COMPUTED_VALUE"""),"Südafrika")</f>
        <v>Südafrika</v>
      </c>
      <c r="F168" s="3" t="str">
        <f>IFERROR(__xludf.DUMMYFUNCTION("PROPER(GOOGLETRANSLATE(E168:E998,""de"", ""en""))"),"South Africa")</f>
        <v>South Africa</v>
      </c>
      <c r="H168" s="3" t="str">
        <f t="shared" si="1"/>
        <v>{"iso":"ZA","de":"Südafrika","en":"South Africa"}</v>
      </c>
    </row>
    <row r="169">
      <c r="A169" s="1" t="s">
        <v>334</v>
      </c>
      <c r="B169" s="6" t="s">
        <v>335</v>
      </c>
      <c r="D169" s="3" t="str">
        <f>IFERROR(__xludf.DUMMYFUNCTION("""COMPUTED_VALUE"""),"SD")</f>
        <v>SD</v>
      </c>
      <c r="E169" s="3" t="str">
        <f>IFERROR(__xludf.DUMMYFUNCTION("""COMPUTED_VALUE"""),"Sudan")</f>
        <v>Sudan</v>
      </c>
      <c r="F169" s="3" t="str">
        <f>IFERROR(__xludf.DUMMYFUNCTION("PROPER(GOOGLETRANSLATE(E169:E998,""de"", ""en""))"),"Sudan")</f>
        <v>Sudan</v>
      </c>
      <c r="H169" s="3" t="str">
        <f t="shared" si="1"/>
        <v>{"iso":"SD","de":"Sudan","en":"Sudan"}</v>
      </c>
    </row>
    <row r="170">
      <c r="A170" s="5" t="s">
        <v>336</v>
      </c>
      <c r="B170" s="6" t="s">
        <v>337</v>
      </c>
      <c r="D170" s="3" t="str">
        <f>IFERROR(__xludf.DUMMYFUNCTION("""COMPUTED_VALUE"""),"SS")</f>
        <v>SS</v>
      </c>
      <c r="E170" s="3" t="str">
        <f>IFERROR(__xludf.DUMMYFUNCTION("""COMPUTED_VALUE"""),"Südsudan")</f>
        <v>Südsudan</v>
      </c>
      <c r="F170" s="3" t="str">
        <f>IFERROR(__xludf.DUMMYFUNCTION("PROPER(GOOGLETRANSLATE(E170:E998,""de"", ""en""))"),"South Sudan")</f>
        <v>South Sudan</v>
      </c>
      <c r="H170" s="3" t="str">
        <f t="shared" si="1"/>
        <v>{"iso":"SS","de":"Südsudan","en":"South Sudan"}</v>
      </c>
    </row>
    <row r="171">
      <c r="A171" s="1" t="s">
        <v>338</v>
      </c>
      <c r="B171" s="6" t="s">
        <v>339</v>
      </c>
      <c r="D171" s="3" t="str">
        <f>IFERROR(__xludf.DUMMYFUNCTION("""COMPUTED_VALUE"""),"SR")</f>
        <v>SR</v>
      </c>
      <c r="E171" s="3" t="str">
        <f>IFERROR(__xludf.DUMMYFUNCTION("""COMPUTED_VALUE"""),"Suriname")</f>
        <v>Suriname</v>
      </c>
      <c r="F171" s="3" t="str">
        <f>IFERROR(__xludf.DUMMYFUNCTION("PROPER(GOOGLETRANSLATE(E171:E998,""de"", ""en""))"),"Suriname")</f>
        <v>Suriname</v>
      </c>
      <c r="H171" s="3" t="str">
        <f t="shared" si="1"/>
        <v>{"iso":"SR","de":"Suriname","en":"Suriname"}</v>
      </c>
    </row>
    <row r="172">
      <c r="A172" s="5" t="s">
        <v>340</v>
      </c>
      <c r="B172" s="6" t="s">
        <v>341</v>
      </c>
      <c r="D172" s="3" t="str">
        <f>IFERROR(__xludf.DUMMYFUNCTION("""COMPUTED_VALUE"""),"SZ")</f>
        <v>SZ</v>
      </c>
      <c r="E172" s="3" t="str">
        <f>IFERROR(__xludf.DUMMYFUNCTION("""COMPUTED_VALUE"""),"Swasiland")</f>
        <v>Swasiland</v>
      </c>
      <c r="F172" s="3" t="str">
        <f>IFERROR(__xludf.DUMMYFUNCTION("PROPER(GOOGLETRANSLATE(E172:E998,""de"", ""en""))"),"Swaziland")</f>
        <v>Swaziland</v>
      </c>
      <c r="H172" s="3" t="str">
        <f t="shared" si="1"/>
        <v>{"iso":"SZ","de":"Swasiland","en":"Swaziland"}</v>
      </c>
    </row>
    <row r="173">
      <c r="A173" s="5" t="s">
        <v>342</v>
      </c>
      <c r="B173" s="6" t="s">
        <v>343</v>
      </c>
      <c r="D173" s="3" t="str">
        <f>IFERROR(__xludf.DUMMYFUNCTION("""COMPUTED_VALUE"""),"SY")</f>
        <v>SY</v>
      </c>
      <c r="E173" s="3" t="str">
        <f>IFERROR(__xludf.DUMMYFUNCTION("""COMPUTED_VALUE"""),"Syrien")</f>
        <v>Syrien</v>
      </c>
      <c r="F173" s="3" t="str">
        <f>IFERROR(__xludf.DUMMYFUNCTION("PROPER(GOOGLETRANSLATE(E173:E998,""de"", ""en""))"),"Syria")</f>
        <v>Syria</v>
      </c>
      <c r="H173" s="3" t="str">
        <f t="shared" si="1"/>
        <v>{"iso":"SY","de":"Syrien","en":"Syria"}</v>
      </c>
    </row>
    <row r="174">
      <c r="A174" s="1" t="s">
        <v>344</v>
      </c>
      <c r="B174" s="6" t="s">
        <v>345</v>
      </c>
      <c r="D174" s="3" t="str">
        <f>IFERROR(__xludf.DUMMYFUNCTION("""COMPUTED_VALUE"""),"TJ")</f>
        <v>TJ</v>
      </c>
      <c r="E174" s="3" t="str">
        <f>IFERROR(__xludf.DUMMYFUNCTION("""COMPUTED_VALUE"""),"Tadschikistan")</f>
        <v>Tadschikistan</v>
      </c>
      <c r="F174" s="3" t="str">
        <f>IFERROR(__xludf.DUMMYFUNCTION("PROPER(GOOGLETRANSLATE(E174:E998,""de"", ""en""))"),"Tajikistan")</f>
        <v>Tajikistan</v>
      </c>
      <c r="H174" s="3" t="str">
        <f t="shared" si="1"/>
        <v>{"iso":"TJ","de":"Tadschikistan","en":"Tajikistan"}</v>
      </c>
    </row>
    <row r="175">
      <c r="A175" s="5" t="s">
        <v>346</v>
      </c>
      <c r="B175" s="6" t="s">
        <v>347</v>
      </c>
      <c r="D175" s="3" t="str">
        <f>IFERROR(__xludf.DUMMYFUNCTION("""COMPUTED_VALUE"""),"TZ")</f>
        <v>TZ</v>
      </c>
      <c r="E175" s="3" t="str">
        <f>IFERROR(__xludf.DUMMYFUNCTION("""COMPUTED_VALUE"""),"Tansania")</f>
        <v>Tansania</v>
      </c>
      <c r="F175" s="3" t="str">
        <f>IFERROR(__xludf.DUMMYFUNCTION("PROPER(GOOGLETRANSLATE(E175:E998,""de"", ""en""))"),"Tanzania")</f>
        <v>Tanzania</v>
      </c>
      <c r="H175" s="3" t="str">
        <f t="shared" si="1"/>
        <v>{"iso":"TZ","de":"Tansania","en":"Tanzania"}</v>
      </c>
    </row>
    <row r="176">
      <c r="A176" s="1" t="s">
        <v>348</v>
      </c>
      <c r="B176" s="9" t="s">
        <v>349</v>
      </c>
      <c r="D176" s="3" t="str">
        <f>IFERROR(__xludf.DUMMYFUNCTION("""COMPUTED_VALUE"""),"TH")</f>
        <v>TH</v>
      </c>
      <c r="E176" s="3" t="str">
        <f>IFERROR(__xludf.DUMMYFUNCTION("""COMPUTED_VALUE"""),"Thailand")</f>
        <v>Thailand</v>
      </c>
      <c r="F176" s="3" t="str">
        <f>IFERROR(__xludf.DUMMYFUNCTION("PROPER(GOOGLETRANSLATE(E176:E998,""de"", ""en""))"),"Thailand")</f>
        <v>Thailand</v>
      </c>
      <c r="H176" s="3" t="str">
        <f t="shared" si="1"/>
        <v>{"iso":"TH","de":"Thailand","en":"Thailand"}</v>
      </c>
    </row>
    <row r="177">
      <c r="A177" s="5" t="s">
        <v>350</v>
      </c>
      <c r="B177" s="6" t="s">
        <v>351</v>
      </c>
      <c r="D177" s="3" t="str">
        <f>IFERROR(__xludf.DUMMYFUNCTION("""COMPUTED_VALUE"""),"TG")</f>
        <v>TG</v>
      </c>
      <c r="E177" s="3" t="str">
        <f>IFERROR(__xludf.DUMMYFUNCTION("""COMPUTED_VALUE"""),"Togo")</f>
        <v>Togo</v>
      </c>
      <c r="F177" s="3" t="str">
        <f>IFERROR(__xludf.DUMMYFUNCTION("PROPER(GOOGLETRANSLATE(E177:E998,""de"", ""en""))"),"Togo")</f>
        <v>Togo</v>
      </c>
      <c r="H177" s="3" t="str">
        <f t="shared" si="1"/>
        <v>{"iso":"TG","de":"Togo","en":"Togo"}</v>
      </c>
    </row>
    <row r="178">
      <c r="A178" s="1" t="s">
        <v>352</v>
      </c>
      <c r="B178" s="6" t="s">
        <v>353</v>
      </c>
      <c r="D178" s="3" t="str">
        <f>IFERROR(__xludf.DUMMYFUNCTION("""COMPUTED_VALUE"""),"TO")</f>
        <v>TO</v>
      </c>
      <c r="E178" s="3" t="str">
        <f>IFERROR(__xludf.DUMMYFUNCTION("""COMPUTED_VALUE"""),"Tonga")</f>
        <v>Tonga</v>
      </c>
      <c r="F178" s="3" t="str">
        <f>IFERROR(__xludf.DUMMYFUNCTION("PROPER(GOOGLETRANSLATE(E178:E998,""de"", ""en""))"),"Tonga")</f>
        <v>Tonga</v>
      </c>
      <c r="H178" s="3" t="str">
        <f t="shared" si="1"/>
        <v>{"iso":"TO","de":"Tonga","en":"Tonga"}</v>
      </c>
    </row>
    <row r="179">
      <c r="A179" s="5" t="s">
        <v>354</v>
      </c>
      <c r="B179" s="6" t="s">
        <v>355</v>
      </c>
      <c r="D179" s="3" t="str">
        <f>IFERROR(__xludf.DUMMYFUNCTION("""COMPUTED_VALUE"""),"TT")</f>
        <v>TT</v>
      </c>
      <c r="E179" s="3" t="str">
        <f>IFERROR(__xludf.DUMMYFUNCTION("""COMPUTED_VALUE"""),"Trinidad und Tobago")</f>
        <v>Trinidad und Tobago</v>
      </c>
      <c r="F179" s="3" t="str">
        <f>IFERROR(__xludf.DUMMYFUNCTION("PROPER(GOOGLETRANSLATE(E179:E998,""de"", ""en""))"),"Trinidad And Tobago")</f>
        <v>Trinidad And Tobago</v>
      </c>
      <c r="H179" s="3" t="str">
        <f t="shared" si="1"/>
        <v>{"iso":"TT","de":"Trinidad und Tobago","en":"Trinidad And Tobago"}</v>
      </c>
    </row>
    <row r="180">
      <c r="A180" s="1" t="s">
        <v>356</v>
      </c>
      <c r="B180" s="6" t="s">
        <v>357</v>
      </c>
      <c r="D180" s="3" t="str">
        <f>IFERROR(__xludf.DUMMYFUNCTION("""COMPUTED_VALUE"""),"TD")</f>
        <v>TD</v>
      </c>
      <c r="E180" s="3" t="str">
        <f>IFERROR(__xludf.DUMMYFUNCTION("""COMPUTED_VALUE"""),"Tschad")</f>
        <v>Tschad</v>
      </c>
      <c r="F180" s="3" t="str">
        <f>IFERROR(__xludf.DUMMYFUNCTION("PROPER(GOOGLETRANSLATE(E180:E998,""de"", ""en""))"),"Chad")</f>
        <v>Chad</v>
      </c>
      <c r="H180" s="3" t="str">
        <f t="shared" si="1"/>
        <v>{"iso":"TD","de":"Tschad","en":"Chad"}</v>
      </c>
    </row>
    <row r="181">
      <c r="A181" s="5" t="s">
        <v>358</v>
      </c>
      <c r="B181" s="6" t="s">
        <v>359</v>
      </c>
      <c r="D181" s="3" t="str">
        <f>IFERROR(__xludf.DUMMYFUNCTION("""COMPUTED_VALUE"""),"CZ")</f>
        <v>CZ</v>
      </c>
      <c r="E181" s="3" t="str">
        <f>IFERROR(__xludf.DUMMYFUNCTION("""COMPUTED_VALUE"""),"Tschechien")</f>
        <v>Tschechien</v>
      </c>
      <c r="F181" s="3" t="str">
        <f>IFERROR(__xludf.DUMMYFUNCTION("PROPER(GOOGLETRANSLATE(E181:E998,""de"", ""en""))"),"Czech Republic")</f>
        <v>Czech Republic</v>
      </c>
      <c r="H181" s="3" t="str">
        <f t="shared" si="1"/>
        <v>{"iso":"CZ","de":"Tschechien","en":"Czech Republic"}</v>
      </c>
    </row>
    <row r="182">
      <c r="A182" s="5" t="s">
        <v>360</v>
      </c>
      <c r="B182" s="6" t="s">
        <v>361</v>
      </c>
      <c r="D182" s="3" t="str">
        <f>IFERROR(__xludf.DUMMYFUNCTION("""COMPUTED_VALUE"""),"TN")</f>
        <v>TN</v>
      </c>
      <c r="E182" s="3" t="str">
        <f>IFERROR(__xludf.DUMMYFUNCTION("""COMPUTED_VALUE"""),"Tunesien")</f>
        <v>Tunesien</v>
      </c>
      <c r="F182" s="3" t="str">
        <f>IFERROR(__xludf.DUMMYFUNCTION("PROPER(GOOGLETRANSLATE(E182:E998,""de"", ""en""))"),"Tunisia")</f>
        <v>Tunisia</v>
      </c>
      <c r="H182" s="3" t="str">
        <f t="shared" si="1"/>
        <v>{"iso":"TN","de":"Tunesien","en":"Tunisia"}</v>
      </c>
    </row>
    <row r="183">
      <c r="A183" s="1" t="s">
        <v>362</v>
      </c>
      <c r="B183" s="6" t="s">
        <v>363</v>
      </c>
      <c r="D183" s="3" t="str">
        <f>IFERROR(__xludf.DUMMYFUNCTION("""COMPUTED_VALUE"""),"TR")</f>
        <v>TR</v>
      </c>
      <c r="E183" s="3" t="str">
        <f>IFERROR(__xludf.DUMMYFUNCTION("""COMPUTED_VALUE"""),"Türkei")</f>
        <v>Türkei</v>
      </c>
      <c r="F183" s="3" t="str">
        <f>IFERROR(__xludf.DUMMYFUNCTION("PROPER(GOOGLETRANSLATE(E183:E998,""de"", ""en""))"),"Turkey")</f>
        <v>Turkey</v>
      </c>
      <c r="H183" s="3" t="str">
        <f t="shared" si="1"/>
        <v>{"iso":"TR","de":"Türkei","en":"Turkey"}</v>
      </c>
    </row>
    <row r="184">
      <c r="A184" s="5" t="s">
        <v>364</v>
      </c>
      <c r="B184" s="6" t="s">
        <v>365</v>
      </c>
      <c r="D184" s="3" t="str">
        <f>IFERROR(__xludf.DUMMYFUNCTION("""COMPUTED_VALUE"""),"TM")</f>
        <v>TM</v>
      </c>
      <c r="E184" s="3" t="str">
        <f>IFERROR(__xludf.DUMMYFUNCTION("""COMPUTED_VALUE"""),"Turkmenistan")</f>
        <v>Turkmenistan</v>
      </c>
      <c r="F184" s="3" t="str">
        <f>IFERROR(__xludf.DUMMYFUNCTION("PROPER(GOOGLETRANSLATE(E184:E998,""de"", ""en""))"),"Turkmenistan")</f>
        <v>Turkmenistan</v>
      </c>
      <c r="H184" s="3" t="str">
        <f t="shared" si="1"/>
        <v>{"iso":"TM","de":"Turkmenistan","en":"Turkmenistan"}</v>
      </c>
    </row>
    <row r="185">
      <c r="A185" s="1" t="s">
        <v>366</v>
      </c>
      <c r="B185" s="6" t="s">
        <v>367</v>
      </c>
      <c r="D185" s="3" t="str">
        <f>IFERROR(__xludf.DUMMYFUNCTION("""COMPUTED_VALUE"""),"TV")</f>
        <v>TV</v>
      </c>
      <c r="E185" s="3" t="str">
        <f>IFERROR(__xludf.DUMMYFUNCTION("""COMPUTED_VALUE"""),"Tuvalu")</f>
        <v>Tuvalu</v>
      </c>
      <c r="F185" s="3" t="str">
        <f>IFERROR(__xludf.DUMMYFUNCTION("PROPER(GOOGLETRANSLATE(E185:E998,""de"", ""en""))"),"Tuvalu")</f>
        <v>Tuvalu</v>
      </c>
      <c r="H185" s="3" t="str">
        <f t="shared" si="1"/>
        <v>{"iso":"TV","de":"Tuvalu","en":"Tuvalu"}</v>
      </c>
    </row>
    <row r="186">
      <c r="A186" s="5" t="s">
        <v>368</v>
      </c>
      <c r="B186" s="6" t="s">
        <v>369</v>
      </c>
      <c r="D186" s="3" t="str">
        <f>IFERROR(__xludf.DUMMYFUNCTION("""COMPUTED_VALUE"""),"UG")</f>
        <v>UG</v>
      </c>
      <c r="E186" s="3" t="str">
        <f>IFERROR(__xludf.DUMMYFUNCTION("""COMPUTED_VALUE"""),"Uganda")</f>
        <v>Uganda</v>
      </c>
      <c r="F186" s="3" t="str">
        <f>IFERROR(__xludf.DUMMYFUNCTION("PROPER(GOOGLETRANSLATE(E186:E998,""de"", ""en""))"),"Uganda")</f>
        <v>Uganda</v>
      </c>
      <c r="H186" s="3" t="str">
        <f t="shared" si="1"/>
        <v>{"iso":"UG","de":"Uganda","en":"Uganda"}</v>
      </c>
    </row>
    <row r="187">
      <c r="A187" s="1" t="s">
        <v>370</v>
      </c>
      <c r="B187" s="6" t="s">
        <v>371</v>
      </c>
      <c r="D187" s="3" t="str">
        <f>IFERROR(__xludf.DUMMYFUNCTION("""COMPUTED_VALUE"""),"UA")</f>
        <v>UA</v>
      </c>
      <c r="E187" s="3" t="str">
        <f>IFERROR(__xludf.DUMMYFUNCTION("""COMPUTED_VALUE"""),"Ukraine")</f>
        <v>Ukraine</v>
      </c>
      <c r="F187" s="3" t="str">
        <f>IFERROR(__xludf.DUMMYFUNCTION("PROPER(GOOGLETRANSLATE(E187:E998,""de"", ""en""))"),"Ukraine")</f>
        <v>Ukraine</v>
      </c>
      <c r="H187" s="3" t="str">
        <f t="shared" si="1"/>
        <v>{"iso":"UA","de":"Ukraine","en":"Ukraine"}</v>
      </c>
    </row>
    <row r="188">
      <c r="A188" s="5" t="s">
        <v>372</v>
      </c>
      <c r="B188" s="6" t="s">
        <v>373</v>
      </c>
      <c r="D188" s="3" t="str">
        <f>IFERROR(__xludf.DUMMYFUNCTION("""COMPUTED_VALUE"""),"HU")</f>
        <v>HU</v>
      </c>
      <c r="E188" s="3" t="str">
        <f>IFERROR(__xludf.DUMMYFUNCTION("""COMPUTED_VALUE"""),"Ungarn")</f>
        <v>Ungarn</v>
      </c>
      <c r="F188" s="3" t="str">
        <f>IFERROR(__xludf.DUMMYFUNCTION("PROPER(GOOGLETRANSLATE(E188:E998,""de"", ""en""))"),"Hungary")</f>
        <v>Hungary</v>
      </c>
      <c r="H188" s="3" t="str">
        <f t="shared" si="1"/>
        <v>{"iso":"HU","de":"Ungarn","en":"Hungary"}</v>
      </c>
    </row>
    <row r="189">
      <c r="A189" s="1" t="s">
        <v>374</v>
      </c>
      <c r="B189" s="6" t="s">
        <v>375</v>
      </c>
      <c r="D189" s="3" t="str">
        <f>IFERROR(__xludf.DUMMYFUNCTION("""COMPUTED_VALUE"""),"UY")</f>
        <v>UY</v>
      </c>
      <c r="E189" s="3" t="str">
        <f>IFERROR(__xludf.DUMMYFUNCTION("""COMPUTED_VALUE"""),"Uruguay")</f>
        <v>Uruguay</v>
      </c>
      <c r="F189" s="3" t="str">
        <f>IFERROR(__xludf.DUMMYFUNCTION("PROPER(GOOGLETRANSLATE(E189:E998,""de"", ""en""))"),"Uruguay")</f>
        <v>Uruguay</v>
      </c>
      <c r="H189" s="3" t="str">
        <f t="shared" si="1"/>
        <v>{"iso":"UY","de":"Uruguay","en":"Uruguay"}</v>
      </c>
    </row>
    <row r="190">
      <c r="A190" s="5" t="s">
        <v>376</v>
      </c>
      <c r="B190" s="9" t="s">
        <v>377</v>
      </c>
      <c r="D190" s="3" t="str">
        <f>IFERROR(__xludf.DUMMYFUNCTION("""COMPUTED_VALUE"""),"UZ")</f>
        <v>UZ</v>
      </c>
      <c r="E190" s="3" t="str">
        <f>IFERROR(__xludf.DUMMYFUNCTION("""COMPUTED_VALUE"""),"Usbekistan")</f>
        <v>Usbekistan</v>
      </c>
      <c r="F190" s="3" t="str">
        <f>IFERROR(__xludf.DUMMYFUNCTION("PROPER(GOOGLETRANSLATE(E190:E998,""de"", ""en""))"),"Uzbekistan")</f>
        <v>Uzbekistan</v>
      </c>
      <c r="H190" s="3" t="str">
        <f t="shared" si="1"/>
        <v>{"iso":"UZ","de":"Usbekistan","en":"Uzbekistan"}</v>
      </c>
    </row>
    <row r="191">
      <c r="A191" s="1" t="s">
        <v>378</v>
      </c>
      <c r="B191" s="6" t="s">
        <v>379</v>
      </c>
      <c r="D191" s="3" t="str">
        <f>IFERROR(__xludf.DUMMYFUNCTION("""COMPUTED_VALUE"""),"VU")</f>
        <v>VU</v>
      </c>
      <c r="E191" s="3" t="str">
        <f>IFERROR(__xludf.DUMMYFUNCTION("""COMPUTED_VALUE"""),"Vanuatu")</f>
        <v>Vanuatu</v>
      </c>
      <c r="F191" s="3" t="str">
        <f>IFERROR(__xludf.DUMMYFUNCTION("PROPER(GOOGLETRANSLATE(E191:E998,""de"", ""en""))"),"Vanuatu")</f>
        <v>Vanuatu</v>
      </c>
      <c r="H191" s="3" t="str">
        <f t="shared" si="1"/>
        <v>{"iso":"VU","de":"Vanuatu","en":"Vanuatu"}</v>
      </c>
    </row>
    <row r="192">
      <c r="A192" s="5" t="s">
        <v>380</v>
      </c>
      <c r="B192" s="6" t="s">
        <v>381</v>
      </c>
      <c r="D192" s="3" t="str">
        <f>IFERROR(__xludf.DUMMYFUNCTION("""COMPUTED_VALUE"""),"VA")</f>
        <v>VA</v>
      </c>
      <c r="E192" s="3" t="str">
        <f>IFERROR(__xludf.DUMMYFUNCTION("""COMPUTED_VALUE"""),"Vatikanstadt")</f>
        <v>Vatikanstadt</v>
      </c>
      <c r="F192" s="3" t="str">
        <f>IFERROR(__xludf.DUMMYFUNCTION("PROPER(GOOGLETRANSLATE(E192:E998,""de"", ""en""))"),"Vatican City")</f>
        <v>Vatican City</v>
      </c>
      <c r="H192" s="3" t="str">
        <f t="shared" si="1"/>
        <v>{"iso":"VA","de":"Vatikanstadt","en":"Vatican City"}</v>
      </c>
    </row>
    <row r="193">
      <c r="A193" s="1" t="s">
        <v>382</v>
      </c>
      <c r="B193" s="6" t="s">
        <v>383</v>
      </c>
      <c r="D193" s="3" t="str">
        <f>IFERROR(__xludf.DUMMYFUNCTION("""COMPUTED_VALUE"""),"VE")</f>
        <v>VE</v>
      </c>
      <c r="E193" s="3" t="str">
        <f>IFERROR(__xludf.DUMMYFUNCTION("""COMPUTED_VALUE"""),"Venezuela")</f>
        <v>Venezuela</v>
      </c>
      <c r="F193" s="3" t="str">
        <f>IFERROR(__xludf.DUMMYFUNCTION("PROPER(GOOGLETRANSLATE(E193:E998,""de"", ""en""))"),"Venezuela")</f>
        <v>Venezuela</v>
      </c>
      <c r="H193" s="3" t="str">
        <f t="shared" si="1"/>
        <v>{"iso":"VE","de":"Venezuela","en":"Venezuela"}</v>
      </c>
    </row>
    <row r="194">
      <c r="A194" s="5" t="s">
        <v>384</v>
      </c>
      <c r="B194" s="6" t="s">
        <v>385</v>
      </c>
      <c r="D194" s="3" t="str">
        <f>IFERROR(__xludf.DUMMYFUNCTION("""COMPUTED_VALUE"""),"AE")</f>
        <v>AE</v>
      </c>
      <c r="E194" s="3" t="str">
        <f>IFERROR(__xludf.DUMMYFUNCTION("""COMPUTED_VALUE"""),"Vereinigte Arabische Emirate")</f>
        <v>Vereinigte Arabische Emirate</v>
      </c>
      <c r="F194" s="3" t="str">
        <f>IFERROR(__xludf.DUMMYFUNCTION("PROPER(GOOGLETRANSLATE(E194:E998,""de"", ""en""))"),"United Arab Emirates")</f>
        <v>United Arab Emirates</v>
      </c>
      <c r="H194" s="3" t="str">
        <f t="shared" si="1"/>
        <v>{"iso":"AE","de":"Vereinigte Arabische Emirate","en":"United Arab Emirates"}</v>
      </c>
    </row>
    <row r="195">
      <c r="A195" s="1" t="s">
        <v>386</v>
      </c>
      <c r="B195" s="6" t="s">
        <v>387</v>
      </c>
      <c r="D195" s="3" t="str">
        <f>IFERROR(__xludf.DUMMYFUNCTION("""COMPUTED_VALUE"""),"US")</f>
        <v>US</v>
      </c>
      <c r="E195" s="3" t="str">
        <f>IFERROR(__xludf.DUMMYFUNCTION("""COMPUTED_VALUE"""),"Vereinigte Staaten")</f>
        <v>Vereinigte Staaten</v>
      </c>
      <c r="F195" s="3" t="str">
        <f>IFERROR(__xludf.DUMMYFUNCTION("PROPER(GOOGLETRANSLATE(E195:E998,""de"", ""en""))"),"United States")</f>
        <v>United States</v>
      </c>
      <c r="H195" s="3" t="str">
        <f t="shared" si="1"/>
        <v>{"iso":"US","de":"Vereinigte Staaten","en":"United States"}</v>
      </c>
    </row>
    <row r="196">
      <c r="A196" s="5" t="s">
        <v>388</v>
      </c>
      <c r="B196" s="6" t="s">
        <v>389</v>
      </c>
      <c r="D196" s="3" t="str">
        <f>IFERROR(__xludf.DUMMYFUNCTION("""COMPUTED_VALUE"""),"GB")</f>
        <v>GB</v>
      </c>
      <c r="E196" s="3" t="str">
        <f>IFERROR(__xludf.DUMMYFUNCTION("""COMPUTED_VALUE"""),"Vereinigtes Königreich")</f>
        <v>Vereinigtes Königreich</v>
      </c>
      <c r="F196" s="3" t="str">
        <f>IFERROR(__xludf.DUMMYFUNCTION("PROPER(GOOGLETRANSLATE(E196:E998,""de"", ""en""))"),"United Kingdom")</f>
        <v>United Kingdom</v>
      </c>
      <c r="H196" s="3" t="str">
        <f t="shared" si="1"/>
        <v>{"iso":"GB","de":"Vereinigtes Königreich","en":"United Kingdom"}</v>
      </c>
    </row>
    <row r="197">
      <c r="A197" s="1" t="s">
        <v>390</v>
      </c>
      <c r="B197" s="6" t="s">
        <v>391</v>
      </c>
      <c r="D197" s="3" t="str">
        <f>IFERROR(__xludf.DUMMYFUNCTION("""COMPUTED_VALUE"""),"VN")</f>
        <v>VN</v>
      </c>
      <c r="E197" s="3" t="str">
        <f>IFERROR(__xludf.DUMMYFUNCTION("""COMPUTED_VALUE"""),"Vietnam")</f>
        <v>Vietnam</v>
      </c>
      <c r="F197" s="3" t="str">
        <f>IFERROR(__xludf.DUMMYFUNCTION("PROPER(GOOGLETRANSLATE(E197:E998,""de"", ""en""))"),"Vietnam")</f>
        <v>Vietnam</v>
      </c>
      <c r="H197" s="3" t="str">
        <f t="shared" si="1"/>
        <v>{"iso":"VN","de":"Vietnam","en":"Vietnam"}</v>
      </c>
    </row>
    <row r="198">
      <c r="A198" s="5" t="s">
        <v>392</v>
      </c>
      <c r="B198" s="9" t="s">
        <v>393</v>
      </c>
      <c r="D198" s="3" t="str">
        <f>IFERROR(__xludf.DUMMYFUNCTION("""COMPUTED_VALUE"""),"BY")</f>
        <v>BY</v>
      </c>
      <c r="E198" s="3" t="str">
        <f>IFERROR(__xludf.DUMMYFUNCTION("""COMPUTED_VALUE"""),"Weißrussland")</f>
        <v>Weißrussland</v>
      </c>
      <c r="F198" s="3" t="str">
        <f>IFERROR(__xludf.DUMMYFUNCTION("PROPER(GOOGLETRANSLATE(E198:E998,""de"", ""en""))"),"Belarus")</f>
        <v>Belarus</v>
      </c>
      <c r="H198" s="3" t="str">
        <f t="shared" si="1"/>
        <v>{"iso":"BY","de":"Weißrussland","en":"Belarus"}</v>
      </c>
    </row>
    <row r="199">
      <c r="A199" s="12" t="s">
        <v>394</v>
      </c>
      <c r="B199" s="9" t="s">
        <v>395</v>
      </c>
      <c r="D199" s="3" t="str">
        <f>IFERROR(__xludf.DUMMYFUNCTION("""COMPUTED_VALUE"""),"EH")</f>
        <v>EH</v>
      </c>
      <c r="E199" s="3" t="str">
        <f>IFERROR(__xludf.DUMMYFUNCTION("""COMPUTED_VALUE"""),"Westsahara")</f>
        <v>Westsahara</v>
      </c>
      <c r="F199" s="3" t="str">
        <f>IFERROR(__xludf.DUMMYFUNCTION("PROPER(GOOGLETRANSLATE(E199:E998,""de"", ""en""))"),"Western Sahara")</f>
        <v>Western Sahara</v>
      </c>
      <c r="H199" s="3" t="str">
        <f t="shared" si="1"/>
        <v>{"iso":"EH","de":"Westsahara","en":"Western Sahara"}</v>
      </c>
    </row>
    <row r="200">
      <c r="A200" s="5" t="s">
        <v>396</v>
      </c>
      <c r="B200" s="6" t="s">
        <v>397</v>
      </c>
      <c r="D200" s="3" t="str">
        <f>IFERROR(__xludf.DUMMYFUNCTION("""COMPUTED_VALUE"""),"CF")</f>
        <v>CF</v>
      </c>
      <c r="E200" s="3" t="str">
        <f>IFERROR(__xludf.DUMMYFUNCTION("""COMPUTED_VALUE"""),"Zentral­afrikanische Republik")</f>
        <v>Zentral­afrikanische Republik</v>
      </c>
      <c r="F200" s="3" t="str">
        <f>IFERROR(__xludf.DUMMYFUNCTION("PROPER(GOOGLETRANSLATE(E200:E998,""de"", ""en""))"),"Central African Republic")</f>
        <v>Central African Republic</v>
      </c>
      <c r="H200" s="3" t="str">
        <f t="shared" si="1"/>
        <v>{"iso":"CF","de":"Zentral­afrikanische Republik","en":"Central African Republic"}</v>
      </c>
    </row>
    <row r="201">
      <c r="A201" s="1" t="s">
        <v>398</v>
      </c>
      <c r="B201" s="6" t="s">
        <v>399</v>
      </c>
      <c r="D201" s="3" t="str">
        <f>IFERROR(__xludf.DUMMYFUNCTION("""COMPUTED_VALUE"""),"CY")</f>
        <v>CY</v>
      </c>
      <c r="E201" s="3" t="str">
        <f>IFERROR(__xludf.DUMMYFUNCTION("""COMPUTED_VALUE"""),"Zypern")</f>
        <v>Zypern</v>
      </c>
      <c r="F201" s="3" t="str">
        <f>IFERROR(__xludf.DUMMYFUNCTION("PROPER(GOOGLETRANSLATE(E201:E998,""de"", ""en""))"),"Cyprus")</f>
        <v>Cyprus</v>
      </c>
      <c r="H201" s="3" t="str">
        <f t="shared" si="1"/>
        <v>{"iso":"CY","de":"Zypern","en":"Cyprus"}</v>
      </c>
    </row>
    <row r="202">
      <c r="A202" s="5" t="s">
        <v>400</v>
      </c>
      <c r="B202" s="8" t="s">
        <v>401</v>
      </c>
    </row>
    <row r="203">
      <c r="A203" s="1" t="s">
        <v>402</v>
      </c>
      <c r="B203" s="6" t="s">
        <v>403</v>
      </c>
    </row>
    <row r="204">
      <c r="A204" s="5" t="s">
        <v>404</v>
      </c>
      <c r="B204" s="9" t="s">
        <v>405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8"/>
    <hyperlink r:id="rId32" ref="B39"/>
    <hyperlink r:id="rId33" ref="B40"/>
    <hyperlink r:id="rId34" ref="B41"/>
    <hyperlink r:id="rId35" ref="B42"/>
    <hyperlink r:id="rId36" ref="B43"/>
    <hyperlink r:id="rId37" ref="B44"/>
    <hyperlink r:id="rId38" ref="B45"/>
    <hyperlink r:id="rId39" ref="B46"/>
    <hyperlink r:id="rId40" ref="B47"/>
    <hyperlink r:id="rId41" ref="B48"/>
    <hyperlink r:id="rId42" ref="B50"/>
    <hyperlink r:id="rId43" ref="B51"/>
    <hyperlink r:id="rId44" ref="B53"/>
    <hyperlink r:id="rId45" ref="B54"/>
    <hyperlink r:id="rId46" ref="B55"/>
    <hyperlink r:id="rId47" ref="B56"/>
    <hyperlink r:id="rId48" ref="B57"/>
    <hyperlink r:id="rId49" ref="B58"/>
    <hyperlink r:id="rId50" ref="B59"/>
    <hyperlink r:id="rId51" ref="B60"/>
    <hyperlink r:id="rId52" ref="B61"/>
    <hyperlink r:id="rId53" ref="B63"/>
    <hyperlink r:id="rId54" ref="B64"/>
    <hyperlink r:id="rId55" ref="B65"/>
    <hyperlink r:id="rId56" ref="B66"/>
    <hyperlink r:id="rId57" ref="B67"/>
    <hyperlink r:id="rId58" ref="B69"/>
    <hyperlink r:id="rId59" ref="B70"/>
    <hyperlink r:id="rId60" ref="B71"/>
    <hyperlink r:id="rId61" ref="B72"/>
    <hyperlink r:id="rId62" ref="B73"/>
    <hyperlink r:id="rId63" ref="B74"/>
    <hyperlink r:id="rId64" ref="B75"/>
    <hyperlink r:id="rId65" ref="B76"/>
    <hyperlink r:id="rId66" ref="B77"/>
    <hyperlink r:id="rId67" ref="B78"/>
    <hyperlink r:id="rId68" ref="B79"/>
    <hyperlink r:id="rId69" ref="B80"/>
    <hyperlink r:id="rId70" ref="B81"/>
    <hyperlink r:id="rId71" ref="B82"/>
    <hyperlink r:id="rId72" ref="B83"/>
    <hyperlink r:id="rId73" ref="B84"/>
    <hyperlink r:id="rId74" ref="B86"/>
    <hyperlink r:id="rId75" ref="B87"/>
    <hyperlink r:id="rId76" ref="B88"/>
    <hyperlink r:id="rId77" ref="B90"/>
    <hyperlink r:id="rId78" ref="B91"/>
    <hyperlink r:id="rId79" ref="B92"/>
    <hyperlink r:id="rId80" ref="B93"/>
    <hyperlink r:id="rId81" ref="B94"/>
    <hyperlink r:id="rId82" ref="B95"/>
    <hyperlink r:id="rId83" ref="B96"/>
    <hyperlink r:id="rId84" ref="B97"/>
    <hyperlink r:id="rId85" ref="B98"/>
    <hyperlink r:id="rId86" ref="B99"/>
    <hyperlink r:id="rId87" ref="B100"/>
    <hyperlink r:id="rId88" ref="B101"/>
    <hyperlink r:id="rId89" ref="B102"/>
    <hyperlink r:id="rId90" ref="B103"/>
    <hyperlink r:id="rId91" ref="B104"/>
    <hyperlink r:id="rId92" ref="B105"/>
    <hyperlink r:id="rId93" ref="B106"/>
    <hyperlink r:id="rId94" ref="B107"/>
    <hyperlink r:id="rId95" ref="B109"/>
    <hyperlink r:id="rId96" ref="B110"/>
    <hyperlink r:id="rId97" ref="B111"/>
    <hyperlink r:id="rId98" ref="B112"/>
    <hyperlink r:id="rId99" ref="B113"/>
    <hyperlink r:id="rId100" ref="B115"/>
    <hyperlink r:id="rId101" ref="B116"/>
    <hyperlink r:id="rId102" ref="B117"/>
    <hyperlink r:id="rId103" ref="B118"/>
    <hyperlink r:id="rId104" ref="B119"/>
    <hyperlink r:id="rId105" ref="B120"/>
    <hyperlink r:id="rId106" ref="B121"/>
    <hyperlink r:id="rId107" ref="B122"/>
    <hyperlink r:id="rId108" ref="B123"/>
    <hyperlink r:id="rId109" ref="B124"/>
    <hyperlink r:id="rId110" ref="B126"/>
    <hyperlink r:id="rId111" ref="B127"/>
    <hyperlink r:id="rId112" ref="B129"/>
    <hyperlink r:id="rId113" ref="B132"/>
    <hyperlink r:id="rId114" ref="B133"/>
    <hyperlink r:id="rId115" ref="B138"/>
    <hyperlink r:id="rId116" ref="B139"/>
    <hyperlink r:id="rId117" ref="B140"/>
    <hyperlink r:id="rId118" ref="B141"/>
    <hyperlink r:id="rId119" ref="B142"/>
    <hyperlink r:id="rId120" ref="B143"/>
    <hyperlink r:id="rId121" ref="B144"/>
    <hyperlink r:id="rId122" ref="B145"/>
    <hyperlink r:id="rId123" ref="B146"/>
    <hyperlink r:id="rId124" ref="B147"/>
    <hyperlink r:id="rId125" ref="B149"/>
    <hyperlink r:id="rId126" ref="B150"/>
    <hyperlink r:id="rId127" ref="B151"/>
    <hyperlink r:id="rId128" ref="B152"/>
    <hyperlink r:id="rId129" ref="B153"/>
    <hyperlink r:id="rId130" ref="B154"/>
    <hyperlink r:id="rId131" ref="B155"/>
    <hyperlink r:id="rId132" ref="B156"/>
    <hyperlink r:id="rId133" ref="B157"/>
    <hyperlink r:id="rId134" ref="B159"/>
    <hyperlink r:id="rId135" ref="B160"/>
    <hyperlink r:id="rId136" ref="B161"/>
    <hyperlink r:id="rId137" ref="B162"/>
    <hyperlink r:id="rId138" ref="B163"/>
    <hyperlink r:id="rId139" ref="B164"/>
    <hyperlink r:id="rId140" ref="B166"/>
    <hyperlink r:id="rId141" ref="B169"/>
    <hyperlink r:id="rId142" ref="B170"/>
    <hyperlink r:id="rId143" ref="B171"/>
    <hyperlink r:id="rId144" ref="B172"/>
    <hyperlink r:id="rId145" ref="B173"/>
    <hyperlink r:id="rId146" ref="B174"/>
    <hyperlink r:id="rId147" ref="B175"/>
    <hyperlink r:id="rId148" ref="B177"/>
    <hyperlink r:id="rId149" ref="B178"/>
    <hyperlink r:id="rId150" ref="B179"/>
    <hyperlink r:id="rId151" ref="B180"/>
    <hyperlink r:id="rId152" ref="B181"/>
    <hyperlink r:id="rId153" ref="B182"/>
    <hyperlink r:id="rId154" ref="B183"/>
    <hyperlink r:id="rId155" ref="B184"/>
    <hyperlink r:id="rId156" ref="B185"/>
    <hyperlink r:id="rId157" ref="B186"/>
    <hyperlink r:id="rId158" ref="B187"/>
    <hyperlink r:id="rId159" ref="B188"/>
    <hyperlink r:id="rId160" ref="B189"/>
    <hyperlink r:id="rId161" ref="B191"/>
    <hyperlink r:id="rId162" ref="B192"/>
    <hyperlink r:id="rId163" ref="B193"/>
    <hyperlink r:id="rId164" ref="B194"/>
    <hyperlink r:id="rId165" ref="B195"/>
    <hyperlink r:id="rId166" ref="B196"/>
    <hyperlink r:id="rId167" ref="B197"/>
    <hyperlink r:id="rId168" ref="B200"/>
    <hyperlink r:id="rId169" ref="B201"/>
    <hyperlink r:id="rId170" ref="B203"/>
  </hyperlinks>
  <drawing r:id="rId171"/>
</worksheet>
</file>