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yProject\portfolio_optimization\"/>
    </mc:Choice>
  </mc:AlternateContent>
  <bookViews>
    <workbookView xWindow="0" yWindow="0" windowWidth="28800" windowHeight="11070" activeTab="5"/>
  </bookViews>
  <sheets>
    <sheet name="covariance matrix" sheetId="1" r:id="rId1"/>
    <sheet name="EW" sheetId="2" r:id="rId2"/>
    <sheet name="Min Vol" sheetId="3" r:id="rId3"/>
    <sheet name="Max Sharpe" sheetId="10" r:id="rId4"/>
    <sheet name="Min Vol + Max" sheetId="5" r:id="rId5"/>
    <sheet name="MDP" sheetId="6" r:id="rId6"/>
    <sheet name="Inv Vol" sheetId="7" r:id="rId7"/>
    <sheet name="Risk Parity" sheetId="9" r:id="rId8"/>
  </sheets>
  <definedNames>
    <definedName name="solver_adj" localSheetId="6" hidden="1">'Inv Vol'!#REF!</definedName>
    <definedName name="solver_adj" localSheetId="3" hidden="1">'Max Sharpe'!$D$11:$D$20</definedName>
    <definedName name="solver_adj" localSheetId="5" hidden="1">MDP!$D$11:$D$20</definedName>
    <definedName name="solver_adj" localSheetId="2" hidden="1">'Min Vol'!$D$11:$D$20</definedName>
    <definedName name="solver_adj" localSheetId="4" hidden="1">'Min Vol + Max'!$D$11:$D$20</definedName>
    <definedName name="solver_adj" localSheetId="7" hidden="1">'Risk Parity'!$C$11:$C$20</definedName>
    <definedName name="solver_cvg" localSheetId="6" hidden="1">0.0001</definedName>
    <definedName name="solver_cvg" localSheetId="3" hidden="1">0.0001</definedName>
    <definedName name="solver_cvg" localSheetId="5" hidden="1">0.0001</definedName>
    <definedName name="solver_cvg" localSheetId="2" hidden="1">0.0001</definedName>
    <definedName name="solver_cvg" localSheetId="4" hidden="1">0.0001</definedName>
    <definedName name="solver_cvg" localSheetId="7" hidden="1">0.0001</definedName>
    <definedName name="solver_drv" localSheetId="6" hidden="1">1</definedName>
    <definedName name="solver_drv" localSheetId="3" hidden="1">1</definedName>
    <definedName name="solver_drv" localSheetId="5" hidden="1">1</definedName>
    <definedName name="solver_drv" localSheetId="2" hidden="1">1</definedName>
    <definedName name="solver_drv" localSheetId="4" hidden="1">1</definedName>
    <definedName name="solver_drv" localSheetId="7" hidden="1">1</definedName>
    <definedName name="solver_eng" localSheetId="6" hidden="1">1</definedName>
    <definedName name="solver_eng" localSheetId="3" hidden="1">1</definedName>
    <definedName name="solver_eng" localSheetId="5" hidden="1">1</definedName>
    <definedName name="solver_eng" localSheetId="2" hidden="1">1</definedName>
    <definedName name="solver_eng" localSheetId="4" hidden="1">1</definedName>
    <definedName name="solver_eng" localSheetId="7" hidden="1">1</definedName>
    <definedName name="solver_est" localSheetId="6" hidden="1">1</definedName>
    <definedName name="solver_est" localSheetId="3" hidden="1">1</definedName>
    <definedName name="solver_est" localSheetId="5" hidden="1">1</definedName>
    <definedName name="solver_est" localSheetId="2" hidden="1">1</definedName>
    <definedName name="solver_est" localSheetId="4" hidden="1">1</definedName>
    <definedName name="solver_est" localSheetId="7" hidden="1">1</definedName>
    <definedName name="solver_itr" localSheetId="6" hidden="1">2147483647</definedName>
    <definedName name="solver_itr" localSheetId="3" hidden="1">2147483647</definedName>
    <definedName name="solver_itr" localSheetId="5" hidden="1">2147483647</definedName>
    <definedName name="solver_itr" localSheetId="2" hidden="1">2147483647</definedName>
    <definedName name="solver_itr" localSheetId="4" hidden="1">2147483647</definedName>
    <definedName name="solver_itr" localSheetId="7" hidden="1">2147483647</definedName>
    <definedName name="solver_lhs1" localSheetId="6" hidden="1">'Inv Vol'!#REF!</definedName>
    <definedName name="solver_lhs1" localSheetId="3" hidden="1">'Max Sharpe'!$D$11:$D$20</definedName>
    <definedName name="solver_lhs1" localSheetId="5" hidden="1">MDP!$D$11:$D$20</definedName>
    <definedName name="solver_lhs1" localSheetId="2" hidden="1">'Min Vol'!$D$11:$D$20</definedName>
    <definedName name="solver_lhs1" localSheetId="4" hidden="1">'Min Vol + Max'!$D$11:$D$20</definedName>
    <definedName name="solver_lhs1" localSheetId="7" hidden="1">'Risk Parity'!$C$21</definedName>
    <definedName name="solver_lhs2" localSheetId="6" hidden="1">'Inv Vol'!#REF!</definedName>
    <definedName name="solver_lhs2" localSheetId="3" hidden="1">'Max Sharpe'!$D$21</definedName>
    <definedName name="solver_lhs2" localSheetId="5" hidden="1">MDP!$D$11:$D$20</definedName>
    <definedName name="solver_lhs2" localSheetId="2" hidden="1">'Min Vol'!$D$21</definedName>
    <definedName name="solver_lhs2" localSheetId="4" hidden="1">'Min Vol + Max'!$D$11:$D$20</definedName>
    <definedName name="solver_lhs2" localSheetId="7" hidden="1">'Risk Parity'!#REF!</definedName>
    <definedName name="solver_lhs3" localSheetId="6" hidden="1">'Inv Vol'!#REF!</definedName>
    <definedName name="solver_lhs3" localSheetId="3" hidden="1">'Max Sharpe'!#REF!</definedName>
    <definedName name="solver_lhs3" localSheetId="5" hidden="1">MDP!$D$21</definedName>
    <definedName name="solver_lhs3" localSheetId="2" hidden="1">'Min Vol'!#REF!</definedName>
    <definedName name="solver_lhs3" localSheetId="4" hidden="1">'Min Vol + Max'!$D$21</definedName>
    <definedName name="solver_lhs3" localSheetId="7" hidden="1">'Risk Parity'!#REF!</definedName>
    <definedName name="solver_mip" localSheetId="6" hidden="1">2147483647</definedName>
    <definedName name="solver_mip" localSheetId="3" hidden="1">2147483647</definedName>
    <definedName name="solver_mip" localSheetId="5" hidden="1">2147483647</definedName>
    <definedName name="solver_mip" localSheetId="2" hidden="1">2147483647</definedName>
    <definedName name="solver_mip" localSheetId="4" hidden="1">2147483647</definedName>
    <definedName name="solver_mip" localSheetId="7" hidden="1">2147483647</definedName>
    <definedName name="solver_mni" localSheetId="6" hidden="1">30</definedName>
    <definedName name="solver_mni" localSheetId="3" hidden="1">30</definedName>
    <definedName name="solver_mni" localSheetId="5" hidden="1">30</definedName>
    <definedName name="solver_mni" localSheetId="2" hidden="1">30</definedName>
    <definedName name="solver_mni" localSheetId="4" hidden="1">30</definedName>
    <definedName name="solver_mni" localSheetId="7" hidden="1">30</definedName>
    <definedName name="solver_mrt" localSheetId="6" hidden="1">0.075</definedName>
    <definedName name="solver_mrt" localSheetId="3" hidden="1">0.075</definedName>
    <definedName name="solver_mrt" localSheetId="5" hidden="1">0.075</definedName>
    <definedName name="solver_mrt" localSheetId="2" hidden="1">0.075</definedName>
    <definedName name="solver_mrt" localSheetId="4" hidden="1">0.075</definedName>
    <definedName name="solver_mrt" localSheetId="7" hidden="1">0.075</definedName>
    <definedName name="solver_msl" localSheetId="6" hidden="1">2</definedName>
    <definedName name="solver_msl" localSheetId="3" hidden="1">2</definedName>
    <definedName name="solver_msl" localSheetId="5" hidden="1">2</definedName>
    <definedName name="solver_msl" localSheetId="2" hidden="1">2</definedName>
    <definedName name="solver_msl" localSheetId="4" hidden="1">2</definedName>
    <definedName name="solver_msl" localSheetId="7" hidden="1">2</definedName>
    <definedName name="solver_neg" localSheetId="6" hidden="1">1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eg" localSheetId="4" hidden="1">1</definedName>
    <definedName name="solver_neg" localSheetId="7" hidden="1">1</definedName>
    <definedName name="solver_nod" localSheetId="6" hidden="1">2147483647</definedName>
    <definedName name="solver_nod" localSheetId="3" hidden="1">2147483647</definedName>
    <definedName name="solver_nod" localSheetId="5" hidden="1">2147483647</definedName>
    <definedName name="solver_nod" localSheetId="2" hidden="1">2147483647</definedName>
    <definedName name="solver_nod" localSheetId="4" hidden="1">2147483647</definedName>
    <definedName name="solver_nod" localSheetId="7" hidden="1">2147483647</definedName>
    <definedName name="solver_num" localSheetId="6" hidden="1">3</definedName>
    <definedName name="solver_num" localSheetId="3" hidden="1">2</definedName>
    <definedName name="solver_num" localSheetId="5" hidden="1">3</definedName>
    <definedName name="solver_num" localSheetId="2" hidden="1">2</definedName>
    <definedName name="solver_num" localSheetId="4" hidden="1">3</definedName>
    <definedName name="solver_num" localSheetId="7" hidden="1">1</definedName>
    <definedName name="solver_nwt" localSheetId="6" hidden="1">1</definedName>
    <definedName name="solver_nwt" localSheetId="3" hidden="1">1</definedName>
    <definedName name="solver_nwt" localSheetId="5" hidden="1">1</definedName>
    <definedName name="solver_nwt" localSheetId="2" hidden="1">1</definedName>
    <definedName name="solver_nwt" localSheetId="4" hidden="1">1</definedName>
    <definedName name="solver_nwt" localSheetId="7" hidden="1">1</definedName>
    <definedName name="solver_opt" localSheetId="6" hidden="1">'Inv Vol'!#REF!</definedName>
    <definedName name="solver_opt" localSheetId="3" hidden="1">'Max Sharpe'!$F$23</definedName>
    <definedName name="solver_opt" localSheetId="5" hidden="1">MDP!$D$25</definedName>
    <definedName name="solver_opt" localSheetId="2" hidden="1">'Min Vol'!$D$23</definedName>
    <definedName name="solver_opt" localSheetId="4" hidden="1">'Min Vol + Max'!$D$23</definedName>
    <definedName name="solver_opt" localSheetId="7" hidden="1">'Risk Parity'!$H$21</definedName>
    <definedName name="solver_pre" localSheetId="6" hidden="1">0.000001</definedName>
    <definedName name="solver_pre" localSheetId="3" hidden="1">0.000001</definedName>
    <definedName name="solver_pre" localSheetId="5" hidden="1">0.000001</definedName>
    <definedName name="solver_pre" localSheetId="2" hidden="1">0.000001</definedName>
    <definedName name="solver_pre" localSheetId="4" hidden="1">0.000001</definedName>
    <definedName name="solver_pre" localSheetId="7" hidden="1">0.000001</definedName>
    <definedName name="solver_rbv" localSheetId="6" hidden="1">1</definedName>
    <definedName name="solver_rbv" localSheetId="3" hidden="1">1</definedName>
    <definedName name="solver_rbv" localSheetId="5" hidden="1">1</definedName>
    <definedName name="solver_rbv" localSheetId="2" hidden="1">1</definedName>
    <definedName name="solver_rbv" localSheetId="4" hidden="1">1</definedName>
    <definedName name="solver_rbv" localSheetId="7" hidden="1">1</definedName>
    <definedName name="solver_rel1" localSheetId="6" hidden="1">1</definedName>
    <definedName name="solver_rel1" localSheetId="3" hidden="1">3</definedName>
    <definedName name="solver_rel1" localSheetId="5" hidden="1">1</definedName>
    <definedName name="solver_rel1" localSheetId="2" hidden="1">3</definedName>
    <definedName name="solver_rel1" localSheetId="4" hidden="1">1</definedName>
    <definedName name="solver_rel1" localSheetId="7" hidden="1">2</definedName>
    <definedName name="solver_rel2" localSheetId="6" hidden="1">3</definedName>
    <definedName name="solver_rel2" localSheetId="3" hidden="1">2</definedName>
    <definedName name="solver_rel2" localSheetId="5" hidden="1">3</definedName>
    <definedName name="solver_rel2" localSheetId="2" hidden="1">2</definedName>
    <definedName name="solver_rel2" localSheetId="4" hidden="1">3</definedName>
    <definedName name="solver_rel2" localSheetId="7" hidden="1">3</definedName>
    <definedName name="solver_rel3" localSheetId="6" hidden="1">2</definedName>
    <definedName name="solver_rel3" localSheetId="3" hidden="1">1</definedName>
    <definedName name="solver_rel3" localSheetId="5" hidden="1">2</definedName>
    <definedName name="solver_rel3" localSheetId="2" hidden="1">1</definedName>
    <definedName name="solver_rel3" localSheetId="4" hidden="1">2</definedName>
    <definedName name="solver_rel3" localSheetId="7" hidden="1">2</definedName>
    <definedName name="solver_rhs1" localSheetId="6" hidden="1">20%</definedName>
    <definedName name="solver_rhs1" localSheetId="3" hidden="1">0</definedName>
    <definedName name="solver_rhs1" localSheetId="5" hidden="1">20%</definedName>
    <definedName name="solver_rhs1" localSheetId="2" hidden="1">0</definedName>
    <definedName name="solver_rhs1" localSheetId="4" hidden="1">20%</definedName>
    <definedName name="solver_rhs1" localSheetId="7" hidden="1">1</definedName>
    <definedName name="solver_rhs2" localSheetId="6" hidden="1">5%</definedName>
    <definedName name="solver_rhs2" localSheetId="3" hidden="1">1</definedName>
    <definedName name="solver_rhs2" localSheetId="5" hidden="1">5%</definedName>
    <definedName name="solver_rhs2" localSheetId="2" hidden="1">1</definedName>
    <definedName name="solver_rhs2" localSheetId="4" hidden="1">5%</definedName>
    <definedName name="solver_rhs2" localSheetId="7" hidden="1">5%</definedName>
    <definedName name="solver_rhs3" localSheetId="6" hidden="1">1</definedName>
    <definedName name="solver_rhs3" localSheetId="3" hidden="1">20%</definedName>
    <definedName name="solver_rhs3" localSheetId="5" hidden="1">1</definedName>
    <definedName name="solver_rhs3" localSheetId="2" hidden="1">20%</definedName>
    <definedName name="solver_rhs3" localSheetId="4" hidden="1">1</definedName>
    <definedName name="solver_rhs3" localSheetId="7" hidden="1">1</definedName>
    <definedName name="solver_rlx" localSheetId="6" hidden="1">2</definedName>
    <definedName name="solver_rlx" localSheetId="3" hidden="1">2</definedName>
    <definedName name="solver_rlx" localSheetId="5" hidden="1">2</definedName>
    <definedName name="solver_rlx" localSheetId="2" hidden="1">2</definedName>
    <definedName name="solver_rlx" localSheetId="4" hidden="1">2</definedName>
    <definedName name="solver_rlx" localSheetId="7" hidden="1">2</definedName>
    <definedName name="solver_rsd" localSheetId="6" hidden="1">0</definedName>
    <definedName name="solver_rsd" localSheetId="3" hidden="1">0</definedName>
    <definedName name="solver_rsd" localSheetId="5" hidden="1">0</definedName>
    <definedName name="solver_rsd" localSheetId="2" hidden="1">0</definedName>
    <definedName name="solver_rsd" localSheetId="4" hidden="1">0</definedName>
    <definedName name="solver_rsd" localSheetId="7" hidden="1">0</definedName>
    <definedName name="solver_scl" localSheetId="6" hidden="1">1</definedName>
    <definedName name="solver_scl" localSheetId="3" hidden="1">1</definedName>
    <definedName name="solver_scl" localSheetId="5" hidden="1">1</definedName>
    <definedName name="solver_scl" localSheetId="2" hidden="1">1</definedName>
    <definedName name="solver_scl" localSheetId="4" hidden="1">1</definedName>
    <definedName name="solver_scl" localSheetId="7" hidden="1">1</definedName>
    <definedName name="solver_sho" localSheetId="6" hidden="1">2</definedName>
    <definedName name="solver_sho" localSheetId="3" hidden="1">2</definedName>
    <definedName name="solver_sho" localSheetId="5" hidden="1">2</definedName>
    <definedName name="solver_sho" localSheetId="2" hidden="1">2</definedName>
    <definedName name="solver_sho" localSheetId="4" hidden="1">2</definedName>
    <definedName name="solver_sho" localSheetId="7" hidden="1">2</definedName>
    <definedName name="solver_ssz" localSheetId="6" hidden="1">100</definedName>
    <definedName name="solver_ssz" localSheetId="3" hidden="1">100</definedName>
    <definedName name="solver_ssz" localSheetId="5" hidden="1">100</definedName>
    <definedName name="solver_ssz" localSheetId="2" hidden="1">100</definedName>
    <definedName name="solver_ssz" localSheetId="4" hidden="1">100</definedName>
    <definedName name="solver_ssz" localSheetId="7" hidden="1">100</definedName>
    <definedName name="solver_tim" localSheetId="6" hidden="1">2147483647</definedName>
    <definedName name="solver_tim" localSheetId="3" hidden="1">2147483647</definedName>
    <definedName name="solver_tim" localSheetId="5" hidden="1">2147483647</definedName>
    <definedName name="solver_tim" localSheetId="2" hidden="1">2147483647</definedName>
    <definedName name="solver_tim" localSheetId="4" hidden="1">2147483647</definedName>
    <definedName name="solver_tim" localSheetId="7" hidden="1">2147483647</definedName>
    <definedName name="solver_tol" localSheetId="6" hidden="1">0.01</definedName>
    <definedName name="solver_tol" localSheetId="3" hidden="1">0.01</definedName>
    <definedName name="solver_tol" localSheetId="5" hidden="1">0.01</definedName>
    <definedName name="solver_tol" localSheetId="2" hidden="1">0.01</definedName>
    <definedName name="solver_tol" localSheetId="4" hidden="1">0.01</definedName>
    <definedName name="solver_tol" localSheetId="7" hidden="1">0.01</definedName>
    <definedName name="solver_typ" localSheetId="6" hidden="1">1</definedName>
    <definedName name="solver_typ" localSheetId="3" hidden="1">1</definedName>
    <definedName name="solver_typ" localSheetId="5" hidden="1">1</definedName>
    <definedName name="solver_typ" localSheetId="2" hidden="1">2</definedName>
    <definedName name="solver_typ" localSheetId="4" hidden="1">2</definedName>
    <definedName name="solver_typ" localSheetId="7" hidden="1">2</definedName>
    <definedName name="solver_val" localSheetId="6" hidden="1">0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al" localSheetId="4" hidden="1">0</definedName>
    <definedName name="solver_val" localSheetId="7" hidden="1">0</definedName>
    <definedName name="solver_ver" localSheetId="6" hidden="1">3</definedName>
    <definedName name="solver_ver" localSheetId="3" hidden="1">3</definedName>
    <definedName name="solver_ver" localSheetId="5" hidden="1">3</definedName>
    <definedName name="solver_ver" localSheetId="2" hidden="1">3</definedName>
    <definedName name="solver_ver" localSheetId="4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0" l="1" a="1"/>
  <c r="D23" i="10" s="1"/>
  <c r="D27" i="10"/>
  <c r="S20" i="10"/>
  <c r="S19" i="10"/>
  <c r="S18" i="10"/>
  <c r="S17" i="10"/>
  <c r="S16" i="10"/>
  <c r="S15" i="10"/>
  <c r="S14" i="10"/>
  <c r="S13" i="10"/>
  <c r="S12" i="10"/>
  <c r="S11" i="10"/>
  <c r="C23" i="10"/>
  <c r="C24" i="10" s="1"/>
  <c r="C23" i="10" a="1"/>
  <c r="D21" i="10"/>
  <c r="C21" i="10"/>
  <c r="E23" i="10" l="1"/>
  <c r="F23" i="10" s="1"/>
  <c r="D24" i="10"/>
  <c r="G21" i="9"/>
  <c r="C23" i="9" a="1"/>
  <c r="C23" i="9" s="1"/>
  <c r="C21" i="9"/>
  <c r="Q20" i="7"/>
  <c r="R20" i="7" s="1"/>
  <c r="Q19" i="7"/>
  <c r="R19" i="7" s="1"/>
  <c r="Q18" i="7"/>
  <c r="R18" i="7" s="1"/>
  <c r="Q17" i="7"/>
  <c r="R17" i="7" s="1"/>
  <c r="Q16" i="7"/>
  <c r="R16" i="7" s="1"/>
  <c r="Q15" i="7"/>
  <c r="R15" i="7" s="1"/>
  <c r="Q14" i="7"/>
  <c r="R14" i="7" s="1"/>
  <c r="Q13" i="7"/>
  <c r="R13" i="7" s="1"/>
  <c r="Q12" i="7"/>
  <c r="R12" i="7" s="1"/>
  <c r="Q11" i="7"/>
  <c r="R11" i="7" s="1"/>
  <c r="D24" i="6" a="1"/>
  <c r="D24" i="6" s="1"/>
  <c r="C24" i="6" a="1"/>
  <c r="C24" i="6" s="1"/>
  <c r="R20" i="6"/>
  <c r="R19" i="6"/>
  <c r="R18" i="6"/>
  <c r="R17" i="6"/>
  <c r="R16" i="6"/>
  <c r="R15" i="6"/>
  <c r="R14" i="6"/>
  <c r="R13" i="6"/>
  <c r="C23" i="6" s="1"/>
  <c r="R12" i="6"/>
  <c r="R11" i="6"/>
  <c r="D23" i="6" s="1"/>
  <c r="D21" i="6"/>
  <c r="C21" i="6"/>
  <c r="D23" i="5" a="1"/>
  <c r="D23" i="5" s="1"/>
  <c r="D24" i="5" s="1"/>
  <c r="C23" i="5" a="1"/>
  <c r="C23" i="5" s="1"/>
  <c r="C24" i="5" s="1"/>
  <c r="D21" i="5"/>
  <c r="C21" i="5"/>
  <c r="D23" i="3" a="1"/>
  <c r="D23" i="3" s="1"/>
  <c r="D24" i="3" s="1"/>
  <c r="D21" i="3"/>
  <c r="C21" i="3"/>
  <c r="C23" i="3" a="1"/>
  <c r="C23" i="3" s="1"/>
  <c r="C24" i="3" s="1"/>
  <c r="C21" i="2"/>
  <c r="C11" i="7" l="1"/>
  <c r="K29" i="5"/>
  <c r="K30" i="5" s="1"/>
  <c r="G34" i="7"/>
  <c r="G30" i="7"/>
  <c r="G26" i="7"/>
  <c r="I29" i="5"/>
  <c r="I30" i="5" s="1"/>
  <c r="J29" i="5"/>
  <c r="J30" i="5" s="1"/>
  <c r="G33" i="7"/>
  <c r="G29" i="7"/>
  <c r="G32" i="7"/>
  <c r="G28" i="7"/>
  <c r="G25" i="7"/>
  <c r="G31" i="7"/>
  <c r="G27" i="7"/>
  <c r="C13" i="7"/>
  <c r="H27" i="7" s="1"/>
  <c r="C17" i="7"/>
  <c r="H31" i="7" s="1"/>
  <c r="C18" i="7"/>
  <c r="H32" i="7" s="1"/>
  <c r="C14" i="7"/>
  <c r="H28" i="7" s="1"/>
  <c r="H25" i="7"/>
  <c r="C15" i="7"/>
  <c r="H29" i="7" s="1"/>
  <c r="C19" i="7"/>
  <c r="H33" i="7" s="1"/>
  <c r="C12" i="7"/>
  <c r="H26" i="7" s="1"/>
  <c r="C16" i="7"/>
  <c r="H30" i="7" s="1"/>
  <c r="C20" i="7"/>
  <c r="H34" i="7" s="1"/>
  <c r="D25" i="6"/>
  <c r="C25" i="6"/>
  <c r="C21" i="7" l="1"/>
  <c r="C24" i="9"/>
  <c r="D11" i="9" s="1" a="1"/>
  <c r="D12" i="9" l="1"/>
  <c r="E12" i="9" s="1"/>
  <c r="D19" i="9"/>
  <c r="E19" i="9" s="1"/>
  <c r="D14" i="9"/>
  <c r="E14" i="9" s="1"/>
  <c r="D16" i="9"/>
  <c r="E16" i="9" s="1"/>
  <c r="D18" i="9"/>
  <c r="E18" i="9" s="1"/>
  <c r="D15" i="9"/>
  <c r="E15" i="9" s="1"/>
  <c r="D17" i="9"/>
  <c r="E17" i="9" s="1"/>
  <c r="D13" i="9"/>
  <c r="E13" i="9" s="1"/>
  <c r="D20" i="9"/>
  <c r="E20" i="9" s="1"/>
  <c r="D11" i="9"/>
  <c r="E11" i="9" s="1"/>
  <c r="E21" i="9" l="1"/>
  <c r="F15" i="9" s="1"/>
  <c r="H15" i="9" s="1"/>
  <c r="F19" i="9" l="1"/>
  <c r="H19" i="9" s="1"/>
  <c r="F12" i="9"/>
  <c r="H12" i="9" s="1"/>
  <c r="F16" i="9"/>
  <c r="H16" i="9" s="1"/>
  <c r="F11" i="9"/>
  <c r="H11" i="9" s="1"/>
  <c r="F20" i="9"/>
  <c r="H20" i="9" s="1"/>
  <c r="F17" i="9"/>
  <c r="H17" i="9" s="1"/>
  <c r="F18" i="9"/>
  <c r="H18" i="9" s="1"/>
  <c r="F14" i="9"/>
  <c r="H14" i="9" s="1"/>
  <c r="F13" i="9"/>
  <c r="H13" i="9" s="1"/>
  <c r="H21" i="9" l="1"/>
  <c r="F21" i="9"/>
</calcChain>
</file>

<file path=xl/comments1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2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3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5%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20% </t>
        </r>
        <r>
          <rPr>
            <b/>
            <sz val="9"/>
            <color indexed="81"/>
            <rFont val="돋움"/>
            <family val="3"/>
            <charset val="129"/>
          </rPr>
          <t>이하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4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 비중이 5% 이상
20% 이하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5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5.xml><?xml version="1.0" encoding="utf-8"?>
<comments xmlns="http://schemas.openxmlformats.org/spreadsheetml/2006/main">
  <authors>
    <author>hyle1</author>
  </authors>
  <commentLis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H21" authorId="0" shapeId="0">
      <text>
        <r>
          <rPr>
            <b/>
            <sz val="9"/>
            <color indexed="81"/>
            <rFont val="돋움"/>
            <family val="3"/>
            <charset val="129"/>
          </rPr>
          <t>해당 숫자가 최소가 되도록
해찾기 실행</t>
        </r>
      </text>
    </comment>
  </commentList>
</comments>
</file>

<file path=xl/sharedStrings.xml><?xml version="1.0" encoding="utf-8"?>
<sst xmlns="http://schemas.openxmlformats.org/spreadsheetml/2006/main" count="251" uniqueCount="50">
  <si>
    <t>US Large</t>
  </si>
  <si>
    <t>Europe</t>
  </si>
  <si>
    <t>Japan</t>
  </si>
  <si>
    <t>Emerging</t>
  </si>
  <si>
    <t>US Long Term</t>
  </si>
  <si>
    <t>US Mid Term</t>
  </si>
  <si>
    <t>US REITs</t>
  </si>
  <si>
    <t>International REITs</t>
  </si>
  <si>
    <t>Gold</t>
  </si>
  <si>
    <t>Commodities</t>
  </si>
  <si>
    <t>글로벌 10개 자산의 연율화 분산-공분산 매트릭스</t>
    <phoneticPr fontId="3" type="noConversion"/>
  </si>
  <si>
    <t>비중</t>
    <phoneticPr fontId="3" type="noConversion"/>
  </si>
  <si>
    <t>합계</t>
    <phoneticPr fontId="3" type="noConversion"/>
  </si>
  <si>
    <t>비중</t>
    <phoneticPr fontId="3" type="noConversion"/>
  </si>
  <si>
    <t>분산-공분산 행렬</t>
    <phoneticPr fontId="3" type="noConversion"/>
  </si>
  <si>
    <r>
      <rPr>
        <b/>
        <sz val="11"/>
        <color theme="1"/>
        <rFont val="맑은 고딕"/>
        <family val="2"/>
        <charset val="129"/>
      </rPr>
      <t>합계</t>
    </r>
    <phoneticPr fontId="3" type="noConversion"/>
  </si>
  <si>
    <t>비중 (전)</t>
    <phoneticPr fontId="3" type="noConversion"/>
  </si>
  <si>
    <t>비중 (후)</t>
    <phoneticPr fontId="3" type="noConversion"/>
  </si>
  <si>
    <t>Volatility (𝒘′𝛀𝒘)</t>
    <phoneticPr fontId="3" type="noConversion"/>
  </si>
  <si>
    <t>Std</t>
    <phoneticPr fontId="3" type="noConversion"/>
  </si>
  <si>
    <t>EW</t>
    <phoneticPr fontId="3" type="noConversion"/>
  </si>
  <si>
    <t>Min Vol</t>
    <phoneticPr fontId="3" type="noConversion"/>
  </si>
  <si>
    <t>Min Vol (제약)</t>
    <phoneticPr fontId="3" type="noConversion"/>
  </si>
  <si>
    <t>Volatility</t>
    <phoneticPr fontId="3" type="noConversion"/>
  </si>
  <si>
    <t>분자</t>
    <phoneticPr fontId="3" type="noConversion"/>
  </si>
  <si>
    <t>분모</t>
    <phoneticPr fontId="3" type="noConversion"/>
  </si>
  <si>
    <t>DR</t>
    <phoneticPr fontId="3" type="noConversion"/>
  </si>
  <si>
    <r>
      <rPr>
        <sz val="11"/>
        <color theme="1"/>
        <rFont val="맑은 고딕"/>
        <family val="2"/>
        <charset val="129"/>
      </rPr>
      <t>표즌편차</t>
    </r>
    <phoneticPr fontId="3" type="noConversion"/>
  </si>
  <si>
    <r>
      <rPr>
        <sz val="11"/>
        <color theme="1"/>
        <rFont val="맑은 고딕"/>
        <family val="2"/>
        <charset val="129"/>
      </rPr>
      <t>역수</t>
    </r>
    <phoneticPr fontId="3" type="noConversion"/>
  </si>
  <si>
    <t>표준편차</t>
    <phoneticPr fontId="3" type="noConversion"/>
  </si>
  <si>
    <t>MRC</t>
    <phoneticPr fontId="3" type="noConversion"/>
  </si>
  <si>
    <t>RC (전)</t>
    <phoneticPr fontId="3" type="noConversion"/>
  </si>
  <si>
    <t>RC (후)</t>
    <phoneticPr fontId="3" type="noConversion"/>
  </si>
  <si>
    <t>목표</t>
    <phoneticPr fontId="3" type="noConversion"/>
  </si>
  <si>
    <t>차이</t>
    <phoneticPr fontId="3" type="noConversion"/>
  </si>
  <si>
    <t>by Henry
(http://henryquant.blogspot.com/)</t>
    <phoneticPr fontId="3" type="noConversion"/>
  </si>
  <si>
    <t>Sharpe</t>
    <phoneticPr fontId="3" type="noConversion"/>
  </si>
  <si>
    <t>annual_return</t>
    <phoneticPr fontId="3" type="noConversion"/>
  </si>
  <si>
    <t>KOSPI Index</t>
  </si>
  <si>
    <t>M1WO Index</t>
  </si>
  <si>
    <t>M1EF Index</t>
  </si>
  <si>
    <t>KBPMABIN Index</t>
  </si>
  <si>
    <t>BTSYTRUH Index</t>
  </si>
  <si>
    <t>JPEIGLBL Index</t>
  </si>
  <si>
    <t>LGCPTRUU Index</t>
  </si>
  <si>
    <t>RUGL Index</t>
  </si>
  <si>
    <t>BCOMTR Index</t>
  </si>
  <si>
    <t>BCOMGCTR Index</t>
  </si>
  <si>
    <t>vol</t>
    <phoneticPr fontId="3" type="noConversion"/>
  </si>
  <si>
    <t>ret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</si>
</sst>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  <numFmt numFmtId="178" formatCode="#,##0.0000_ ;[Red]\-#,##0.0000\ "/>
    <numFmt numFmtId="179" formatCode="0.000"/>
    <numFmt numFmtId="180" formatCode="0.0000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0" fontId="5" fillId="0" borderId="1" xfId="2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0" fillId="0" borderId="1" xfId="2" applyNumberFormat="1" applyFont="1" applyBorder="1" applyAlignment="1">
      <alignment horizontal="right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" xfId="0" applyNumberFormat="1" applyFont="1" applyBorder="1">
      <alignment vertical="center"/>
    </xf>
    <xf numFmtId="10" fontId="0" fillId="2" borderId="1" xfId="2" applyNumberFormat="1" applyFont="1" applyFill="1" applyBorder="1" applyAlignment="1">
      <alignment horizontal="right" vertical="center"/>
    </xf>
    <xf numFmtId="10" fontId="0" fillId="0" borderId="1" xfId="0" applyNumberFormat="1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10" fontId="0" fillId="0" borderId="0" xfId="0" applyNumberFormat="1" applyFont="1">
      <alignment vertical="center"/>
    </xf>
    <xf numFmtId="10" fontId="0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1" xfId="2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8" fontId="7" fillId="5" borderId="1" xfId="1" applyNumberFormat="1" applyFont="1" applyFill="1" applyBorder="1" applyAlignment="1">
      <alignment horizontal="center" vertical="center"/>
    </xf>
    <xf numFmtId="10" fontId="0" fillId="0" borderId="1" xfId="2" applyNumberFormat="1" applyFont="1" applyBorder="1">
      <alignment vertical="center"/>
    </xf>
    <xf numFmtId="179" fontId="0" fillId="0" borderId="1" xfId="0" applyNumberFormat="1" applyFont="1" applyBorder="1">
      <alignment vertical="center"/>
    </xf>
    <xf numFmtId="9" fontId="0" fillId="0" borderId="1" xfId="0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176" fontId="0" fillId="3" borderId="1" xfId="1" applyNumberFormat="1" applyFont="1" applyFill="1" applyBorder="1" applyAlignment="1">
      <alignment horizontal="right" vertical="center"/>
    </xf>
    <xf numFmtId="177" fontId="0" fillId="3" borderId="1" xfId="1" applyNumberFormat="1" applyFont="1" applyFill="1" applyBorder="1" applyAlignment="1">
      <alignment horizontal="right" vertical="center"/>
    </xf>
    <xf numFmtId="9" fontId="0" fillId="3" borderId="1" xfId="0" applyNumberFormat="1" applyFont="1" applyFill="1" applyBorder="1">
      <alignment vertical="center"/>
    </xf>
    <xf numFmtId="10" fontId="13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right" vertical="center"/>
    </xf>
    <xf numFmtId="176" fontId="4" fillId="3" borderId="1" xfId="1" applyNumberFormat="1" applyFont="1" applyFill="1" applyBorder="1" applyAlignment="1">
      <alignment horizontal="right" vertical="center"/>
    </xf>
    <xf numFmtId="10" fontId="5" fillId="6" borderId="1" xfId="2" applyNumberFormat="1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80" fontId="0" fillId="0" borderId="0" xfId="0" applyNumberFormat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 Vol + Max'!$I$28:$K$28</c:f>
              <c:strCache>
                <c:ptCount val="3"/>
                <c:pt idx="0">
                  <c:v>EW</c:v>
                </c:pt>
                <c:pt idx="1">
                  <c:v>Min Vol</c:v>
                </c:pt>
                <c:pt idx="2">
                  <c:v>Min Vol (제약)</c:v>
                </c:pt>
              </c:strCache>
            </c:strRef>
          </c:cat>
          <c:val>
            <c:numRef>
              <c:f>'Min Vol + Max'!$I$30:$K$30</c:f>
              <c:numCache>
                <c:formatCode>0.00%</c:formatCode>
                <c:ptCount val="3"/>
                <c:pt idx="0">
                  <c:v>9.5026088312631291E-2</c:v>
                </c:pt>
                <c:pt idx="1">
                  <c:v>1.9005810311691931E-2</c:v>
                </c:pt>
                <c:pt idx="2">
                  <c:v>9.5026088312631291E-2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7-4A37-9E66-A56FE0C75F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33877760"/>
        <c:axId val="533883920"/>
      </c:barChart>
      <c:catAx>
        <c:axId val="5338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83920"/>
        <c:crosses val="autoZero"/>
        <c:auto val="1"/>
        <c:lblAlgn val="ctr"/>
        <c:lblOffset val="100"/>
        <c:noMultiLvlLbl val="0"/>
      </c:catAx>
      <c:valAx>
        <c:axId val="53388392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7776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 Vol'!$H$25:$H$34</c:f>
              <c:numCache>
                <c:formatCode>0%</c:formatCode>
                <c:ptCount val="10"/>
                <c:pt idx="0">
                  <c:v>8.6671011465025358E-2</c:v>
                </c:pt>
                <c:pt idx="1">
                  <c:v>7.4730200363690005E-2</c:v>
                </c:pt>
                <c:pt idx="2">
                  <c:v>6.8681811989837374E-2</c:v>
                </c:pt>
                <c:pt idx="3">
                  <c:v>6.1574724425932793E-2</c:v>
                </c:pt>
                <c:pt idx="4">
                  <c:v>0.13145606501914092</c:v>
                </c:pt>
                <c:pt idx="5">
                  <c:v>0.25096416311140901</c:v>
                </c:pt>
                <c:pt idx="6">
                  <c:v>6.6952783599553645E-2</c:v>
                </c:pt>
                <c:pt idx="7">
                  <c:v>8.1752143353770651E-2</c:v>
                </c:pt>
                <c:pt idx="8">
                  <c:v>9.5828431801540423E-2</c:v>
                </c:pt>
                <c:pt idx="9">
                  <c:v>8.1388664870099839E-2</c:v>
                </c:pt>
              </c:numCache>
            </c:numRef>
          </c:xVal>
          <c:yVal>
            <c:numRef>
              <c:f>'Inv Vol'!$G$25:$G$34</c:f>
              <c:numCache>
                <c:formatCode>0.00%</c:formatCode>
                <c:ptCount val="10"/>
                <c:pt idx="0">
                  <c:v>0.15248636135733584</c:v>
                </c:pt>
                <c:pt idx="1">
                  <c:v>0.17685148854335378</c:v>
                </c:pt>
                <c:pt idx="2">
                  <c:v>0.19242572073400166</c:v>
                </c:pt>
                <c:pt idx="3">
                  <c:v>0.21463591265210022</c:v>
                </c:pt>
                <c:pt idx="4">
                  <c:v>0.10053661024721293</c:v>
                </c:pt>
                <c:pt idx="5">
                  <c:v>5.2661491623386437E-2</c:v>
                </c:pt>
                <c:pt idx="6">
                  <c:v>0.19739503666505903</c:v>
                </c:pt>
                <c:pt idx="7">
                  <c:v>0.16166117035330407</c:v>
                </c:pt>
                <c:pt idx="8">
                  <c:v>0.13791467652139131</c:v>
                </c:pt>
                <c:pt idx="9">
                  <c:v>0.16238314259799261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E-4BCD-8934-46E29CEB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98368"/>
        <c:axId val="541184944"/>
      </c:scatterChart>
      <c:valAx>
        <c:axId val="3688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비중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184944"/>
        <c:crosses val="autoZero"/>
        <c:crossBetween val="midCat"/>
      </c:valAx>
      <c:valAx>
        <c:axId val="5411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표준편차</a:t>
                </a:r>
              </a:p>
            </c:rich>
          </c:tx>
          <c:layout>
            <c:manualLayout>
              <c:xMode val="edge"/>
              <c:yMode val="edge"/>
              <c:x val="1.9571865443425075E-2"/>
              <c:y val="0.3277507284066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88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180976</xdr:rowOff>
    </xdr:from>
    <xdr:to>
      <xdr:col>5</xdr:col>
      <xdr:colOff>133350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6276" y="180976"/>
          <a:ext cx="2886074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동일비중</a:t>
          </a:r>
          <a:r>
            <a:rPr lang="en-US" altLang="ko-KR" sz="1100" b="1"/>
            <a:t>: </a:t>
          </a:r>
          <a:r>
            <a:rPr lang="ko-KR" altLang="en-US" sz="1100" b="1"/>
            <a:t>모든 자산의 비중이 동일</a:t>
          </a:r>
          <a:endParaRPr lang="en-US" altLang="ko-K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altLang="ko-KR" b="0" i="1">
                      <a:effectLst/>
                      <a:latin typeface="Cambria Math" panose="02040503050406030204" pitchFamily="18" charset="0"/>
                    </a:rPr>
                    <m:t>≥0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b="0" i="0">
                  <a:effectLst/>
                  <a:latin typeface="Cambria Math" panose="02040503050406030204" pitchFamily="18" charset="0"/>
                </a:rPr>
                <a:t>𝑤_𝑖≥0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82025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altLang="ko-KR" b="0" i="1">
                      <a:effectLst/>
                      <a:latin typeface="Cambria Math" panose="02040503050406030204" pitchFamily="18" charset="0"/>
                    </a:rPr>
                    <m:t>≥0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b="0" i="0">
                  <a:effectLst/>
                  <a:latin typeface="Cambria Math" panose="02040503050406030204" pitchFamily="18" charset="0"/>
                </a:rPr>
                <a:t>𝑤_𝑖≥0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 b="1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𝟓</m:t>
                  </m:r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%≤ </m:t>
                  </m:r>
                  <m:sSub>
                    <m:sSubPr>
                      <m:ctrlP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𝒘</m:t>
                      </m:r>
                    </m:e>
                    <m:sub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≤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𝟐𝟎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%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 b="1">
                  <a:effectLst/>
                </a:rPr>
                <a:t>, </a:t>
              </a:r>
              <a:r>
                <a:rPr lang="en-US" altLang="ko-KR" b="1" i="0">
                  <a:effectLst/>
                  <a:latin typeface="Cambria Math" panose="02040503050406030204" pitchFamily="18" charset="0"/>
                </a:rPr>
                <a:t>𝟓%≤ 𝒘_𝒊≤𝟐𝟎%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600074</xdr:colOff>
      <xdr:row>25</xdr:row>
      <xdr:rowOff>41909</xdr:rowOff>
    </xdr:from>
    <xdr:to>
      <xdr:col>15</xdr:col>
      <xdr:colOff>190499</xdr:colOff>
      <xdr:row>36</xdr:row>
      <xdr:rowOff>28574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altLang="ko-KR" sz="1100" b="1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σ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𝒘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</m:e>
                      </m:nary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sSub>
                        <m:sSubPr>
                          <m:ctrlPr>
                            <a:rPr lang="en-US" altLang="ko-KR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US" altLang="ko-KR" sz="1100" b="1" baseline="0"/>
                <a:t> = 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r>
                        <m:rPr>
                          <m:sty m:val="p"/>
                        </m:rPr>
                        <a:rPr lang="el-G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ko-KR" altLang="en-US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′</m:t>
                          </m:r>
                          <m:r>
                            <a:rPr lang="ko-KR" altLang="en-US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𝛀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</m:rad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den>
                  </m:f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𝟓</m:t>
                  </m:r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%≤ </m:t>
                  </m:r>
                  <m:sSub>
                    <m:sSub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𝟐𝟎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</m:t>
                  </m:r>
                </m:oMath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(∑▒〖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_𝒊 𝒘_𝒊 〗</a:t>
              </a:r>
              <a:r>
                <a:rPr lang="ko-KR" alt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ko-KR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1" baseline="0"/>
                <a:t> = max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𝒘′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σ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/(</a:t>
              </a:r>
              <a:r>
                <a:rPr lang="ko-KR" altLang="en-US" sz="1100" b="1" i="0" baseline="0">
                  <a:effectLst/>
                  <a:latin typeface="Cambria Math" panose="02040503050406030204" pitchFamily="18" charset="0"/>
                </a:rPr>
                <a:t>√(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𝒘′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)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𝟓%≤ 𝒘_𝒊≤𝟐𝟎%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3</xdr:col>
      <xdr:colOff>828674</xdr:colOff>
      <xdr:row>5</xdr:row>
      <xdr:rowOff>209549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  <m:r>
                      <a:rPr lang="en-US" altLang="ko-KR" sz="1100" b="1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l-GR" altLang="ko-KR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σ</m:t>
                                </m:r>
                              </m:e>
                              <m:sub>
                                <m: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</m:den>
                        </m:f>
                      </m:num>
                      <m:den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altLang="ko-KR" sz="1100" b="1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σ</m:t>
                                    </m:r>
                                  </m:e>
                                  <m:sub>
                                    <m: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𝒊</m:t>
                                    </m:r>
                                  </m:sub>
                                </m:sSub>
                              </m:e>
                            </m:nary>
                          </m:den>
                        </m:f>
                      </m:den>
                    </m:f>
                  </m:oMath>
                </m:oMathPara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𝒘_𝒊=  (𝟏/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)/(𝟏/(∑▒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))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twoCellAnchor>
    <xdr:from>
      <xdr:col>9</xdr:col>
      <xdr:colOff>893535</xdr:colOff>
      <xdr:row>22</xdr:row>
      <xdr:rowOff>134709</xdr:rowOff>
    </xdr:from>
    <xdr:to>
      <xdr:col>15</xdr:col>
      <xdr:colOff>408213</xdr:colOff>
      <xdr:row>37</xdr:row>
      <xdr:rowOff>106134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209550</xdr:colOff>
      <xdr:row>13</xdr:row>
      <xdr:rowOff>200025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90678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4</xdr:col>
      <xdr:colOff>397565</xdr:colOff>
      <xdr:row>6</xdr:row>
      <xdr:rowOff>2484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r>
                <a:rPr lang="en-US" altLang="ko-KR">
                  <a:effectLst/>
                </a:rPr>
                <a:t> *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</m:oMath>
              </a14:m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 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((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𝒑 </a:t>
              </a:r>
              <a:r>
                <a:rPr lang="en-US" altLang="ko-KR">
                  <a:effectLst/>
                </a:rPr>
                <a:t> *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Fallback>
    </mc:AlternateContent>
    <xdr:clientData/>
  </xdr:twoCellAnchor>
  <xdr:oneCellAnchor>
    <xdr:from>
      <xdr:col>14</xdr:col>
      <xdr:colOff>209550</xdr:colOff>
      <xdr:row>13</xdr:row>
      <xdr:rowOff>200025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zoomScale="70" zoomScaleNormal="70" workbookViewId="0">
      <selection activeCell="B17" sqref="B17:E18"/>
    </sheetView>
  </sheetViews>
  <sheetFormatPr defaultColWidth="15.75" defaultRowHeight="16.5" x14ac:dyDescent="0.3"/>
  <cols>
    <col min="1" max="1" width="4.875" style="1" customWidth="1"/>
    <col min="2" max="12" width="18.5" style="1" customWidth="1"/>
    <col min="13" max="16384" width="15.75" style="1"/>
  </cols>
  <sheetData>
    <row r="2" spans="2:12" x14ac:dyDescent="0.3">
      <c r="B2" s="42" t="s">
        <v>10</v>
      </c>
      <c r="C2" s="42"/>
      <c r="D2" s="42"/>
      <c r="E2" s="42"/>
    </row>
    <row r="3" spans="2:12" x14ac:dyDescent="0.3">
      <c r="B3" s="42"/>
      <c r="C3" s="42"/>
      <c r="D3" s="42"/>
      <c r="E3" s="42"/>
    </row>
    <row r="4" spans="2:12" x14ac:dyDescent="0.3">
      <c r="B4" s="2"/>
      <c r="C4" s="2"/>
      <c r="D4" s="2"/>
      <c r="E4" s="2"/>
    </row>
    <row r="5" spans="2:12" x14ac:dyDescent="0.3">
      <c r="B5" s="5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</row>
    <row r="6" spans="2:12" x14ac:dyDescent="0.3">
      <c r="B6" s="7" t="s">
        <v>0</v>
      </c>
      <c r="C6" s="9">
        <v>2.3252090400000001E-2</v>
      </c>
      <c r="D6" s="9">
        <v>1.9982461E-2</v>
      </c>
      <c r="E6" s="9">
        <v>1.7300113999999998E-2</v>
      </c>
      <c r="F6" s="9">
        <v>2.2821692000000001E-2</v>
      </c>
      <c r="G6" s="9">
        <v>-4.0601379999999996E-3</v>
      </c>
      <c r="H6" s="9">
        <v>-2.021077E-3</v>
      </c>
      <c r="I6" s="9">
        <v>1.9180805499999998E-2</v>
      </c>
      <c r="J6" s="9">
        <v>1.2286099E-2</v>
      </c>
      <c r="K6" s="9">
        <v>-3.5668119999999998E-4</v>
      </c>
      <c r="L6" s="9">
        <v>5.272578E-3</v>
      </c>
    </row>
    <row r="7" spans="2:12" x14ac:dyDescent="0.3">
      <c r="B7" s="7" t="s">
        <v>1</v>
      </c>
      <c r="C7" s="9">
        <v>1.9982461E-2</v>
      </c>
      <c r="D7" s="9">
        <v>3.1276448999999998E-2</v>
      </c>
      <c r="E7" s="9">
        <v>1.9930069000000002E-2</v>
      </c>
      <c r="F7" s="9">
        <v>2.8015677999999999E-2</v>
      </c>
      <c r="G7" s="9">
        <v>-5.2524149999999999E-3</v>
      </c>
      <c r="H7" s="9">
        <v>-2.4292004E-3</v>
      </c>
      <c r="I7" s="9">
        <v>2.08700146E-2</v>
      </c>
      <c r="J7" s="9">
        <v>1.7219073000000001E-2</v>
      </c>
      <c r="K7" s="9">
        <v>2.4264066000000001E-3</v>
      </c>
      <c r="L7" s="9">
        <v>8.2120549999999994E-3</v>
      </c>
    </row>
    <row r="8" spans="2:12" x14ac:dyDescent="0.3">
      <c r="B8" s="7" t="s">
        <v>2</v>
      </c>
      <c r="C8" s="9">
        <v>1.7300114500000002E-2</v>
      </c>
      <c r="D8" s="9">
        <v>1.9930069000000002E-2</v>
      </c>
      <c r="E8" s="9">
        <v>3.7027657999999998E-2</v>
      </c>
      <c r="F8" s="9">
        <v>2.4457738E-2</v>
      </c>
      <c r="G8" s="9">
        <v>-3.8130170000000001E-3</v>
      </c>
      <c r="H8" s="9">
        <v>-1.8812875000000001E-3</v>
      </c>
      <c r="I8" s="9">
        <v>1.5823836000000001E-2</v>
      </c>
      <c r="J8" s="9">
        <v>1.3942446000000001E-2</v>
      </c>
      <c r="K8" s="9">
        <v>2.1748138000000001E-3</v>
      </c>
      <c r="L8" s="9">
        <v>5.7753769999999999E-3</v>
      </c>
    </row>
    <row r="9" spans="2:12" x14ac:dyDescent="0.3">
      <c r="B9" s="7" t="s">
        <v>3</v>
      </c>
      <c r="C9" s="9">
        <v>2.2821692300000002E-2</v>
      </c>
      <c r="D9" s="9">
        <v>2.8015677999999999E-2</v>
      </c>
      <c r="E9" s="9">
        <v>2.4457738E-2</v>
      </c>
      <c r="F9" s="9">
        <v>4.6068575E-2</v>
      </c>
      <c r="G9" s="9">
        <v>-5.8997809999999998E-3</v>
      </c>
      <c r="H9" s="9">
        <v>-2.9483398000000002E-3</v>
      </c>
      <c r="I9" s="9">
        <v>2.6461839800000001E-2</v>
      </c>
      <c r="J9" s="9">
        <v>2.1057857999999999E-2</v>
      </c>
      <c r="K9" s="9">
        <v>3.8746351E-3</v>
      </c>
      <c r="L9" s="9">
        <v>1.0616983999999999E-2</v>
      </c>
    </row>
    <row r="10" spans="2:12" x14ac:dyDescent="0.3">
      <c r="B10" s="7" t="s">
        <v>4</v>
      </c>
      <c r="C10" s="9">
        <v>-4.0601378000000004E-3</v>
      </c>
      <c r="D10" s="9">
        <v>-5.2524149999999999E-3</v>
      </c>
      <c r="E10" s="9">
        <v>-3.8130170000000001E-3</v>
      </c>
      <c r="F10" s="9">
        <v>-5.8997809999999998E-3</v>
      </c>
      <c r="G10" s="9">
        <v>1.010761E-2</v>
      </c>
      <c r="H10" s="9">
        <v>4.7331220999999998E-3</v>
      </c>
      <c r="I10" s="9">
        <v>-3.6533001E-3</v>
      </c>
      <c r="J10" s="9">
        <v>-3.5725169999999999E-3</v>
      </c>
      <c r="K10" s="9">
        <v>1.1241723E-3</v>
      </c>
      <c r="L10" s="9">
        <v>-2.675181E-3</v>
      </c>
    </row>
    <row r="11" spans="2:12" x14ac:dyDescent="0.3">
      <c r="B11" s="7" t="s">
        <v>5</v>
      </c>
      <c r="C11" s="9">
        <v>-2.021077E-3</v>
      </c>
      <c r="D11" s="9">
        <v>-2.4291999999999998E-3</v>
      </c>
      <c r="E11" s="9">
        <v>-1.8812880000000001E-3</v>
      </c>
      <c r="F11" s="9">
        <v>-2.9483399999999998E-3</v>
      </c>
      <c r="G11" s="9">
        <v>4.7331220000000002E-3</v>
      </c>
      <c r="H11" s="9">
        <v>2.7732326999999998E-3</v>
      </c>
      <c r="I11" s="9">
        <v>-1.7933464000000001E-3</v>
      </c>
      <c r="J11" s="9">
        <v>-1.629412E-3</v>
      </c>
      <c r="K11" s="9">
        <v>7.8696810000000001E-4</v>
      </c>
      <c r="L11" s="9">
        <v>-1.1194779999999999E-3</v>
      </c>
    </row>
    <row r="12" spans="2:12" x14ac:dyDescent="0.3">
      <c r="B12" s="7" t="s">
        <v>6</v>
      </c>
      <c r="C12" s="9">
        <v>1.9180805499999998E-2</v>
      </c>
      <c r="D12" s="9">
        <v>2.0870014999999999E-2</v>
      </c>
      <c r="E12" s="9">
        <v>1.5823836000000001E-2</v>
      </c>
      <c r="F12" s="9">
        <v>2.646184E-2</v>
      </c>
      <c r="G12" s="9">
        <v>-3.6533E-3</v>
      </c>
      <c r="H12" s="9">
        <v>-1.7933464000000001E-3</v>
      </c>
      <c r="I12" s="9">
        <v>3.8964800500000001E-2</v>
      </c>
      <c r="J12" s="9">
        <v>1.6408046999999999E-2</v>
      </c>
      <c r="K12" s="9">
        <v>7.7440669999999997E-4</v>
      </c>
      <c r="L12" s="9">
        <v>5.874532E-3</v>
      </c>
    </row>
    <row r="13" spans="2:12" x14ac:dyDescent="0.3">
      <c r="B13" s="7" t="s">
        <v>7</v>
      </c>
      <c r="C13" s="9">
        <v>1.22860985E-2</v>
      </c>
      <c r="D13" s="9">
        <v>1.7219073000000001E-2</v>
      </c>
      <c r="E13" s="9">
        <v>1.3942446000000001E-2</v>
      </c>
      <c r="F13" s="9">
        <v>2.1057857999999999E-2</v>
      </c>
      <c r="G13" s="9">
        <v>-3.5725169999999999E-3</v>
      </c>
      <c r="H13" s="9">
        <v>-1.6294123999999999E-3</v>
      </c>
      <c r="I13" s="9">
        <v>1.64080471E-2</v>
      </c>
      <c r="J13" s="9">
        <v>2.6134333999999999E-2</v>
      </c>
      <c r="K13" s="9">
        <v>2.8010114000000001E-3</v>
      </c>
      <c r="L13" s="9">
        <v>7.0656249999999999E-3</v>
      </c>
    </row>
    <row r="14" spans="2:12" x14ac:dyDescent="0.3">
      <c r="B14" s="7" t="s">
        <v>8</v>
      </c>
      <c r="C14" s="9">
        <v>-3.5668119999999998E-4</v>
      </c>
      <c r="D14" s="9">
        <v>2.4264070000000002E-3</v>
      </c>
      <c r="E14" s="9">
        <v>2.1748140000000002E-3</v>
      </c>
      <c r="F14" s="9">
        <v>3.874635E-3</v>
      </c>
      <c r="G14" s="9">
        <v>1.1241720000000001E-3</v>
      </c>
      <c r="H14" s="9">
        <v>7.8696810000000001E-4</v>
      </c>
      <c r="I14" s="9">
        <v>7.7440669999999997E-4</v>
      </c>
      <c r="J14" s="9">
        <v>2.801011E-3</v>
      </c>
      <c r="K14" s="9">
        <v>1.9020458000000001E-2</v>
      </c>
      <c r="L14" s="9">
        <v>6.8358400000000001E-3</v>
      </c>
    </row>
    <row r="15" spans="2:12" x14ac:dyDescent="0.3">
      <c r="B15" s="7" t="s">
        <v>9</v>
      </c>
      <c r="C15" s="9">
        <v>5.2725782999999997E-3</v>
      </c>
      <c r="D15" s="9">
        <v>8.2120549999999994E-3</v>
      </c>
      <c r="E15" s="9">
        <v>5.7753769999999999E-3</v>
      </c>
      <c r="F15" s="9">
        <v>1.0616983999999999E-2</v>
      </c>
      <c r="G15" s="9">
        <v>-2.675181E-3</v>
      </c>
      <c r="H15" s="9">
        <v>-1.1194784000000001E-3</v>
      </c>
      <c r="I15" s="9">
        <v>5.8745324000000002E-3</v>
      </c>
      <c r="J15" s="9">
        <v>7.0656249999999999E-3</v>
      </c>
      <c r="K15" s="9">
        <v>6.8358396E-3</v>
      </c>
      <c r="L15" s="9">
        <v>2.6368285000000002E-2</v>
      </c>
    </row>
    <row r="16" spans="2:12" ht="17.25" thickBot="1" x14ac:dyDescent="0.35"/>
    <row r="17" spans="2:5" x14ac:dyDescent="0.3">
      <c r="B17" s="43" t="s">
        <v>35</v>
      </c>
      <c r="C17" s="44"/>
      <c r="D17" s="44"/>
      <c r="E17" s="45"/>
    </row>
    <row r="18" spans="2:5" ht="17.25" thickBot="1" x14ac:dyDescent="0.35">
      <c r="B18" s="46"/>
      <c r="C18" s="47"/>
      <c r="D18" s="47"/>
      <c r="E18" s="48"/>
    </row>
  </sheetData>
  <mergeCells count="2">
    <mergeCell ref="B2:E3"/>
    <mergeCell ref="B17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21"/>
  <sheetViews>
    <sheetView showGridLines="0" zoomScale="70" zoomScaleNormal="70" workbookViewId="0">
      <selection activeCell="D10" sqref="D10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16384" width="9" style="4"/>
  </cols>
  <sheetData>
    <row r="10" spans="2:3" x14ac:dyDescent="0.3">
      <c r="B10" s="5"/>
      <c r="C10" s="6" t="s">
        <v>11</v>
      </c>
    </row>
    <row r="11" spans="2:3" x14ac:dyDescent="0.3">
      <c r="B11" s="7" t="s">
        <v>0</v>
      </c>
      <c r="C11" s="8">
        <v>0.1</v>
      </c>
    </row>
    <row r="12" spans="2:3" x14ac:dyDescent="0.3">
      <c r="B12" s="7" t="s">
        <v>1</v>
      </c>
      <c r="C12" s="8">
        <v>0.1</v>
      </c>
    </row>
    <row r="13" spans="2:3" x14ac:dyDescent="0.3">
      <c r="B13" s="7" t="s">
        <v>2</v>
      </c>
      <c r="C13" s="8">
        <v>0.1</v>
      </c>
    </row>
    <row r="14" spans="2:3" x14ac:dyDescent="0.3">
      <c r="B14" s="7" t="s">
        <v>3</v>
      </c>
      <c r="C14" s="8">
        <v>0.1</v>
      </c>
    </row>
    <row r="15" spans="2:3" x14ac:dyDescent="0.3">
      <c r="B15" s="7" t="s">
        <v>4</v>
      </c>
      <c r="C15" s="8">
        <v>0.1</v>
      </c>
    </row>
    <row r="16" spans="2:3" x14ac:dyDescent="0.3">
      <c r="B16" s="7" t="s">
        <v>5</v>
      </c>
      <c r="C16" s="8">
        <v>0.1</v>
      </c>
    </row>
    <row r="17" spans="2:3" x14ac:dyDescent="0.3">
      <c r="B17" s="7" t="s">
        <v>6</v>
      </c>
      <c r="C17" s="8">
        <v>0.1</v>
      </c>
    </row>
    <row r="18" spans="2:3" x14ac:dyDescent="0.3">
      <c r="B18" s="7" t="s">
        <v>7</v>
      </c>
      <c r="C18" s="8">
        <v>0.1</v>
      </c>
    </row>
    <row r="19" spans="2:3" x14ac:dyDescent="0.3">
      <c r="B19" s="7" t="s">
        <v>8</v>
      </c>
      <c r="C19" s="8">
        <v>0.1</v>
      </c>
    </row>
    <row r="20" spans="2:3" x14ac:dyDescent="0.3">
      <c r="B20" s="7" t="s">
        <v>9</v>
      </c>
      <c r="C20" s="8">
        <v>0.1</v>
      </c>
    </row>
    <row r="21" spans="2:3" x14ac:dyDescent="0.3">
      <c r="B21" s="10" t="s">
        <v>15</v>
      </c>
      <c r="C21" s="11">
        <f>SUM(C11:C20)</f>
        <v>0.99999999999999989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O24"/>
  <sheetViews>
    <sheetView showGridLines="0" zoomScale="70" zoomScaleNormal="70" workbookViewId="0">
      <selection activeCell="F11" sqref="F11:O20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384" width="9" style="4"/>
  </cols>
  <sheetData>
    <row r="8" spans="2:15" x14ac:dyDescent="0.3">
      <c r="B8" s="49" t="s">
        <v>13</v>
      </c>
      <c r="C8" s="49"/>
      <c r="D8" s="49"/>
      <c r="F8" s="49" t="s">
        <v>14</v>
      </c>
      <c r="G8" s="49"/>
      <c r="H8" s="49"/>
      <c r="I8" s="49"/>
      <c r="J8" s="49"/>
      <c r="K8" s="49"/>
      <c r="L8" s="49"/>
      <c r="M8" s="49"/>
      <c r="N8" s="49"/>
      <c r="O8" s="49"/>
    </row>
    <row r="10" spans="2:15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3">
      <c r="B11" s="7" t="s">
        <v>0</v>
      </c>
      <c r="C11" s="8">
        <v>0.1</v>
      </c>
      <c r="D11" s="15">
        <v>1.7264939102016902E-2</v>
      </c>
      <c r="F11" s="9">
        <v>2.8566388738022402E-2</v>
      </c>
      <c r="G11" s="9">
        <v>1.04216067521983E-2</v>
      </c>
      <c r="H11" s="9">
        <v>2.1074729208338201E-2</v>
      </c>
      <c r="I11" s="9">
        <v>-5.0653317887885496E-4</v>
      </c>
      <c r="J11" s="9">
        <v>-6.4380232005579704E-4</v>
      </c>
      <c r="K11" s="9">
        <v>3.77332217057509E-3</v>
      </c>
      <c r="L11" s="9">
        <v>1.35811449910065E-3</v>
      </c>
      <c r="M11" s="9">
        <v>1.1478927452949801E-2</v>
      </c>
      <c r="N11" s="9">
        <v>5.1459846776836697E-3</v>
      </c>
      <c r="O11" s="9">
        <v>1.21328500807088E-3</v>
      </c>
    </row>
    <row r="12" spans="2:15" x14ac:dyDescent="0.3">
      <c r="B12" s="7" t="s">
        <v>1</v>
      </c>
      <c r="C12" s="8">
        <v>0.1</v>
      </c>
      <c r="D12" s="15">
        <v>2.9004402488104736E-2</v>
      </c>
      <c r="F12" s="9">
        <v>1.04216067521983E-2</v>
      </c>
      <c r="G12" s="9">
        <v>2.3451320898923999E-2</v>
      </c>
      <c r="H12" s="9">
        <v>1.68936532772468E-2</v>
      </c>
      <c r="I12" s="9">
        <v>-3.7400691848766301E-4</v>
      </c>
      <c r="J12" s="9">
        <v>-1.06450621677239E-3</v>
      </c>
      <c r="K12" s="9">
        <v>4.3570409440966996E-3</v>
      </c>
      <c r="L12" s="9">
        <v>8.7357006792380401E-4</v>
      </c>
      <c r="M12" s="9">
        <v>1.9373075593739401E-2</v>
      </c>
      <c r="N12" s="9">
        <v>9.2878041655617902E-3</v>
      </c>
      <c r="O12" s="9">
        <v>2.1216409523784701E-3</v>
      </c>
    </row>
    <row r="13" spans="2:15" x14ac:dyDescent="0.3">
      <c r="B13" s="7" t="s">
        <v>2</v>
      </c>
      <c r="C13" s="8">
        <v>0.1</v>
      </c>
      <c r="D13" s="15">
        <v>0</v>
      </c>
      <c r="F13" s="9">
        <v>2.1074729208338201E-2</v>
      </c>
      <c r="G13" s="9">
        <v>1.68936532772468E-2</v>
      </c>
      <c r="H13" s="9">
        <v>2.8107767974658401E-2</v>
      </c>
      <c r="I13" s="9">
        <v>-4.5162780904635499E-4</v>
      </c>
      <c r="J13" s="9">
        <v>-7.8372921088405202E-4</v>
      </c>
      <c r="K13" s="9">
        <v>5.6600151891486898E-3</v>
      </c>
      <c r="L13" s="9">
        <v>1.6822067493128901E-3</v>
      </c>
      <c r="M13" s="9">
        <v>1.5966856323592099E-2</v>
      </c>
      <c r="N13" s="9">
        <v>9.6121498500406598E-3</v>
      </c>
      <c r="O13" s="9">
        <v>3.3471377350867198E-3</v>
      </c>
    </row>
    <row r="14" spans="2:15" x14ac:dyDescent="0.3">
      <c r="B14" s="7" t="s">
        <v>3</v>
      </c>
      <c r="C14" s="8">
        <v>0.1</v>
      </c>
      <c r="D14" s="15">
        <v>0.43801785801300031</v>
      </c>
      <c r="F14" s="9">
        <v>-5.0653317887885496E-4</v>
      </c>
      <c r="G14" s="9">
        <v>-3.7400691848766301E-4</v>
      </c>
      <c r="H14" s="9">
        <v>-4.5162780904635499E-4</v>
      </c>
      <c r="I14" s="9">
        <v>6.8189385548905702E-4</v>
      </c>
      <c r="J14" s="9">
        <v>1.7520664889606399E-4</v>
      </c>
      <c r="K14" s="9">
        <v>2.0717488834921401E-4</v>
      </c>
      <c r="L14" s="9">
        <v>1.3969686631941299E-4</v>
      </c>
      <c r="M14" s="9">
        <v>-9.9948059445362694E-5</v>
      </c>
      <c r="N14" s="9">
        <v>-2.2280448344258599E-4</v>
      </c>
      <c r="O14" s="9">
        <v>3.1328290237828398E-4</v>
      </c>
    </row>
    <row r="15" spans="2:15" x14ac:dyDescent="0.3">
      <c r="B15" s="7" t="s">
        <v>4</v>
      </c>
      <c r="C15" s="8">
        <v>0.1</v>
      </c>
      <c r="D15" s="15">
        <v>0.49505060678604984</v>
      </c>
      <c r="F15" s="9">
        <v>-6.4380232005579704E-4</v>
      </c>
      <c r="G15" s="9">
        <v>-1.06450621677239E-3</v>
      </c>
      <c r="H15" s="9">
        <v>-7.8372921088405202E-4</v>
      </c>
      <c r="I15" s="9">
        <v>1.7520664889606399E-4</v>
      </c>
      <c r="J15" s="9">
        <v>6.8468449849493497E-4</v>
      </c>
      <c r="K15" s="9">
        <v>3.3546746152261498E-4</v>
      </c>
      <c r="L15" s="9">
        <v>7.1836204324293902E-4</v>
      </c>
      <c r="M15" s="9">
        <v>-2.3566060205522401E-4</v>
      </c>
      <c r="N15" s="9">
        <v>-6.0427650374347201E-4</v>
      </c>
      <c r="O15" s="9">
        <v>1.1348074612523801E-3</v>
      </c>
    </row>
    <row r="16" spans="2:15" x14ac:dyDescent="0.3">
      <c r="B16" s="7" t="s">
        <v>5</v>
      </c>
      <c r="C16" s="8">
        <v>0.1</v>
      </c>
      <c r="D16" s="15">
        <v>0</v>
      </c>
      <c r="F16" s="9">
        <v>3.77332217057509E-3</v>
      </c>
      <c r="G16" s="9">
        <v>4.3570409440966996E-3</v>
      </c>
      <c r="H16" s="9">
        <v>5.6600151891486898E-3</v>
      </c>
      <c r="I16" s="9">
        <v>2.0717488834921401E-4</v>
      </c>
      <c r="J16" s="9">
        <v>3.3546746152261498E-4</v>
      </c>
      <c r="K16" s="9">
        <v>3.5033751379205001E-3</v>
      </c>
      <c r="L16" s="9">
        <v>1.3305892385048999E-3</v>
      </c>
      <c r="M16" s="9">
        <v>5.18615037171259E-3</v>
      </c>
      <c r="N16" s="9">
        <v>2.4348589658908298E-3</v>
      </c>
      <c r="O16" s="9">
        <v>1.8724522058605701E-3</v>
      </c>
    </row>
    <row r="17" spans="2:15" x14ac:dyDescent="0.3">
      <c r="B17" s="7" t="s">
        <v>6</v>
      </c>
      <c r="C17" s="8">
        <v>0.1</v>
      </c>
      <c r="D17" s="15">
        <v>0</v>
      </c>
      <c r="F17" s="9">
        <v>1.35811449910065E-3</v>
      </c>
      <c r="G17" s="9">
        <v>8.7357006792380401E-4</v>
      </c>
      <c r="H17" s="9">
        <v>1.6822067493128901E-3</v>
      </c>
      <c r="I17" s="9">
        <v>1.3969686631941299E-4</v>
      </c>
      <c r="J17" s="9">
        <v>7.1836204324293902E-4</v>
      </c>
      <c r="K17" s="9">
        <v>1.3305892385048999E-3</v>
      </c>
      <c r="L17" s="9">
        <v>2.16934655773316E-3</v>
      </c>
      <c r="M17" s="9">
        <v>2.3085356963025898E-3</v>
      </c>
      <c r="N17" s="9">
        <v>8.1677447520640703E-4</v>
      </c>
      <c r="O17" s="9">
        <v>3.1584375123004499E-3</v>
      </c>
    </row>
    <row r="18" spans="2:15" x14ac:dyDescent="0.3">
      <c r="B18" s="7" t="s">
        <v>7</v>
      </c>
      <c r="C18" s="8">
        <v>0.1</v>
      </c>
      <c r="D18" s="15">
        <v>0</v>
      </c>
      <c r="F18" s="9">
        <v>1.1478927452949801E-2</v>
      </c>
      <c r="G18" s="9">
        <v>1.9373075593739401E-2</v>
      </c>
      <c r="H18" s="9">
        <v>1.5966856323592099E-2</v>
      </c>
      <c r="I18" s="9">
        <v>-9.9948059445362694E-5</v>
      </c>
      <c r="J18" s="9">
        <v>-2.3566060205522401E-4</v>
      </c>
      <c r="K18" s="9">
        <v>5.18615037171259E-3</v>
      </c>
      <c r="L18" s="9">
        <v>2.3085356963025898E-3</v>
      </c>
      <c r="M18" s="9">
        <v>2.5940074872755899E-2</v>
      </c>
      <c r="N18" s="9">
        <v>7.5708567503682397E-3</v>
      </c>
      <c r="O18" s="9">
        <v>3.7601338426895398E-3</v>
      </c>
    </row>
    <row r="19" spans="2:15" x14ac:dyDescent="0.3">
      <c r="B19" s="7" t="s">
        <v>8</v>
      </c>
      <c r="C19" s="8">
        <v>0.1</v>
      </c>
      <c r="D19" s="15">
        <v>2.0662193610827797E-2</v>
      </c>
      <c r="F19" s="9">
        <v>5.1459846776836697E-3</v>
      </c>
      <c r="G19" s="9">
        <v>9.2878041655617902E-3</v>
      </c>
      <c r="H19" s="9">
        <v>9.6121498500406598E-3</v>
      </c>
      <c r="I19" s="9">
        <v>-2.2280448344258599E-4</v>
      </c>
      <c r="J19" s="9">
        <v>-6.0427650374347201E-4</v>
      </c>
      <c r="K19" s="9">
        <v>2.4348589658908298E-3</v>
      </c>
      <c r="L19" s="9">
        <v>8.1677447520640703E-4</v>
      </c>
      <c r="M19" s="9">
        <v>7.5708567503682397E-3</v>
      </c>
      <c r="N19" s="9">
        <v>1.93459698355204E-2</v>
      </c>
      <c r="O19" s="9">
        <v>8.7039626770376802E-3</v>
      </c>
    </row>
    <row r="20" spans="2:15" x14ac:dyDescent="0.3">
      <c r="B20" s="7" t="s">
        <v>9</v>
      </c>
      <c r="C20" s="8">
        <v>0.1</v>
      </c>
      <c r="D20" s="15">
        <v>0</v>
      </c>
      <c r="F20" s="9">
        <v>1.21328500807088E-3</v>
      </c>
      <c r="G20" s="9">
        <v>2.1216409523784701E-3</v>
      </c>
      <c r="H20" s="9">
        <v>3.3471377350867198E-3</v>
      </c>
      <c r="I20" s="9">
        <v>3.1328290237828398E-4</v>
      </c>
      <c r="J20" s="9">
        <v>1.1348074612523801E-3</v>
      </c>
      <c r="K20" s="9">
        <v>1.8724522058605701E-3</v>
      </c>
      <c r="L20" s="9">
        <v>3.1584375123004499E-3</v>
      </c>
      <c r="M20" s="9">
        <v>3.7601338426895398E-3</v>
      </c>
      <c r="N20" s="9">
        <v>8.7039626770376802E-3</v>
      </c>
      <c r="O20" s="9">
        <v>2.75628883813611E-2</v>
      </c>
    </row>
    <row r="21" spans="2:15" x14ac:dyDescent="0.3">
      <c r="B21" s="17" t="s">
        <v>12</v>
      </c>
      <c r="C21" s="14">
        <f>SUM(C11:C20)</f>
        <v>0.99999999999999989</v>
      </c>
      <c r="D21" s="16">
        <f>SUM(D11:D20)</f>
        <v>0.99999999999999956</v>
      </c>
    </row>
    <row r="23" spans="2:15" x14ac:dyDescent="0.3">
      <c r="B23" s="18" t="s">
        <v>18</v>
      </c>
      <c r="C23" s="3">
        <f t="array" ref="C23">MMULT(MMULT(TRANSPOSE(C11:C20),F11:O20),C11:C20)</f>
        <v>5.1765566139501508E-3</v>
      </c>
      <c r="D23" s="38">
        <f t="array" ref="D23">MMULT(MMULT(TRANSPOSE(D11:D20),F11:O20),D11:D20)</f>
        <v>3.6122082560401537E-4</v>
      </c>
    </row>
    <row r="24" spans="2:15" x14ac:dyDescent="0.3">
      <c r="B24" s="18" t="s">
        <v>19</v>
      </c>
      <c r="C24" s="3">
        <f>SQRT(C23)</f>
        <v>7.1948291251079419E-2</v>
      </c>
      <c r="D24" s="3">
        <f>SQRT(D23)</f>
        <v>1.9005810311691931E-2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27"/>
  <sheetViews>
    <sheetView showGridLines="0" zoomScale="70" zoomScaleNormal="70" workbookViewId="0">
      <selection activeCell="K32" sqref="K32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" width="9" style="4"/>
    <col min="17" max="17" width="17.875" style="4" bestFit="1" customWidth="1"/>
    <col min="18" max="18" width="16.875" style="4" customWidth="1"/>
    <col min="19" max="16384" width="9" style="4"/>
  </cols>
  <sheetData>
    <row r="3" spans="2:19" x14ac:dyDescent="0.3">
      <c r="E3" s="4">
        <v>0.01</v>
      </c>
    </row>
    <row r="8" spans="2:19" x14ac:dyDescent="0.3">
      <c r="B8" s="49" t="s">
        <v>11</v>
      </c>
      <c r="C8" s="49"/>
      <c r="D8" s="49"/>
      <c r="F8" s="49" t="s">
        <v>14</v>
      </c>
      <c r="G8" s="49"/>
      <c r="H8" s="49"/>
      <c r="I8" s="49"/>
      <c r="J8" s="49"/>
      <c r="K8" s="49"/>
      <c r="L8" s="49"/>
      <c r="M8" s="49"/>
      <c r="N8" s="49"/>
      <c r="O8" s="49"/>
    </row>
    <row r="10" spans="2:19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Q10" s="40" t="s">
        <v>37</v>
      </c>
    </row>
    <row r="11" spans="2:19" x14ac:dyDescent="0.3">
      <c r="B11" s="7" t="s">
        <v>0</v>
      </c>
      <c r="C11" s="8">
        <v>0.1</v>
      </c>
      <c r="D11" s="15">
        <v>0</v>
      </c>
      <c r="F11" s="9">
        <v>2.8566388738022402E-2</v>
      </c>
      <c r="G11" s="9">
        <v>1.04216067521983E-2</v>
      </c>
      <c r="H11" s="9">
        <v>2.1074729208338201E-2</v>
      </c>
      <c r="I11" s="9">
        <v>-5.0653317887885496E-4</v>
      </c>
      <c r="J11" s="9">
        <v>-6.4380232005579704E-4</v>
      </c>
      <c r="K11" s="9">
        <v>3.77332217057509E-3</v>
      </c>
      <c r="L11" s="9">
        <v>1.35811449910065E-3</v>
      </c>
      <c r="M11" s="9">
        <v>1.1478927452949801E-2</v>
      </c>
      <c r="N11" s="9">
        <v>5.1459846776836697E-3</v>
      </c>
      <c r="O11" s="9">
        <v>1.21328500807088E-3</v>
      </c>
      <c r="Q11" t="s">
        <v>38</v>
      </c>
      <c r="R11">
        <v>3.3554159784332203E-2</v>
      </c>
      <c r="S11" s="4">
        <f>R11*D11</f>
        <v>0</v>
      </c>
    </row>
    <row r="12" spans="2:19" x14ac:dyDescent="0.3">
      <c r="B12" s="7" t="s">
        <v>1</v>
      </c>
      <c r="C12" s="8">
        <v>0.1</v>
      </c>
      <c r="D12" s="15">
        <v>8.753148060404764E-2</v>
      </c>
      <c r="F12" s="9">
        <v>1.04216067521983E-2</v>
      </c>
      <c r="G12" s="9">
        <v>2.3451320898923999E-2</v>
      </c>
      <c r="H12" s="9">
        <v>1.68936532772468E-2</v>
      </c>
      <c r="I12" s="9">
        <v>-3.7400691848766301E-4</v>
      </c>
      <c r="J12" s="9">
        <v>-1.06450621677239E-3</v>
      </c>
      <c r="K12" s="9">
        <v>4.3570409440966996E-3</v>
      </c>
      <c r="L12" s="9">
        <v>8.7357006792380401E-4</v>
      </c>
      <c r="M12" s="9">
        <v>1.9373075593739401E-2</v>
      </c>
      <c r="N12" s="9">
        <v>9.2878041655617902E-3</v>
      </c>
      <c r="O12" s="9">
        <v>2.1216409523784701E-3</v>
      </c>
      <c r="Q12" t="s">
        <v>39</v>
      </c>
      <c r="R12">
        <v>0.11338721006227</v>
      </c>
      <c r="S12" s="4">
        <f t="shared" ref="S12:S20" si="0">R12*D12</f>
        <v>9.9249503783126608E-3</v>
      </c>
    </row>
    <row r="13" spans="2:19" x14ac:dyDescent="0.3">
      <c r="B13" s="7" t="s">
        <v>2</v>
      </c>
      <c r="C13" s="8">
        <v>0.1</v>
      </c>
      <c r="D13" s="15">
        <v>0</v>
      </c>
      <c r="F13" s="9">
        <v>2.1074729208338201E-2</v>
      </c>
      <c r="G13" s="9">
        <v>1.68936532772468E-2</v>
      </c>
      <c r="H13" s="9">
        <v>2.8107767974658401E-2</v>
      </c>
      <c r="I13" s="9">
        <v>-4.5162780904635499E-4</v>
      </c>
      <c r="J13" s="9">
        <v>-7.8372921088405202E-4</v>
      </c>
      <c r="K13" s="9">
        <v>5.6600151891486898E-3</v>
      </c>
      <c r="L13" s="9">
        <v>1.6822067493128901E-3</v>
      </c>
      <c r="M13" s="9">
        <v>1.5966856323592099E-2</v>
      </c>
      <c r="N13" s="9">
        <v>9.6121498500406598E-3</v>
      </c>
      <c r="O13" s="9">
        <v>3.3471377350867198E-3</v>
      </c>
      <c r="Q13" t="s">
        <v>40</v>
      </c>
      <c r="R13">
        <v>3.02037334279803E-2</v>
      </c>
      <c r="S13" s="4">
        <f t="shared" si="0"/>
        <v>0</v>
      </c>
    </row>
    <row r="14" spans="2:19" x14ac:dyDescent="0.3">
      <c r="B14" s="7" t="s">
        <v>3</v>
      </c>
      <c r="C14" s="8">
        <v>0.1</v>
      </c>
      <c r="D14" s="15">
        <v>0.34769776168910282</v>
      </c>
      <c r="F14" s="9">
        <v>-5.0653317887885496E-4</v>
      </c>
      <c r="G14" s="9">
        <v>-3.7400691848766301E-4</v>
      </c>
      <c r="H14" s="9">
        <v>-4.5162780904635499E-4</v>
      </c>
      <c r="I14" s="9">
        <v>6.8189385548905702E-4</v>
      </c>
      <c r="J14" s="9">
        <v>1.7520664889606399E-4</v>
      </c>
      <c r="K14" s="9">
        <v>2.0717488834921401E-4</v>
      </c>
      <c r="L14" s="9">
        <v>1.3969686631941299E-4</v>
      </c>
      <c r="M14" s="9">
        <v>-9.9948059445362694E-5</v>
      </c>
      <c r="N14" s="9">
        <v>-2.2280448344258599E-4</v>
      </c>
      <c r="O14" s="9">
        <v>3.1328290237828398E-4</v>
      </c>
      <c r="Q14" t="s">
        <v>41</v>
      </c>
      <c r="R14">
        <v>3.3728380260603999E-2</v>
      </c>
      <c r="S14" s="4">
        <f t="shared" si="0"/>
        <v>1.1727282322010929E-2</v>
      </c>
    </row>
    <row r="15" spans="2:19" x14ac:dyDescent="0.3">
      <c r="B15" s="7" t="s">
        <v>4</v>
      </c>
      <c r="C15" s="8">
        <v>0.1</v>
      </c>
      <c r="D15" s="15">
        <v>0.56477075735688231</v>
      </c>
      <c r="F15" s="9">
        <v>-6.4380232005579704E-4</v>
      </c>
      <c r="G15" s="9">
        <v>-1.06450621677239E-3</v>
      </c>
      <c r="H15" s="9">
        <v>-7.8372921088405202E-4</v>
      </c>
      <c r="I15" s="9">
        <v>1.7520664889606399E-4</v>
      </c>
      <c r="J15" s="9">
        <v>6.8468449849493497E-4</v>
      </c>
      <c r="K15" s="9">
        <v>3.3546746152261498E-4</v>
      </c>
      <c r="L15" s="9">
        <v>7.1836204324293902E-4</v>
      </c>
      <c r="M15" s="9">
        <v>-2.3566060205522401E-4</v>
      </c>
      <c r="N15" s="9">
        <v>-6.0427650374347201E-4</v>
      </c>
      <c r="O15" s="9">
        <v>1.1348074612523801E-3</v>
      </c>
      <c r="Q15" t="s">
        <v>42</v>
      </c>
      <c r="R15">
        <v>3.7728642720281397E-2</v>
      </c>
      <c r="S15" s="4">
        <f t="shared" si="0"/>
        <v>2.1308034123180549E-2</v>
      </c>
    </row>
    <row r="16" spans="2:19" x14ac:dyDescent="0.3">
      <c r="B16" s="7" t="s">
        <v>5</v>
      </c>
      <c r="C16" s="8">
        <v>0.1</v>
      </c>
      <c r="D16" s="15">
        <v>0</v>
      </c>
      <c r="F16" s="9">
        <v>3.77332217057509E-3</v>
      </c>
      <c r="G16" s="9">
        <v>4.3570409440966996E-3</v>
      </c>
      <c r="H16" s="9">
        <v>5.6600151891486898E-3</v>
      </c>
      <c r="I16" s="9">
        <v>2.0717488834921401E-4</v>
      </c>
      <c r="J16" s="9">
        <v>3.3546746152261498E-4</v>
      </c>
      <c r="K16" s="9">
        <v>3.5033751379205001E-3</v>
      </c>
      <c r="L16" s="9">
        <v>1.3305892385048999E-3</v>
      </c>
      <c r="M16" s="9">
        <v>5.18615037171259E-3</v>
      </c>
      <c r="N16" s="9">
        <v>2.4348589658908298E-3</v>
      </c>
      <c r="O16" s="9">
        <v>1.8724522058605701E-3</v>
      </c>
      <c r="Q16" t="s">
        <v>43</v>
      </c>
      <c r="R16">
        <v>5.41792699878553E-2</v>
      </c>
      <c r="S16" s="4">
        <f t="shared" si="0"/>
        <v>0</v>
      </c>
    </row>
    <row r="17" spans="2:19" x14ac:dyDescent="0.3">
      <c r="B17" s="7" t="s">
        <v>6</v>
      </c>
      <c r="C17" s="8">
        <v>0.1</v>
      </c>
      <c r="D17" s="15">
        <v>0</v>
      </c>
      <c r="F17" s="9">
        <v>1.35811449910065E-3</v>
      </c>
      <c r="G17" s="9">
        <v>8.7357006792380401E-4</v>
      </c>
      <c r="H17" s="9">
        <v>1.6822067493128901E-3</v>
      </c>
      <c r="I17" s="9">
        <v>1.3969686631941299E-4</v>
      </c>
      <c r="J17" s="9">
        <v>7.1836204324293902E-4</v>
      </c>
      <c r="K17" s="9">
        <v>1.3305892385048999E-3</v>
      </c>
      <c r="L17" s="9">
        <v>2.16934655773316E-3</v>
      </c>
      <c r="M17" s="9">
        <v>2.3085356963025898E-3</v>
      </c>
      <c r="N17" s="9">
        <v>8.1677447520640703E-4</v>
      </c>
      <c r="O17" s="9">
        <v>3.1584375123004499E-3</v>
      </c>
      <c r="Q17" t="s">
        <v>44</v>
      </c>
      <c r="R17">
        <v>4.0966016467835098E-2</v>
      </c>
      <c r="S17" s="4">
        <f t="shared" si="0"/>
        <v>0</v>
      </c>
    </row>
    <row r="18" spans="2:19" x14ac:dyDescent="0.3">
      <c r="B18" s="7" t="s">
        <v>7</v>
      </c>
      <c r="C18" s="8">
        <v>0.1</v>
      </c>
      <c r="D18" s="15">
        <v>0</v>
      </c>
      <c r="F18" s="9">
        <v>1.1478927452949801E-2</v>
      </c>
      <c r="G18" s="9">
        <v>1.9373075593739401E-2</v>
      </c>
      <c r="H18" s="9">
        <v>1.5966856323592099E-2</v>
      </c>
      <c r="I18" s="9">
        <v>-9.9948059445362694E-5</v>
      </c>
      <c r="J18" s="9">
        <v>-2.3566060205522401E-4</v>
      </c>
      <c r="K18" s="9">
        <v>5.18615037171259E-3</v>
      </c>
      <c r="L18" s="9">
        <v>2.3085356963025898E-3</v>
      </c>
      <c r="M18" s="9">
        <v>2.5940074872755899E-2</v>
      </c>
      <c r="N18" s="9">
        <v>7.5708567503682397E-3</v>
      </c>
      <c r="O18" s="9">
        <v>3.7601338426895398E-3</v>
      </c>
      <c r="Q18" t="s">
        <v>45</v>
      </c>
      <c r="R18">
        <v>8.0492488739468002E-2</v>
      </c>
      <c r="S18" s="4">
        <f t="shared" si="0"/>
        <v>0</v>
      </c>
    </row>
    <row r="19" spans="2:19" x14ac:dyDescent="0.3">
      <c r="B19" s="7" t="s">
        <v>8</v>
      </c>
      <c r="C19" s="8">
        <v>0.1</v>
      </c>
      <c r="D19" s="15">
        <v>0</v>
      </c>
      <c r="F19" s="9">
        <v>5.1459846776836697E-3</v>
      </c>
      <c r="G19" s="9">
        <v>9.2878041655617902E-3</v>
      </c>
      <c r="H19" s="9">
        <v>9.6121498500406598E-3</v>
      </c>
      <c r="I19" s="9">
        <v>-2.2280448344258599E-4</v>
      </c>
      <c r="J19" s="9">
        <v>-6.0427650374347201E-4</v>
      </c>
      <c r="K19" s="9">
        <v>2.4348589658908298E-3</v>
      </c>
      <c r="L19" s="9">
        <v>8.1677447520640703E-4</v>
      </c>
      <c r="M19" s="9">
        <v>7.5708567503682397E-3</v>
      </c>
      <c r="N19" s="9">
        <v>1.93459698355204E-2</v>
      </c>
      <c r="O19" s="9">
        <v>8.7039626770376802E-3</v>
      </c>
      <c r="Q19" t="s">
        <v>46</v>
      </c>
      <c r="R19">
        <v>-4.1497277663366597E-2</v>
      </c>
      <c r="S19" s="4">
        <f t="shared" si="0"/>
        <v>0</v>
      </c>
    </row>
    <row r="20" spans="2:19" x14ac:dyDescent="0.3">
      <c r="B20" s="7" t="s">
        <v>9</v>
      </c>
      <c r="C20" s="8">
        <v>0.1</v>
      </c>
      <c r="D20" s="15">
        <v>0</v>
      </c>
      <c r="F20" s="9">
        <v>1.21328500807088E-3</v>
      </c>
      <c r="G20" s="9">
        <v>2.1216409523784701E-3</v>
      </c>
      <c r="H20" s="9">
        <v>3.3471377350867198E-3</v>
      </c>
      <c r="I20" s="9">
        <v>3.1328290237828398E-4</v>
      </c>
      <c r="J20" s="9">
        <v>1.1348074612523801E-3</v>
      </c>
      <c r="K20" s="9">
        <v>1.8724522058605701E-3</v>
      </c>
      <c r="L20" s="9">
        <v>3.1584375123004499E-3</v>
      </c>
      <c r="M20" s="9">
        <v>3.7601338426895398E-3</v>
      </c>
      <c r="N20" s="9">
        <v>8.7039626770376802E-3</v>
      </c>
      <c r="O20" s="9">
        <v>2.75628883813611E-2</v>
      </c>
      <c r="Q20" t="s">
        <v>47</v>
      </c>
      <c r="R20">
        <v>1.30954484376604E-2</v>
      </c>
      <c r="S20" s="4">
        <f t="shared" si="0"/>
        <v>0</v>
      </c>
    </row>
    <row r="21" spans="2:19" x14ac:dyDescent="0.3">
      <c r="B21" s="17" t="s">
        <v>12</v>
      </c>
      <c r="C21" s="14">
        <f>SUM(C11:C20)</f>
        <v>0.99999999999999989</v>
      </c>
      <c r="D21" s="16">
        <f>SUM(D11:D20)</f>
        <v>0.99999999965003283</v>
      </c>
    </row>
    <row r="22" spans="2:19" x14ac:dyDescent="0.3">
      <c r="D22" s="4" t="s">
        <v>48</v>
      </c>
      <c r="E22" s="4" t="s">
        <v>49</v>
      </c>
    </row>
    <row r="23" spans="2:19" x14ac:dyDescent="0.3">
      <c r="B23" s="18" t="s">
        <v>36</v>
      </c>
      <c r="C23" s="3">
        <f t="array" ref="C23">MMULT(MMULT(TRANSPOSE(C11:C20),F11:O20),C11:C20)</f>
        <v>5.1765566139501508E-3</v>
      </c>
      <c r="D23" s="38">
        <f t="array" ref="D23">(MMULT(MMULT(TRANSPOSE(D11:D20),F11:O20),D11:D20))^0.5</f>
        <v>2.0525667779967997E-2</v>
      </c>
      <c r="E23" s="4">
        <f>SUM(S11:S20)</f>
        <v>4.2960266823504137E-2</v>
      </c>
      <c r="F23" s="4">
        <f>(E23-E3)/D23</f>
        <v>1.6058072836817359</v>
      </c>
    </row>
    <row r="24" spans="2:19" x14ac:dyDescent="0.3">
      <c r="B24" s="18" t="s">
        <v>19</v>
      </c>
      <c r="C24" s="3">
        <f>SQRT(C23)</f>
        <v>7.1948291251079419E-2</v>
      </c>
      <c r="D24" s="3">
        <f>SQRT(D23)</f>
        <v>0.14326781836814573</v>
      </c>
    </row>
    <row r="27" spans="2:19" x14ac:dyDescent="0.3">
      <c r="D27" s="41">
        <f>2^0.5</f>
        <v>1.4142135623730951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O30"/>
  <sheetViews>
    <sheetView showGridLines="0" topLeftCell="A4" zoomScale="85" zoomScaleNormal="85" workbookViewId="0">
      <selection activeCell="D12" sqref="D12:D20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384" width="9" style="4"/>
  </cols>
  <sheetData>
    <row r="8" spans="2:15" x14ac:dyDescent="0.3">
      <c r="B8" s="49" t="s">
        <v>13</v>
      </c>
      <c r="C8" s="49"/>
      <c r="D8" s="49"/>
      <c r="F8" s="49" t="s">
        <v>14</v>
      </c>
      <c r="G8" s="49"/>
      <c r="H8" s="49"/>
      <c r="I8" s="49"/>
      <c r="J8" s="49"/>
      <c r="K8" s="49"/>
      <c r="L8" s="49"/>
      <c r="M8" s="49"/>
      <c r="N8" s="49"/>
      <c r="O8" s="49"/>
    </row>
    <row r="10" spans="2:15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3">
      <c r="B11" s="7" t="s">
        <v>0</v>
      </c>
      <c r="C11" s="8">
        <v>0.1</v>
      </c>
      <c r="D11" s="15">
        <v>0.1</v>
      </c>
      <c r="F11" s="9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</row>
    <row r="12" spans="2:15" x14ac:dyDescent="0.3">
      <c r="B12" s="7" t="s">
        <v>1</v>
      </c>
      <c r="C12" s="8">
        <v>0.1</v>
      </c>
      <c r="D12" s="15">
        <v>0.1</v>
      </c>
      <c r="F12" s="9">
        <v>1.9982461E-2</v>
      </c>
      <c r="G12" s="9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</row>
    <row r="13" spans="2:15" x14ac:dyDescent="0.3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9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</row>
    <row r="14" spans="2:15" x14ac:dyDescent="0.3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9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</row>
    <row r="15" spans="2:15" x14ac:dyDescent="0.3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9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</row>
    <row r="16" spans="2:15" x14ac:dyDescent="0.3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9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</row>
    <row r="17" spans="2:15" x14ac:dyDescent="0.3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9">
        <v>3.8964800500000001E-2</v>
      </c>
      <c r="M17" s="9">
        <v>1.6408046999999999E-2</v>
      </c>
      <c r="N17" s="9">
        <v>7.7440669999999997E-4</v>
      </c>
      <c r="O17" s="9">
        <v>5.874532E-3</v>
      </c>
    </row>
    <row r="18" spans="2:15" x14ac:dyDescent="0.3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9">
        <v>2.6134333999999999E-2</v>
      </c>
      <c r="N18" s="9">
        <v>2.8010114000000001E-3</v>
      </c>
      <c r="O18" s="9">
        <v>7.0656249999999999E-3</v>
      </c>
    </row>
    <row r="19" spans="2:15" x14ac:dyDescent="0.3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9">
        <v>1.9020458000000001E-2</v>
      </c>
      <c r="O19" s="9">
        <v>6.8358400000000001E-3</v>
      </c>
    </row>
    <row r="20" spans="2:15" x14ac:dyDescent="0.3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9">
        <v>2.6368285000000002E-2</v>
      </c>
    </row>
    <row r="21" spans="2:15" x14ac:dyDescent="0.3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5" x14ac:dyDescent="0.3">
      <c r="B23" s="18" t="s">
        <v>18</v>
      </c>
      <c r="C23" s="3">
        <f t="array" ref="C23">MMULT(MMULT(TRANSPOSE(C11:C20),F11:O20),C11:C20)</f>
        <v>9.0299574600000015E-3</v>
      </c>
      <c r="D23" s="38">
        <f t="array" ref="D23">MMULT(MMULT(TRANSPOSE(D11:D20),F11:O20),D11:D20)</f>
        <v>9.0299574600000015E-3</v>
      </c>
    </row>
    <row r="24" spans="2:15" x14ac:dyDescent="0.3">
      <c r="B24" s="18" t="s">
        <v>19</v>
      </c>
      <c r="C24" s="3">
        <f>SQRT(C23)</f>
        <v>9.5026088312631291E-2</v>
      </c>
      <c r="D24" s="3">
        <f>SQRT(D23)</f>
        <v>9.5026088312631291E-2</v>
      </c>
    </row>
    <row r="28" spans="2:15" x14ac:dyDescent="0.3">
      <c r="H28" s="13"/>
      <c r="I28" s="13" t="s">
        <v>20</v>
      </c>
      <c r="J28" s="13" t="s">
        <v>21</v>
      </c>
      <c r="K28" s="13" t="s">
        <v>22</v>
      </c>
    </row>
    <row r="29" spans="2:15" x14ac:dyDescent="0.3">
      <c r="B29" s="20"/>
      <c r="H29" s="13" t="s">
        <v>23</v>
      </c>
      <c r="I29" s="22">
        <f>C23</f>
        <v>9.0299574600000015E-3</v>
      </c>
      <c r="J29" s="22">
        <f>'Min Vol'!D23</f>
        <v>3.6122082560401537E-4</v>
      </c>
      <c r="K29" s="22">
        <f>D23</f>
        <v>9.0299574600000015E-3</v>
      </c>
    </row>
    <row r="30" spans="2:15" x14ac:dyDescent="0.3">
      <c r="H30" s="13" t="s">
        <v>19</v>
      </c>
      <c r="I30" s="23">
        <f>SQRT(I29)</f>
        <v>9.5026088312631291E-2</v>
      </c>
      <c r="J30" s="23">
        <f>SQRT(J29)</f>
        <v>1.9005810311691931E-2</v>
      </c>
      <c r="K30" s="23">
        <f>SQRT(K29)</f>
        <v>9.5026088312631291E-2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R25"/>
  <sheetViews>
    <sheetView showGridLines="0" tabSelected="1" zoomScale="130" zoomScaleNormal="130" workbookViewId="0">
      <selection activeCell="D25" sqref="D25"/>
    </sheetView>
  </sheetViews>
  <sheetFormatPr defaultColWidth="9" defaultRowHeight="16.5" x14ac:dyDescent="0.3"/>
  <cols>
    <col min="1" max="1" width="3.875" style="4" customWidth="1"/>
    <col min="2" max="2" width="17.625" style="4" bestFit="1" customWidth="1"/>
    <col min="3" max="4" width="9" style="4"/>
    <col min="5" max="5" width="4.5" style="4" customWidth="1"/>
    <col min="6" max="15" width="13.875" style="4" customWidth="1"/>
    <col min="16" max="16" width="4.875" style="4" customWidth="1"/>
    <col min="17" max="17" width="17.625" style="4" bestFit="1" customWidth="1"/>
    <col min="18" max="16384" width="9" style="4"/>
  </cols>
  <sheetData>
    <row r="8" spans="2:18" x14ac:dyDescent="0.3">
      <c r="B8" s="49" t="s">
        <v>13</v>
      </c>
      <c r="C8" s="49"/>
      <c r="D8" s="49"/>
      <c r="F8" s="49" t="s">
        <v>14</v>
      </c>
      <c r="G8" s="49"/>
      <c r="H8" s="49"/>
      <c r="I8" s="49"/>
      <c r="J8" s="49"/>
      <c r="K8" s="49"/>
      <c r="L8" s="49"/>
      <c r="M8" s="49"/>
      <c r="N8" s="49"/>
      <c r="O8" s="49"/>
    </row>
    <row r="10" spans="2:18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Q10" s="19"/>
      <c r="R10" s="7" t="s">
        <v>27</v>
      </c>
    </row>
    <row r="11" spans="2:18" x14ac:dyDescent="0.3">
      <c r="B11" s="7" t="s">
        <v>0</v>
      </c>
      <c r="C11" s="8">
        <v>0.1</v>
      </c>
      <c r="D11" s="15">
        <v>0.1</v>
      </c>
      <c r="F11" s="25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  <c r="Q11" s="7" t="s">
        <v>0</v>
      </c>
      <c r="R11" s="26">
        <f>SQRT(F11)</f>
        <v>0.15248636135733584</v>
      </c>
    </row>
    <row r="12" spans="2:18" x14ac:dyDescent="0.3">
      <c r="B12" s="7" t="s">
        <v>1</v>
      </c>
      <c r="C12" s="8">
        <v>0.1</v>
      </c>
      <c r="D12" s="15">
        <v>0.1</v>
      </c>
      <c r="F12" s="9">
        <v>1.9982461E-2</v>
      </c>
      <c r="G12" s="25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  <c r="Q12" s="7" t="s">
        <v>1</v>
      </c>
      <c r="R12" s="26">
        <f>SQRT(G12)</f>
        <v>0.17685148854335378</v>
      </c>
    </row>
    <row r="13" spans="2:18" x14ac:dyDescent="0.3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25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  <c r="Q13" s="7" t="s">
        <v>2</v>
      </c>
      <c r="R13" s="26">
        <f>SQRT(H13)</f>
        <v>0.19242572073400166</v>
      </c>
    </row>
    <row r="14" spans="2:18" x14ac:dyDescent="0.3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25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  <c r="Q14" s="7" t="s">
        <v>3</v>
      </c>
      <c r="R14" s="26">
        <f>SQRT(I14)</f>
        <v>0.21463591265210022</v>
      </c>
    </row>
    <row r="15" spans="2:18" x14ac:dyDescent="0.3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25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  <c r="Q15" s="7" t="s">
        <v>4</v>
      </c>
      <c r="R15" s="26">
        <f>SQRT(J15)</f>
        <v>0.10053661024721293</v>
      </c>
    </row>
    <row r="16" spans="2:18" x14ac:dyDescent="0.3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25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  <c r="Q16" s="7" t="s">
        <v>5</v>
      </c>
      <c r="R16" s="26">
        <f>SQRT(K16)</f>
        <v>5.2661491623386437E-2</v>
      </c>
    </row>
    <row r="17" spans="2:18" x14ac:dyDescent="0.3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25">
        <v>3.8964800500000001E-2</v>
      </c>
      <c r="M17" s="9">
        <v>1.6408046999999999E-2</v>
      </c>
      <c r="N17" s="9">
        <v>7.7440669999999997E-4</v>
      </c>
      <c r="O17" s="9">
        <v>5.874532E-3</v>
      </c>
      <c r="Q17" s="7" t="s">
        <v>6</v>
      </c>
      <c r="R17" s="26">
        <f>SQRT(L17)</f>
        <v>0.19739503666505903</v>
      </c>
    </row>
    <row r="18" spans="2:18" x14ac:dyDescent="0.3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25">
        <v>2.6134333999999999E-2</v>
      </c>
      <c r="N18" s="9">
        <v>2.8010114000000001E-3</v>
      </c>
      <c r="O18" s="9">
        <v>7.0656249999999999E-3</v>
      </c>
      <c r="Q18" s="7" t="s">
        <v>7</v>
      </c>
      <c r="R18" s="26">
        <f>SQRT(M18)</f>
        <v>0.16166117035330407</v>
      </c>
    </row>
    <row r="19" spans="2:18" x14ac:dyDescent="0.3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25">
        <v>1.9020458000000001E-2</v>
      </c>
      <c r="O19" s="9">
        <v>6.8358400000000001E-3</v>
      </c>
      <c r="Q19" s="7" t="s">
        <v>8</v>
      </c>
      <c r="R19" s="26">
        <f>SQRT(N19)</f>
        <v>0.13791467652139131</v>
      </c>
    </row>
    <row r="20" spans="2:18" x14ac:dyDescent="0.3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25">
        <v>2.6368285000000002E-2</v>
      </c>
      <c r="Q20" s="7" t="s">
        <v>9</v>
      </c>
      <c r="R20" s="26">
        <f>SQRT(O20)</f>
        <v>0.16238314259799261</v>
      </c>
    </row>
    <row r="21" spans="2:18" x14ac:dyDescent="0.3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8" x14ac:dyDescent="0.3">
      <c r="B23" s="18" t="s">
        <v>24</v>
      </c>
      <c r="C23" s="3">
        <f>SUMPRODUCT(C11:C20,R11:R20)</f>
        <v>0.15489516112951379</v>
      </c>
      <c r="D23" s="3">
        <f>SUMPRODUCT(D11:D20,R11:R20)</f>
        <v>0.15489516112951379</v>
      </c>
    </row>
    <row r="24" spans="2:18" x14ac:dyDescent="0.3">
      <c r="B24" s="18" t="s">
        <v>25</v>
      </c>
      <c r="C24" s="3">
        <f t="array" ref="C24">SQRT(MMULT(MMULT(TRANSPOSE(C11:C20),F11:O20),C11:C20))</f>
        <v>9.5026088312631291E-2</v>
      </c>
      <c r="D24" s="3">
        <f t="array" ref="D24">SQRT(MMULT(MMULT(TRANSPOSE(D11:D20),F11:O20),D11:D20))</f>
        <v>9.5026088312631291E-2</v>
      </c>
    </row>
    <row r="25" spans="2:18" x14ac:dyDescent="0.3">
      <c r="B25" s="6" t="s">
        <v>26</v>
      </c>
      <c r="C25" s="24">
        <f>C23/C24</f>
        <v>1.6300277521675532</v>
      </c>
      <c r="D25" s="39">
        <f>D23/D24</f>
        <v>1.6300277521675532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34"/>
  <sheetViews>
    <sheetView showGridLines="0" zoomScale="70" zoomScaleNormal="70" workbookViewId="0"/>
  </sheetViews>
  <sheetFormatPr defaultColWidth="9" defaultRowHeight="16.5" x14ac:dyDescent="0.3"/>
  <cols>
    <col min="1" max="1" width="4" style="4" customWidth="1"/>
    <col min="2" max="2" width="17.625" style="4" bestFit="1" customWidth="1"/>
    <col min="3" max="3" width="9" style="4"/>
    <col min="4" max="4" width="5.875" style="4" customWidth="1"/>
    <col min="5" max="14" width="13.875" style="4" customWidth="1"/>
    <col min="15" max="15" width="5.125" style="4" customWidth="1"/>
    <col min="16" max="16" width="17.625" style="4" bestFit="1" customWidth="1"/>
    <col min="17" max="16384" width="9" style="4"/>
  </cols>
  <sheetData>
    <row r="8" spans="2:18" x14ac:dyDescent="0.3">
      <c r="B8" s="49" t="s">
        <v>13</v>
      </c>
      <c r="C8" s="49"/>
      <c r="E8" s="49" t="s">
        <v>14</v>
      </c>
      <c r="F8" s="49"/>
      <c r="G8" s="49"/>
      <c r="H8" s="49"/>
      <c r="I8" s="49"/>
      <c r="J8" s="49"/>
      <c r="K8" s="49"/>
      <c r="L8" s="49"/>
      <c r="M8" s="49"/>
      <c r="N8" s="49"/>
    </row>
    <row r="10" spans="2:18" x14ac:dyDescent="0.3">
      <c r="B10" s="5"/>
      <c r="C10" s="6" t="s">
        <v>13</v>
      </c>
      <c r="E10" s="7" t="s">
        <v>0</v>
      </c>
      <c r="F10" s="7" t="s">
        <v>1</v>
      </c>
      <c r="G10" s="7" t="s">
        <v>2</v>
      </c>
      <c r="H10" s="7" t="s">
        <v>3</v>
      </c>
      <c r="I10" s="7" t="s">
        <v>4</v>
      </c>
      <c r="J10" s="7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P10" s="19"/>
      <c r="Q10" s="7" t="s">
        <v>27</v>
      </c>
      <c r="R10" s="7" t="s">
        <v>28</v>
      </c>
    </row>
    <row r="11" spans="2:18" x14ac:dyDescent="0.3">
      <c r="B11" s="7" t="s">
        <v>0</v>
      </c>
      <c r="C11" s="8">
        <f>R11/SUM($R$11:$R$20)</f>
        <v>8.6671011465025358E-2</v>
      </c>
      <c r="E11" s="25">
        <v>2.3252090400000001E-2</v>
      </c>
      <c r="F11" s="9">
        <v>1.9982461E-2</v>
      </c>
      <c r="G11" s="9">
        <v>1.7300113999999998E-2</v>
      </c>
      <c r="H11" s="9">
        <v>2.2821692000000001E-2</v>
      </c>
      <c r="I11" s="9">
        <v>-4.0601379999999996E-3</v>
      </c>
      <c r="J11" s="9">
        <v>-2.021077E-3</v>
      </c>
      <c r="K11" s="9">
        <v>1.9180805499999998E-2</v>
      </c>
      <c r="L11" s="9">
        <v>1.2286099E-2</v>
      </c>
      <c r="M11" s="9">
        <v>-3.5668119999999998E-4</v>
      </c>
      <c r="N11" s="9">
        <v>5.272578E-3</v>
      </c>
      <c r="P11" s="7" t="s">
        <v>0</v>
      </c>
      <c r="Q11" s="26">
        <f>SQRT(E11)</f>
        <v>0.15248636135733584</v>
      </c>
      <c r="R11" s="27">
        <f>1/Q11</f>
        <v>6.557963552272092</v>
      </c>
    </row>
    <row r="12" spans="2:18" x14ac:dyDescent="0.3">
      <c r="B12" s="7" t="s">
        <v>1</v>
      </c>
      <c r="C12" s="8">
        <f t="shared" ref="C12:C20" si="0">R12/SUM($R$11:$R$20)</f>
        <v>7.4730200363690005E-2</v>
      </c>
      <c r="E12" s="9">
        <v>1.9982461E-2</v>
      </c>
      <c r="F12" s="25">
        <v>3.1276448999999998E-2</v>
      </c>
      <c r="G12" s="9">
        <v>1.9930069000000002E-2</v>
      </c>
      <c r="H12" s="9">
        <v>2.8015677999999999E-2</v>
      </c>
      <c r="I12" s="9">
        <v>-5.2524149999999999E-3</v>
      </c>
      <c r="J12" s="9">
        <v>-2.4292004E-3</v>
      </c>
      <c r="K12" s="9">
        <v>2.08700146E-2</v>
      </c>
      <c r="L12" s="9">
        <v>1.7219073000000001E-2</v>
      </c>
      <c r="M12" s="9">
        <v>2.4264066000000001E-3</v>
      </c>
      <c r="N12" s="9">
        <v>8.2120549999999994E-3</v>
      </c>
      <c r="P12" s="7" t="s">
        <v>1</v>
      </c>
      <c r="Q12" s="26">
        <f>SQRT(F12)</f>
        <v>0.17685148854335378</v>
      </c>
      <c r="R12" s="27">
        <f t="shared" ref="R12:R20" si="1">1/Q12</f>
        <v>5.6544618777967353</v>
      </c>
    </row>
    <row r="13" spans="2:18" x14ac:dyDescent="0.3">
      <c r="B13" s="7" t="s">
        <v>2</v>
      </c>
      <c r="C13" s="8">
        <f t="shared" si="0"/>
        <v>6.8681811989837374E-2</v>
      </c>
      <c r="E13" s="9">
        <v>1.7300114500000002E-2</v>
      </c>
      <c r="F13" s="9">
        <v>1.9930069000000002E-2</v>
      </c>
      <c r="G13" s="25">
        <v>3.7027657999999998E-2</v>
      </c>
      <c r="H13" s="9">
        <v>2.4457738E-2</v>
      </c>
      <c r="I13" s="9">
        <v>-3.8130170000000001E-3</v>
      </c>
      <c r="J13" s="9">
        <v>-1.8812875000000001E-3</v>
      </c>
      <c r="K13" s="9">
        <v>1.5823836000000001E-2</v>
      </c>
      <c r="L13" s="9">
        <v>1.3942446000000001E-2</v>
      </c>
      <c r="M13" s="9">
        <v>2.1748138000000001E-3</v>
      </c>
      <c r="N13" s="9">
        <v>5.7753769999999999E-3</v>
      </c>
      <c r="P13" s="7" t="s">
        <v>2</v>
      </c>
      <c r="Q13" s="26">
        <f>SQRT(G13)</f>
        <v>0.19242572073400166</v>
      </c>
      <c r="R13" s="27">
        <f t="shared" si="1"/>
        <v>5.196810468920332</v>
      </c>
    </row>
    <row r="14" spans="2:18" x14ac:dyDescent="0.3">
      <c r="B14" s="7" t="s">
        <v>3</v>
      </c>
      <c r="C14" s="8">
        <f t="shared" si="0"/>
        <v>6.1574724425932793E-2</v>
      </c>
      <c r="E14" s="9">
        <v>2.2821692300000002E-2</v>
      </c>
      <c r="F14" s="9">
        <v>2.8015677999999999E-2</v>
      </c>
      <c r="G14" s="9">
        <v>2.4457738E-2</v>
      </c>
      <c r="H14" s="25">
        <v>4.6068575E-2</v>
      </c>
      <c r="I14" s="9">
        <v>-5.8997809999999998E-3</v>
      </c>
      <c r="J14" s="9">
        <v>-2.9483398000000002E-3</v>
      </c>
      <c r="K14" s="9">
        <v>2.6461839800000001E-2</v>
      </c>
      <c r="L14" s="9">
        <v>2.1057857999999999E-2</v>
      </c>
      <c r="M14" s="9">
        <v>3.8746351E-3</v>
      </c>
      <c r="N14" s="9">
        <v>1.0616983999999999E-2</v>
      </c>
      <c r="P14" s="7" t="s">
        <v>3</v>
      </c>
      <c r="Q14" s="26">
        <f>SQRT(H14)</f>
        <v>0.21463591265210022</v>
      </c>
      <c r="R14" s="27">
        <f t="shared" si="1"/>
        <v>4.659052567875178</v>
      </c>
    </row>
    <row r="15" spans="2:18" x14ac:dyDescent="0.3">
      <c r="B15" s="7" t="s">
        <v>4</v>
      </c>
      <c r="C15" s="8">
        <f t="shared" si="0"/>
        <v>0.13145606501914092</v>
      </c>
      <c r="E15" s="9">
        <v>-4.0601378000000004E-3</v>
      </c>
      <c r="F15" s="9">
        <v>-5.2524149999999999E-3</v>
      </c>
      <c r="G15" s="9">
        <v>-3.8130170000000001E-3</v>
      </c>
      <c r="H15" s="9">
        <v>-5.8997809999999998E-3</v>
      </c>
      <c r="I15" s="25">
        <v>1.010761E-2</v>
      </c>
      <c r="J15" s="9">
        <v>4.7331220999999998E-3</v>
      </c>
      <c r="K15" s="9">
        <v>-3.6533001E-3</v>
      </c>
      <c r="L15" s="9">
        <v>-3.5725169999999999E-3</v>
      </c>
      <c r="M15" s="9">
        <v>1.1241723E-3</v>
      </c>
      <c r="N15" s="9">
        <v>-2.675181E-3</v>
      </c>
      <c r="P15" s="7" t="s">
        <v>4</v>
      </c>
      <c r="Q15" s="26">
        <f>SQRT(I15)</f>
        <v>0.10053661024721293</v>
      </c>
      <c r="R15" s="27">
        <f t="shared" si="1"/>
        <v>9.9466253889112188</v>
      </c>
    </row>
    <row r="16" spans="2:18" x14ac:dyDescent="0.3">
      <c r="B16" s="7" t="s">
        <v>5</v>
      </c>
      <c r="C16" s="8">
        <f t="shared" si="0"/>
        <v>0.25096416311140901</v>
      </c>
      <c r="E16" s="9">
        <v>-2.021077E-3</v>
      </c>
      <c r="F16" s="9">
        <v>-2.4291999999999998E-3</v>
      </c>
      <c r="G16" s="9">
        <v>-1.8812880000000001E-3</v>
      </c>
      <c r="H16" s="9">
        <v>-2.9483399999999998E-3</v>
      </c>
      <c r="I16" s="9">
        <v>4.7331220000000002E-3</v>
      </c>
      <c r="J16" s="25">
        <v>2.7732326999999998E-3</v>
      </c>
      <c r="K16" s="9">
        <v>-1.7933464000000001E-3</v>
      </c>
      <c r="L16" s="9">
        <v>-1.629412E-3</v>
      </c>
      <c r="M16" s="9">
        <v>7.8696810000000001E-4</v>
      </c>
      <c r="N16" s="9">
        <v>-1.1194779999999999E-3</v>
      </c>
      <c r="P16" s="7" t="s">
        <v>5</v>
      </c>
      <c r="Q16" s="26">
        <f>SQRT(J16)</f>
        <v>5.2661491623386437E-2</v>
      </c>
      <c r="R16" s="27">
        <f t="shared" si="1"/>
        <v>18.989207657686439</v>
      </c>
    </row>
    <row r="17" spans="2:18" x14ac:dyDescent="0.3">
      <c r="B17" s="7" t="s">
        <v>6</v>
      </c>
      <c r="C17" s="8">
        <f t="shared" si="0"/>
        <v>6.6952783599553645E-2</v>
      </c>
      <c r="E17" s="9">
        <v>1.9180805499999998E-2</v>
      </c>
      <c r="F17" s="9">
        <v>2.0870014999999999E-2</v>
      </c>
      <c r="G17" s="9">
        <v>1.5823836000000001E-2</v>
      </c>
      <c r="H17" s="9">
        <v>2.646184E-2</v>
      </c>
      <c r="I17" s="9">
        <v>-3.6533E-3</v>
      </c>
      <c r="J17" s="9">
        <v>-1.7933464000000001E-3</v>
      </c>
      <c r="K17" s="25">
        <v>3.8964800500000001E-2</v>
      </c>
      <c r="L17" s="9">
        <v>1.6408046999999999E-2</v>
      </c>
      <c r="M17" s="9">
        <v>7.7440669999999997E-4</v>
      </c>
      <c r="N17" s="9">
        <v>5.874532E-3</v>
      </c>
      <c r="P17" s="7" t="s">
        <v>6</v>
      </c>
      <c r="Q17" s="26">
        <f>SQRT(K17)</f>
        <v>0.19739503666505903</v>
      </c>
      <c r="R17" s="27">
        <f t="shared" si="1"/>
        <v>5.0659835064485712</v>
      </c>
    </row>
    <row r="18" spans="2:18" x14ac:dyDescent="0.3">
      <c r="B18" s="7" t="s">
        <v>7</v>
      </c>
      <c r="C18" s="8">
        <f t="shared" si="0"/>
        <v>8.1752143353770651E-2</v>
      </c>
      <c r="E18" s="9">
        <v>1.22860985E-2</v>
      </c>
      <c r="F18" s="9">
        <v>1.7219073000000001E-2</v>
      </c>
      <c r="G18" s="9">
        <v>1.3942446000000001E-2</v>
      </c>
      <c r="H18" s="9">
        <v>2.1057857999999999E-2</v>
      </c>
      <c r="I18" s="9">
        <v>-3.5725169999999999E-3</v>
      </c>
      <c r="J18" s="9">
        <v>-1.6294123999999999E-3</v>
      </c>
      <c r="K18" s="9">
        <v>1.64080471E-2</v>
      </c>
      <c r="L18" s="25">
        <v>2.6134333999999999E-2</v>
      </c>
      <c r="M18" s="9">
        <v>2.8010114000000001E-3</v>
      </c>
      <c r="N18" s="9">
        <v>7.0656249999999999E-3</v>
      </c>
      <c r="P18" s="7" t="s">
        <v>7</v>
      </c>
      <c r="Q18" s="26">
        <f>SQRT(L18)</f>
        <v>0.16166117035330407</v>
      </c>
      <c r="R18" s="27">
        <f t="shared" si="1"/>
        <v>6.1857773132196163</v>
      </c>
    </row>
    <row r="19" spans="2:18" x14ac:dyDescent="0.3">
      <c r="B19" s="7" t="s">
        <v>8</v>
      </c>
      <c r="C19" s="8">
        <f t="shared" si="0"/>
        <v>9.5828431801540423E-2</v>
      </c>
      <c r="E19" s="9">
        <v>-3.5668119999999998E-4</v>
      </c>
      <c r="F19" s="9">
        <v>2.4264070000000002E-3</v>
      </c>
      <c r="G19" s="9">
        <v>2.1748140000000002E-3</v>
      </c>
      <c r="H19" s="9">
        <v>3.874635E-3</v>
      </c>
      <c r="I19" s="9">
        <v>1.1241720000000001E-3</v>
      </c>
      <c r="J19" s="9">
        <v>7.8696810000000001E-4</v>
      </c>
      <c r="K19" s="9">
        <v>7.7440669999999997E-4</v>
      </c>
      <c r="L19" s="9">
        <v>2.801011E-3</v>
      </c>
      <c r="M19" s="25">
        <v>1.9020458000000001E-2</v>
      </c>
      <c r="N19" s="9">
        <v>6.8358400000000001E-3</v>
      </c>
      <c r="P19" s="7" t="s">
        <v>8</v>
      </c>
      <c r="Q19" s="26">
        <f>SQRT(M19)</f>
        <v>0.13791467652139131</v>
      </c>
      <c r="R19" s="27">
        <f t="shared" si="1"/>
        <v>7.2508599173264541</v>
      </c>
    </row>
    <row r="20" spans="2:18" x14ac:dyDescent="0.3">
      <c r="B20" s="7" t="s">
        <v>9</v>
      </c>
      <c r="C20" s="8">
        <f t="shared" si="0"/>
        <v>8.1388664870099839E-2</v>
      </c>
      <c r="E20" s="9">
        <v>5.2725782999999997E-3</v>
      </c>
      <c r="F20" s="9">
        <v>8.2120549999999994E-3</v>
      </c>
      <c r="G20" s="9">
        <v>5.7753769999999999E-3</v>
      </c>
      <c r="H20" s="9">
        <v>1.0616983999999999E-2</v>
      </c>
      <c r="I20" s="9">
        <v>-2.675181E-3</v>
      </c>
      <c r="J20" s="9">
        <v>-1.1194784000000001E-3</v>
      </c>
      <c r="K20" s="9">
        <v>5.8745324000000002E-3</v>
      </c>
      <c r="L20" s="9">
        <v>7.0656249999999999E-3</v>
      </c>
      <c r="M20" s="9">
        <v>6.8358396E-3</v>
      </c>
      <c r="N20" s="25">
        <v>2.6368285000000002E-2</v>
      </c>
      <c r="P20" s="7" t="s">
        <v>9</v>
      </c>
      <c r="Q20" s="26">
        <f>SQRT(N20)</f>
        <v>0.16238314259799261</v>
      </c>
      <c r="R20" s="27">
        <f t="shared" si="1"/>
        <v>6.1582747075887792</v>
      </c>
    </row>
    <row r="21" spans="2:18" x14ac:dyDescent="0.3">
      <c r="B21" s="17" t="s">
        <v>12</v>
      </c>
      <c r="C21" s="14">
        <f>SUM(C11:C20)</f>
        <v>1</v>
      </c>
    </row>
    <row r="24" spans="2:18" x14ac:dyDescent="0.3">
      <c r="F24" s="6"/>
      <c r="G24" s="6" t="s">
        <v>29</v>
      </c>
      <c r="H24" s="6" t="s">
        <v>13</v>
      </c>
    </row>
    <row r="25" spans="2:18" x14ac:dyDescent="0.3">
      <c r="F25" s="7" t="s">
        <v>0</v>
      </c>
      <c r="G25" s="21">
        <f t="shared" ref="G25:G34" si="2">Q11</f>
        <v>0.15248636135733584</v>
      </c>
      <c r="H25" s="28">
        <f t="shared" ref="H25:H34" si="3">C11</f>
        <v>8.6671011465025358E-2</v>
      </c>
    </row>
    <row r="26" spans="2:18" x14ac:dyDescent="0.3">
      <c r="F26" s="7" t="s">
        <v>1</v>
      </c>
      <c r="G26" s="21">
        <f t="shared" si="2"/>
        <v>0.17685148854335378</v>
      </c>
      <c r="H26" s="28">
        <f t="shared" si="3"/>
        <v>7.4730200363690005E-2</v>
      </c>
    </row>
    <row r="27" spans="2:18" x14ac:dyDescent="0.3">
      <c r="F27" s="7" t="s">
        <v>2</v>
      </c>
      <c r="G27" s="21">
        <f t="shared" si="2"/>
        <v>0.19242572073400166</v>
      </c>
      <c r="H27" s="28">
        <f t="shared" si="3"/>
        <v>6.8681811989837374E-2</v>
      </c>
    </row>
    <row r="28" spans="2:18" x14ac:dyDescent="0.3">
      <c r="F28" s="7" t="s">
        <v>3</v>
      </c>
      <c r="G28" s="21">
        <f t="shared" si="2"/>
        <v>0.21463591265210022</v>
      </c>
      <c r="H28" s="28">
        <f t="shared" si="3"/>
        <v>6.1574724425932793E-2</v>
      </c>
    </row>
    <row r="29" spans="2:18" x14ac:dyDescent="0.3">
      <c r="F29" s="7" t="s">
        <v>4</v>
      </c>
      <c r="G29" s="21">
        <f t="shared" si="2"/>
        <v>0.10053661024721293</v>
      </c>
      <c r="H29" s="28">
        <f t="shared" si="3"/>
        <v>0.13145606501914092</v>
      </c>
    </row>
    <row r="30" spans="2:18" x14ac:dyDescent="0.3">
      <c r="F30" s="7" t="s">
        <v>5</v>
      </c>
      <c r="G30" s="21">
        <f t="shared" si="2"/>
        <v>5.2661491623386437E-2</v>
      </c>
      <c r="H30" s="28">
        <f t="shared" si="3"/>
        <v>0.25096416311140901</v>
      </c>
    </row>
    <row r="31" spans="2:18" x14ac:dyDescent="0.3">
      <c r="F31" s="7" t="s">
        <v>6</v>
      </c>
      <c r="G31" s="21">
        <f t="shared" si="2"/>
        <v>0.19739503666505903</v>
      </c>
      <c r="H31" s="28">
        <f t="shared" si="3"/>
        <v>6.6952783599553645E-2</v>
      </c>
    </row>
    <row r="32" spans="2:18" x14ac:dyDescent="0.3">
      <c r="F32" s="7" t="s">
        <v>7</v>
      </c>
      <c r="G32" s="21">
        <f t="shared" si="2"/>
        <v>0.16166117035330407</v>
      </c>
      <c r="H32" s="28">
        <f t="shared" si="3"/>
        <v>8.1752143353770651E-2</v>
      </c>
    </row>
    <row r="33" spans="6:8" x14ac:dyDescent="0.3">
      <c r="F33" s="7" t="s">
        <v>8</v>
      </c>
      <c r="G33" s="21">
        <f t="shared" si="2"/>
        <v>0.13791467652139131</v>
      </c>
      <c r="H33" s="28">
        <f t="shared" si="3"/>
        <v>9.5828431801540423E-2</v>
      </c>
    </row>
    <row r="34" spans="6:8" x14ac:dyDescent="0.3">
      <c r="F34" s="7" t="s">
        <v>9</v>
      </c>
      <c r="G34" s="21">
        <f t="shared" si="2"/>
        <v>0.16238314259799261</v>
      </c>
      <c r="H34" s="28">
        <f t="shared" si="3"/>
        <v>8.1388664870099839E-2</v>
      </c>
    </row>
  </sheetData>
  <mergeCells count="2">
    <mergeCell ref="B8:C8"/>
    <mergeCell ref="E8:N8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S24"/>
  <sheetViews>
    <sheetView showGridLines="0" zoomScale="70" zoomScaleNormal="70" workbookViewId="0">
      <selection activeCell="J11" sqref="J11:S20"/>
    </sheetView>
  </sheetViews>
  <sheetFormatPr defaultColWidth="9" defaultRowHeight="16.5" x14ac:dyDescent="0.3"/>
  <cols>
    <col min="1" max="1" width="2.125" style="4" customWidth="1"/>
    <col min="2" max="2" width="17.625" style="4" bestFit="1" customWidth="1"/>
    <col min="3" max="4" width="9" style="4"/>
    <col min="5" max="5" width="9.5" style="4" customWidth="1"/>
    <col min="6" max="8" width="10.125" style="4" customWidth="1"/>
    <col min="9" max="9" width="2.375" style="4" customWidth="1"/>
    <col min="10" max="19" width="13.875" style="4" customWidth="1"/>
    <col min="20" max="20" width="6.25" style="4" customWidth="1"/>
    <col min="21" max="16384" width="9" style="4"/>
  </cols>
  <sheetData>
    <row r="8" spans="2:19" x14ac:dyDescent="0.3">
      <c r="B8" s="49" t="s">
        <v>13</v>
      </c>
      <c r="C8" s="49"/>
      <c r="D8" s="12"/>
      <c r="E8" s="12"/>
      <c r="F8" s="12"/>
      <c r="G8" s="12"/>
      <c r="H8" s="12"/>
      <c r="J8" s="49" t="s">
        <v>14</v>
      </c>
      <c r="K8" s="49"/>
      <c r="L8" s="49"/>
      <c r="M8" s="49"/>
      <c r="N8" s="49"/>
      <c r="O8" s="49"/>
      <c r="P8" s="49"/>
      <c r="Q8" s="49"/>
      <c r="R8" s="49"/>
      <c r="S8" s="49"/>
    </row>
    <row r="10" spans="2:19" x14ac:dyDescent="0.3">
      <c r="B10" s="5"/>
      <c r="C10" s="35" t="s">
        <v>13</v>
      </c>
      <c r="D10" s="6" t="s">
        <v>30</v>
      </c>
      <c r="E10" s="6" t="s">
        <v>31</v>
      </c>
      <c r="F10" s="30" t="s">
        <v>32</v>
      </c>
      <c r="G10" s="30" t="s">
        <v>33</v>
      </c>
      <c r="H10" s="30" t="s">
        <v>34</v>
      </c>
      <c r="J10" s="7" t="s">
        <v>0</v>
      </c>
      <c r="K10" s="7" t="s">
        <v>1</v>
      </c>
      <c r="L10" s="7" t="s">
        <v>2</v>
      </c>
      <c r="M10" s="7" t="s">
        <v>3</v>
      </c>
      <c r="N10" s="7" t="s">
        <v>4</v>
      </c>
      <c r="O10" s="7" t="s">
        <v>5</v>
      </c>
      <c r="P10" s="7" t="s">
        <v>6</v>
      </c>
      <c r="Q10" s="7" t="s">
        <v>7</v>
      </c>
      <c r="R10" s="7" t="s">
        <v>8</v>
      </c>
      <c r="S10" s="7" t="s">
        <v>9</v>
      </c>
    </row>
    <row r="11" spans="2:19" x14ac:dyDescent="0.3">
      <c r="B11" s="7" t="s">
        <v>0</v>
      </c>
      <c r="C11" s="36">
        <v>3.4537700643864369E-2</v>
      </c>
      <c r="D11" s="8">
        <f t="array" ref="D11:D20">MMULT(J11:S20,C11:C20)/C24</f>
        <v>8.5369540782562994E-2</v>
      </c>
      <c r="E11" s="29">
        <f t="shared" ref="E11:E20" si="0">D11*C11</f>
        <v>2.9484676436523313E-3</v>
      </c>
      <c r="F11" s="31">
        <f>E11/$E$21</f>
        <v>9.9999837108762576E-2</v>
      </c>
      <c r="G11" s="37">
        <v>0.1</v>
      </c>
      <c r="H11" s="32">
        <f>(F11-G11)^2</f>
        <v>2.6533555231175201E-14</v>
      </c>
      <c r="J11" s="9">
        <v>2.8566388738022402E-2</v>
      </c>
      <c r="K11" s="9">
        <v>1.04216067521983E-2</v>
      </c>
      <c r="L11" s="9">
        <v>2.1074729208338201E-2</v>
      </c>
      <c r="M11" s="9">
        <v>-5.0653317887885496E-4</v>
      </c>
      <c r="N11" s="9">
        <v>-6.4380232005579704E-4</v>
      </c>
      <c r="O11" s="9">
        <v>3.77332217057509E-3</v>
      </c>
      <c r="P11" s="9">
        <v>1.35811449910065E-3</v>
      </c>
      <c r="Q11" s="9">
        <v>1.1478927452949801E-2</v>
      </c>
      <c r="R11" s="9">
        <v>5.1459846776836697E-3</v>
      </c>
      <c r="S11" s="9">
        <v>1.21328500807088E-3</v>
      </c>
    </row>
    <row r="12" spans="2:19" x14ac:dyDescent="0.3">
      <c r="B12" s="7" t="s">
        <v>1</v>
      </c>
      <c r="C12" s="36">
        <v>3.4045684524772607E-2</v>
      </c>
      <c r="D12" s="8">
        <v>8.6603505049011723E-2</v>
      </c>
      <c r="E12" s="29">
        <f t="shared" si="0"/>
        <v>2.9484756116382048E-3</v>
      </c>
      <c r="F12" s="31">
        <f t="shared" ref="F12:F20" si="1">E12/$E$21</f>
        <v>0.10000010734991348</v>
      </c>
      <c r="G12" s="37">
        <v>0.1</v>
      </c>
      <c r="H12" s="32">
        <f t="shared" ref="H12:H20" si="2">(F12-G12)^2</f>
        <v>1.1524003922529114E-14</v>
      </c>
      <c r="J12" s="9">
        <v>1.04216067521983E-2</v>
      </c>
      <c r="K12" s="9">
        <v>2.3451320898923999E-2</v>
      </c>
      <c r="L12" s="9">
        <v>1.68936532772468E-2</v>
      </c>
      <c r="M12" s="9">
        <v>-3.7400691848766301E-4</v>
      </c>
      <c r="N12" s="9">
        <v>-1.06450621677239E-3</v>
      </c>
      <c r="O12" s="9">
        <v>4.3570409440966996E-3</v>
      </c>
      <c r="P12" s="9">
        <v>8.7357006792380401E-4</v>
      </c>
      <c r="Q12" s="9">
        <v>1.9373075593739401E-2</v>
      </c>
      <c r="R12" s="9">
        <v>9.2878041655617902E-3</v>
      </c>
      <c r="S12" s="9">
        <v>2.1216409523784701E-3</v>
      </c>
    </row>
    <row r="13" spans="2:19" x14ac:dyDescent="0.3">
      <c r="B13" s="7" t="s">
        <v>2</v>
      </c>
      <c r="C13" s="36">
        <v>2.7238492430502952E-2</v>
      </c>
      <c r="D13" s="8">
        <v>0.10824651408299016</v>
      </c>
      <c r="E13" s="29">
        <f t="shared" si="0"/>
        <v>2.9484718544778585E-3</v>
      </c>
      <c r="F13" s="31">
        <f t="shared" si="1"/>
        <v>9.9999979922562043E-2</v>
      </c>
      <c r="G13" s="37">
        <v>0.1</v>
      </c>
      <c r="H13" s="32">
        <f t="shared" si="2"/>
        <v>4.0310351512493608E-16</v>
      </c>
      <c r="J13" s="9">
        <v>2.1074729208338201E-2</v>
      </c>
      <c r="K13" s="9">
        <v>1.68936532772468E-2</v>
      </c>
      <c r="L13" s="9">
        <v>2.8107767974658401E-2</v>
      </c>
      <c r="M13" s="9">
        <v>-4.5162780904635499E-4</v>
      </c>
      <c r="N13" s="9">
        <v>-7.8372921088405202E-4</v>
      </c>
      <c r="O13" s="9">
        <v>5.6600151891486898E-3</v>
      </c>
      <c r="P13" s="9">
        <v>1.6822067493128901E-3</v>
      </c>
      <c r="Q13" s="9">
        <v>1.5966856323592099E-2</v>
      </c>
      <c r="R13" s="9">
        <v>9.6121498500406598E-3</v>
      </c>
      <c r="S13" s="9">
        <v>3.3471377350867198E-3</v>
      </c>
    </row>
    <row r="14" spans="2:19" x14ac:dyDescent="0.3">
      <c r="B14" s="7" t="s">
        <v>3</v>
      </c>
      <c r="C14" s="36">
        <v>0.33093464631277864</v>
      </c>
      <c r="D14" s="8">
        <v>8.909553328488664E-3</v>
      </c>
      <c r="E14" s="29">
        <f t="shared" si="0"/>
        <v>2.9484798795682355E-3</v>
      </c>
      <c r="F14" s="31">
        <f t="shared" si="1"/>
        <v>0.10000025210046171</v>
      </c>
      <c r="G14" s="37">
        <v>0.1</v>
      </c>
      <c r="H14" s="32">
        <f t="shared" si="2"/>
        <v>6.355464278968343E-14</v>
      </c>
      <c r="J14" s="9">
        <v>-5.0653317887885496E-4</v>
      </c>
      <c r="K14" s="9">
        <v>-3.7400691848766301E-4</v>
      </c>
      <c r="L14" s="9">
        <v>-4.5162780904635499E-4</v>
      </c>
      <c r="M14" s="9">
        <v>6.8189385548905702E-4</v>
      </c>
      <c r="N14" s="9">
        <v>1.7520664889606399E-4</v>
      </c>
      <c r="O14" s="9">
        <v>2.0717488834921401E-4</v>
      </c>
      <c r="P14" s="9">
        <v>1.3969686631941299E-4</v>
      </c>
      <c r="Q14" s="9">
        <v>-9.9948059445362694E-5</v>
      </c>
      <c r="R14" s="9">
        <v>-2.2280448344258599E-4</v>
      </c>
      <c r="S14" s="9">
        <v>3.1328290237828398E-4</v>
      </c>
    </row>
    <row r="15" spans="2:19" x14ac:dyDescent="0.3">
      <c r="B15" s="7" t="s">
        <v>4</v>
      </c>
      <c r="C15" s="36">
        <v>0.30390990117232453</v>
      </c>
      <c r="D15" s="8">
        <v>9.7018081721339713E-3</v>
      </c>
      <c r="E15" s="29">
        <f t="shared" si="0"/>
        <v>2.9484755627860858E-3</v>
      </c>
      <c r="F15" s="31">
        <f t="shared" si="1"/>
        <v>0.1000001056930515</v>
      </c>
      <c r="G15" s="37">
        <v>0.1</v>
      </c>
      <c r="H15" s="32">
        <f t="shared" si="2"/>
        <v>1.1171021133572195E-14</v>
      </c>
      <c r="J15" s="9">
        <v>-6.4380232005579704E-4</v>
      </c>
      <c r="K15" s="9">
        <v>-1.06450621677239E-3</v>
      </c>
      <c r="L15" s="9">
        <v>-7.8372921088405202E-4</v>
      </c>
      <c r="M15" s="9">
        <v>1.7520664889606399E-4</v>
      </c>
      <c r="N15" s="9">
        <v>6.8468449849493497E-4</v>
      </c>
      <c r="O15" s="9">
        <v>3.3546746152261498E-4</v>
      </c>
      <c r="P15" s="9">
        <v>7.1836204324293902E-4</v>
      </c>
      <c r="Q15" s="9">
        <v>-2.3566060205522401E-4</v>
      </c>
      <c r="R15" s="9">
        <v>-6.0427650374347201E-4</v>
      </c>
      <c r="S15" s="9">
        <v>1.1348074612523801E-3</v>
      </c>
    </row>
    <row r="16" spans="2:19" x14ac:dyDescent="0.3">
      <c r="B16" s="7" t="s">
        <v>5</v>
      </c>
      <c r="C16" s="36">
        <v>6.7845302821847045E-2</v>
      </c>
      <c r="D16" s="8">
        <v>4.345870251164758E-2</v>
      </c>
      <c r="E16" s="29">
        <f t="shared" si="0"/>
        <v>2.9484688321472947E-3</v>
      </c>
      <c r="F16" s="31">
        <f t="shared" si="1"/>
        <v>9.9999877417599942E-2</v>
      </c>
      <c r="G16" s="37">
        <v>0.1</v>
      </c>
      <c r="H16" s="32">
        <f t="shared" si="2"/>
        <v>1.5026444805428148E-14</v>
      </c>
      <c r="J16" s="9">
        <v>3.77332217057509E-3</v>
      </c>
      <c r="K16" s="9">
        <v>4.3570409440966996E-3</v>
      </c>
      <c r="L16" s="9">
        <v>5.6600151891486898E-3</v>
      </c>
      <c r="M16" s="9">
        <v>2.0717488834921401E-4</v>
      </c>
      <c r="N16" s="9">
        <v>3.3546746152261498E-4</v>
      </c>
      <c r="O16" s="9">
        <v>3.5033751379205001E-3</v>
      </c>
      <c r="P16" s="9">
        <v>1.3305892385048999E-3</v>
      </c>
      <c r="Q16" s="9">
        <v>5.18615037171259E-3</v>
      </c>
      <c r="R16" s="9">
        <v>2.4348589658908298E-3</v>
      </c>
      <c r="S16" s="9">
        <v>1.8724522058605701E-3</v>
      </c>
    </row>
    <row r="17" spans="2:19" x14ac:dyDescent="0.3">
      <c r="B17" s="7" t="s">
        <v>6</v>
      </c>
      <c r="C17" s="36">
        <v>9.7066950851841111E-2</v>
      </c>
      <c r="D17" s="8">
        <v>3.0375675438757584E-2</v>
      </c>
      <c r="E17" s="29">
        <f t="shared" si="0"/>
        <v>2.9484741949053596E-3</v>
      </c>
      <c r="F17" s="31">
        <f t="shared" si="1"/>
        <v>0.10000005930019042</v>
      </c>
      <c r="G17" s="37">
        <v>0.1</v>
      </c>
      <c r="H17" s="32">
        <f t="shared" si="2"/>
        <v>3.5165125827682407E-15</v>
      </c>
      <c r="J17" s="9">
        <v>1.35811449910065E-3</v>
      </c>
      <c r="K17" s="9">
        <v>8.7357006792380401E-4</v>
      </c>
      <c r="L17" s="9">
        <v>1.6822067493128901E-3</v>
      </c>
      <c r="M17" s="9">
        <v>1.3969686631941299E-4</v>
      </c>
      <c r="N17" s="9">
        <v>7.1836204324293902E-4</v>
      </c>
      <c r="O17" s="9">
        <v>1.3305892385048999E-3</v>
      </c>
      <c r="P17" s="9">
        <v>2.16934655773316E-3</v>
      </c>
      <c r="Q17" s="9">
        <v>2.3085356963025898E-3</v>
      </c>
      <c r="R17" s="9">
        <v>8.1677447520640703E-4</v>
      </c>
      <c r="S17" s="9">
        <v>3.1584375123004499E-3</v>
      </c>
    </row>
    <row r="18" spans="2:19" x14ac:dyDescent="0.3">
      <c r="B18" s="7" t="s">
        <v>7</v>
      </c>
      <c r="C18" s="36">
        <v>2.7766704648806383E-2</v>
      </c>
      <c r="D18" s="8">
        <v>0.10618723175038844</v>
      </c>
      <c r="E18" s="29">
        <f t="shared" si="0"/>
        <v>2.9484695014873915E-3</v>
      </c>
      <c r="F18" s="31">
        <f t="shared" si="1"/>
        <v>9.9999900118849794E-2</v>
      </c>
      <c r="G18" s="37">
        <v>0.1</v>
      </c>
      <c r="H18" s="32">
        <f t="shared" si="2"/>
        <v>9.9762441676233276E-15</v>
      </c>
      <c r="J18" s="9">
        <v>1.1478927452949801E-2</v>
      </c>
      <c r="K18" s="9">
        <v>1.9373075593739401E-2</v>
      </c>
      <c r="L18" s="9">
        <v>1.5966856323592099E-2</v>
      </c>
      <c r="M18" s="9">
        <v>-9.9948059445362694E-5</v>
      </c>
      <c r="N18" s="9">
        <v>-2.3566060205522401E-4</v>
      </c>
      <c r="O18" s="9">
        <v>5.18615037171259E-3</v>
      </c>
      <c r="P18" s="9">
        <v>2.3085356963025898E-3</v>
      </c>
      <c r="Q18" s="9">
        <v>2.5940074872755899E-2</v>
      </c>
      <c r="R18" s="9">
        <v>7.5708567503682397E-3</v>
      </c>
      <c r="S18" s="9">
        <v>3.7601338426895398E-3</v>
      </c>
    </row>
    <row r="19" spans="2:19" x14ac:dyDescent="0.3">
      <c r="B19" s="7" t="s">
        <v>8</v>
      </c>
      <c r="C19" s="36">
        <v>4.2044043821179287E-2</v>
      </c>
      <c r="D19" s="8">
        <v>7.0128057475438488E-2</v>
      </c>
      <c r="E19" s="29">
        <f t="shared" si="0"/>
        <v>2.9484671215915157E-3</v>
      </c>
      <c r="F19" s="31">
        <f t="shared" si="1"/>
        <v>9.9999819402617263E-2</v>
      </c>
      <c r="G19" s="37">
        <v>0.1</v>
      </c>
      <c r="H19" s="32">
        <f t="shared" si="2"/>
        <v>3.261541465358461E-14</v>
      </c>
      <c r="J19" s="9">
        <v>5.1459846776836697E-3</v>
      </c>
      <c r="K19" s="9">
        <v>9.2878041655617902E-3</v>
      </c>
      <c r="L19" s="9">
        <v>9.6121498500406598E-3</v>
      </c>
      <c r="M19" s="9">
        <v>-2.2280448344258599E-4</v>
      </c>
      <c r="N19" s="9">
        <v>-6.0427650374347201E-4</v>
      </c>
      <c r="O19" s="9">
        <v>2.4348589658908298E-3</v>
      </c>
      <c r="P19" s="9">
        <v>8.1677447520640703E-4</v>
      </c>
      <c r="Q19" s="9">
        <v>7.5708567503682397E-3</v>
      </c>
      <c r="R19" s="9">
        <v>1.93459698355204E-2</v>
      </c>
      <c r="S19" s="9">
        <v>8.7039626770376802E-3</v>
      </c>
    </row>
    <row r="20" spans="2:19" x14ac:dyDescent="0.3">
      <c r="B20" s="7" t="s">
        <v>9</v>
      </c>
      <c r="C20" s="36">
        <v>3.4610567642997629E-2</v>
      </c>
      <c r="D20" s="8">
        <v>8.5190000138530009E-2</v>
      </c>
      <c r="E20" s="29">
        <f t="shared" si="0"/>
        <v>2.9484742623015702E-3</v>
      </c>
      <c r="F20" s="31">
        <f t="shared" si="1"/>
        <v>0.10000006158599134</v>
      </c>
      <c r="G20" s="37">
        <v>0.1</v>
      </c>
      <c r="H20" s="32">
        <f t="shared" si="2"/>
        <v>3.7928343286449915E-15</v>
      </c>
      <c r="J20" s="9">
        <v>1.21328500807088E-3</v>
      </c>
      <c r="K20" s="9">
        <v>2.1216409523784701E-3</v>
      </c>
      <c r="L20" s="9">
        <v>3.3471377350867198E-3</v>
      </c>
      <c r="M20" s="9">
        <v>3.1328290237828398E-4</v>
      </c>
      <c r="N20" s="9">
        <v>1.1348074612523801E-3</v>
      </c>
      <c r="O20" s="9">
        <v>1.8724522058605701E-3</v>
      </c>
      <c r="P20" s="9">
        <v>3.1584375123004499E-3</v>
      </c>
      <c r="Q20" s="9">
        <v>3.7601338426895398E-3</v>
      </c>
      <c r="R20" s="9">
        <v>8.7039626770376802E-3</v>
      </c>
      <c r="S20" s="9">
        <v>2.75628883813611E-2</v>
      </c>
    </row>
    <row r="21" spans="2:19" x14ac:dyDescent="0.3">
      <c r="B21" s="17" t="s">
        <v>12</v>
      </c>
      <c r="C21" s="14">
        <f>SUM(C11:C20)</f>
        <v>0.99999999487091462</v>
      </c>
      <c r="D21" s="14"/>
      <c r="E21" s="14">
        <f>SUM(E11:E20)</f>
        <v>2.9484724464555846E-2</v>
      </c>
      <c r="F21" s="33">
        <f>SUM(F11:F20)</f>
        <v>1</v>
      </c>
      <c r="G21" s="33">
        <f>SUM(G11:G20)</f>
        <v>0.99999999999999989</v>
      </c>
      <c r="H21" s="34">
        <f>SUM(H11:H20)</f>
        <v>1.7811377713013419E-13</v>
      </c>
    </row>
    <row r="23" spans="2:19" x14ac:dyDescent="0.3">
      <c r="B23" s="18" t="s">
        <v>18</v>
      </c>
      <c r="C23" s="3">
        <f t="array" ref="C23">MMULT(MMULT(TRANSPOSE(C11:C20),J11:S20),C11:C20)</f>
        <v>8.6934897675077806E-4</v>
      </c>
    </row>
    <row r="24" spans="2:19" x14ac:dyDescent="0.3">
      <c r="B24" s="18" t="s">
        <v>19</v>
      </c>
      <c r="C24" s="3">
        <f>SQRT(C23)</f>
        <v>2.9484724464555846E-2</v>
      </c>
    </row>
  </sheetData>
  <mergeCells count="2">
    <mergeCell ref="B8:C8"/>
    <mergeCell ref="J8:S8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covariance matrix</vt:lpstr>
      <vt:lpstr>EW</vt:lpstr>
      <vt:lpstr>Min Vol</vt:lpstr>
      <vt:lpstr>Max Sharpe</vt:lpstr>
      <vt:lpstr>Min Vol + Max</vt:lpstr>
      <vt:lpstr>MDP</vt:lpstr>
      <vt:lpstr>Inv Vol</vt:lpstr>
      <vt:lpstr>Risk Parity</vt:lpstr>
    </vt:vector>
  </TitlesOfParts>
  <Company>NH-Amundi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hyle1</dc:creator>
  <cp:lastModifiedBy>user</cp:lastModifiedBy>
  <dcterms:created xsi:type="dcterms:W3CDTF">2018-11-12T02:19:48Z</dcterms:created>
  <dcterms:modified xsi:type="dcterms:W3CDTF">2021-12-31T07:07:46Z</dcterms:modified>
</cp:coreProperties>
</file>