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Data_Analysis/Project2_FinanceValuation_Excel-Modeling/"/>
    </mc:Choice>
  </mc:AlternateContent>
  <xr:revisionPtr revIDLastSave="303" documentId="13_ncr:1_{8195ACD8-643B-416A-90CC-02E4E29FF262}" xr6:coauthVersionLast="47" xr6:coauthVersionMax="47" xr10:uidLastSave="{BD017FBC-CDDB-4234-B31A-B90CC34A4859}"/>
  <bookViews>
    <workbookView xWindow="-110" yWindow="-110" windowWidth="19420" windowHeight="10300" tabRatio="931" firstSheet="3" activeTab="4" xr2:uid="{93119455-B243-48E3-A4BA-4F2CBA917EB2}"/>
  </bookViews>
  <sheets>
    <sheet name="Presentation" sheetId="1" r:id="rId1"/>
    <sheet name="Details" sheetId="2" r:id="rId2"/>
    <sheet name="calc&gt;&gt;" sheetId="3" r:id="rId3"/>
    <sheet name="TokyoGas(TKGSY)" sheetId="5" r:id="rId4"/>
    <sheet name="Amazon(AMZN)" sheetId="4" r:id="rId5"/>
    <sheet name="MTU(MTX)" sheetId="6" r:id="rId6"/>
    <sheet name="inputs&gt;&gt;" sheetId="7" r:id="rId7"/>
    <sheet name="PL(TKGSY)" sheetId="11" r:id="rId8"/>
    <sheet name="BS(TKGSY)" sheetId="14" r:id="rId9"/>
    <sheet name="CF(TKGSY)" sheetId="15" r:id="rId10"/>
    <sheet name="PL(AMZN)" sheetId="8" r:id="rId11"/>
    <sheet name="BS(AMZN)" sheetId="12" r:id="rId12"/>
    <sheet name="CF(AMZN)" sheetId="13" r:id="rId13"/>
    <sheet name="PL(MTX)" sheetId="9" r:id="rId14"/>
    <sheet name="BS(MTX)" sheetId="16" r:id="rId15"/>
    <sheet name="CF(MTX)" sheetId="17" r:id="rId16"/>
  </sheets>
  <externalReferences>
    <externalReference r:id="rId17"/>
  </externalReferences>
  <definedNames>
    <definedName name="_xlnm.Print_Area" localSheetId="0">Presentation!$B$1:$AB$40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4" l="1"/>
  <c r="F42" i="4"/>
  <c r="E42" i="4"/>
  <c r="D42" i="4"/>
  <c r="G41" i="4"/>
  <c r="F41" i="4"/>
  <c r="E41" i="4"/>
  <c r="D41" i="4"/>
  <c r="J40" i="4"/>
  <c r="I40" i="4"/>
  <c r="H40" i="4"/>
  <c r="G40" i="4"/>
  <c r="F40" i="4"/>
  <c r="E40" i="4"/>
  <c r="D40" i="4"/>
  <c r="D33" i="11"/>
  <c r="E33" i="11"/>
  <c r="F33" i="11"/>
  <c r="G33" i="11"/>
  <c r="C33" i="11"/>
  <c r="D29" i="11"/>
  <c r="E29" i="11"/>
  <c r="F29" i="11"/>
  <c r="G29" i="11"/>
  <c r="C29" i="11"/>
  <c r="J39" i="4"/>
  <c r="I39" i="4"/>
  <c r="H39" i="4"/>
  <c r="G39" i="4"/>
  <c r="F39" i="4"/>
  <c r="E39" i="4"/>
  <c r="D39" i="4"/>
  <c r="D35" i="4"/>
  <c r="E35" i="4"/>
  <c r="F35" i="4"/>
  <c r="G35" i="4"/>
  <c r="H35" i="4"/>
  <c r="I35" i="4"/>
  <c r="J35" i="4"/>
  <c r="J34" i="4"/>
  <c r="I34" i="4"/>
  <c r="H34" i="4"/>
  <c r="G34" i="4"/>
  <c r="F34" i="4"/>
  <c r="E34" i="4"/>
  <c r="D34" i="4"/>
  <c r="D36" i="4" s="1"/>
  <c r="J33" i="4"/>
  <c r="I33" i="4"/>
  <c r="I36" i="4" s="1"/>
  <c r="H33" i="4"/>
  <c r="H36" i="4" s="1"/>
  <c r="G33" i="4"/>
  <c r="G36" i="4" s="1"/>
  <c r="F33" i="4"/>
  <c r="F36" i="4" s="1"/>
  <c r="E33" i="4"/>
  <c r="E36" i="4" s="1"/>
  <c r="D33" i="4"/>
  <c r="G30" i="4"/>
  <c r="D30" i="4"/>
  <c r="O84" i="4"/>
  <c r="N84" i="4"/>
  <c r="M84" i="4"/>
  <c r="L84" i="4"/>
  <c r="K84" i="4"/>
  <c r="O70" i="4"/>
  <c r="N70" i="4"/>
  <c r="M70" i="4"/>
  <c r="L70" i="4"/>
  <c r="K70" i="4"/>
  <c r="O61" i="4"/>
  <c r="N61" i="4"/>
  <c r="M61" i="4"/>
  <c r="L61" i="4"/>
  <c r="K61" i="4"/>
  <c r="O51" i="4"/>
  <c r="N51" i="4"/>
  <c r="M51" i="4"/>
  <c r="L51" i="4"/>
  <c r="K51" i="4"/>
  <c r="J29" i="4"/>
  <c r="I29" i="4"/>
  <c r="D29" i="4"/>
  <c r="L7" i="4"/>
  <c r="M7" i="4" s="1"/>
  <c r="N7" i="4" s="1"/>
  <c r="O7" i="4" s="1"/>
  <c r="J84" i="4"/>
  <c r="I84" i="4"/>
  <c r="H84" i="4"/>
  <c r="G84" i="4"/>
  <c r="F84" i="4"/>
  <c r="E84" i="4"/>
  <c r="D84" i="4"/>
  <c r="J70" i="4"/>
  <c r="I70" i="4"/>
  <c r="H70" i="4"/>
  <c r="G70" i="4"/>
  <c r="F70" i="4"/>
  <c r="E70" i="4"/>
  <c r="D70" i="4"/>
  <c r="J61" i="4"/>
  <c r="I61" i="4"/>
  <c r="H61" i="4"/>
  <c r="G61" i="4"/>
  <c r="F61" i="4"/>
  <c r="E61" i="4"/>
  <c r="D61" i="4"/>
  <c r="J51" i="4"/>
  <c r="I51" i="4"/>
  <c r="H51" i="4"/>
  <c r="G51" i="4"/>
  <c r="F51" i="4"/>
  <c r="E51" i="4"/>
  <c r="D51" i="4"/>
  <c r="O28" i="4"/>
  <c r="N28" i="4"/>
  <c r="M28" i="4"/>
  <c r="L28" i="4"/>
  <c r="K28" i="4"/>
  <c r="J28" i="4"/>
  <c r="J30" i="4" s="1"/>
  <c r="I28" i="4"/>
  <c r="I30" i="4" s="1"/>
  <c r="H28" i="4"/>
  <c r="H30" i="4" s="1"/>
  <c r="G28" i="4"/>
  <c r="G29" i="4" s="1"/>
  <c r="F28" i="4"/>
  <c r="F29" i="4" s="1"/>
  <c r="E28" i="4"/>
  <c r="E30" i="4" s="1"/>
  <c r="D28" i="4"/>
  <c r="G19" i="4"/>
  <c r="G12" i="4"/>
  <c r="E71" i="4"/>
  <c r="F71" i="4"/>
  <c r="E72" i="4"/>
  <c r="F72" i="4"/>
  <c r="E73" i="4"/>
  <c r="F73" i="4"/>
  <c r="E76" i="4"/>
  <c r="F76" i="4"/>
  <c r="E77" i="4"/>
  <c r="F77" i="4"/>
  <c r="E78" i="4"/>
  <c r="F78" i="4"/>
  <c r="E79" i="4"/>
  <c r="F79" i="4"/>
  <c r="E80" i="4"/>
  <c r="F80" i="4"/>
  <c r="O86" i="4"/>
  <c r="N86" i="4"/>
  <c r="M86" i="4"/>
  <c r="L86" i="4"/>
  <c r="K86" i="4"/>
  <c r="J86" i="4"/>
  <c r="I86" i="4"/>
  <c r="H86" i="4"/>
  <c r="O85" i="4"/>
  <c r="N85" i="4"/>
  <c r="M85" i="4"/>
  <c r="L85" i="4"/>
  <c r="K85" i="4"/>
  <c r="J85" i="4"/>
  <c r="I85" i="4"/>
  <c r="H85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J76" i="4"/>
  <c r="I76" i="4"/>
  <c r="H76" i="4"/>
  <c r="G76" i="4"/>
  <c r="J73" i="4"/>
  <c r="I73" i="4"/>
  <c r="H73" i="4"/>
  <c r="G73" i="4"/>
  <c r="J72" i="4"/>
  <c r="I72" i="4"/>
  <c r="H72" i="4"/>
  <c r="G72" i="4"/>
  <c r="J71" i="4"/>
  <c r="I71" i="4"/>
  <c r="H71" i="4"/>
  <c r="G71" i="4"/>
  <c r="F62" i="4"/>
  <c r="G62" i="4"/>
  <c r="F63" i="4"/>
  <c r="G63" i="4"/>
  <c r="E65" i="4"/>
  <c r="F65" i="4"/>
  <c r="G65" i="4"/>
  <c r="J65" i="4"/>
  <c r="I65" i="4"/>
  <c r="H65" i="4"/>
  <c r="J63" i="4"/>
  <c r="I63" i="4"/>
  <c r="H63" i="4"/>
  <c r="J62" i="4"/>
  <c r="I62" i="4"/>
  <c r="H62" i="4"/>
  <c r="B51" i="4"/>
  <c r="J47" i="4"/>
  <c r="I47" i="4"/>
  <c r="H47" i="4"/>
  <c r="J46" i="4"/>
  <c r="I46" i="4"/>
  <c r="H46" i="4"/>
  <c r="J43" i="4"/>
  <c r="I43" i="4"/>
  <c r="H43" i="4"/>
  <c r="J36" i="4" l="1"/>
  <c r="D31" i="4"/>
  <c r="D37" i="4" s="1"/>
  <c r="D38" i="4" s="1"/>
  <c r="I31" i="4"/>
  <c r="H29" i="4"/>
  <c r="H31" i="4" s="1"/>
  <c r="F30" i="4"/>
  <c r="F31" i="4" s="1"/>
  <c r="F37" i="4" s="1"/>
  <c r="F38" i="4" s="1"/>
  <c r="G31" i="4"/>
  <c r="G37" i="4" s="1"/>
  <c r="G38" i="4" s="1"/>
  <c r="G81" i="4"/>
  <c r="E29" i="4"/>
  <c r="E31" i="4" s="1"/>
  <c r="E37" i="4" s="1"/>
  <c r="E38" i="4" s="1"/>
  <c r="H81" i="4"/>
  <c r="J81" i="4"/>
  <c r="I74" i="4"/>
  <c r="E74" i="4"/>
  <c r="F74" i="4"/>
  <c r="F81" i="4"/>
  <c r="H74" i="4"/>
  <c r="J74" i="4"/>
  <c r="J31" i="4"/>
  <c r="G74" i="4"/>
  <c r="I81" i="4"/>
  <c r="E81" i="4"/>
  <c r="I45" i="4"/>
  <c r="H64" i="4"/>
  <c r="I64" i="4"/>
  <c r="J64" i="4"/>
  <c r="G64" i="4"/>
  <c r="F64" i="4"/>
  <c r="H45" i="4"/>
  <c r="H44" i="4" s="1"/>
  <c r="J55" i="4"/>
  <c r="J54" i="4"/>
  <c r="I55" i="4"/>
  <c r="J45" i="4"/>
  <c r="J52" i="4"/>
  <c r="I54" i="4"/>
  <c r="I52" i="4" l="1"/>
  <c r="H55" i="4"/>
  <c r="K55" i="4" s="1"/>
  <c r="L55" i="4" s="1"/>
  <c r="M55" i="4" s="1"/>
  <c r="N55" i="4" s="1"/>
  <c r="O55" i="4" s="1"/>
  <c r="H54" i="4"/>
  <c r="K54" i="4" s="1"/>
  <c r="L54" i="4" s="1"/>
  <c r="M54" i="4" s="1"/>
  <c r="N54" i="4" s="1"/>
  <c r="O54" i="4" s="1"/>
  <c r="J44" i="4"/>
  <c r="J37" i="4"/>
  <c r="H37" i="4"/>
  <c r="I44" i="4"/>
  <c r="I37" i="4"/>
  <c r="I41" i="4" l="1"/>
  <c r="I38" i="4"/>
  <c r="I42" i="4" s="1"/>
  <c r="H41" i="4"/>
  <c r="H38" i="4"/>
  <c r="H42" i="4" s="1"/>
  <c r="J41" i="4"/>
  <c r="J48" i="4" s="1"/>
  <c r="J38" i="4"/>
  <c r="J42" i="4" s="1"/>
  <c r="I48" i="4"/>
  <c r="H56" i="4"/>
  <c r="J56" i="4"/>
  <c r="I56" i="4"/>
  <c r="H48" i="4" l="1"/>
</calcChain>
</file>

<file path=xl/sharedStrings.xml><?xml version="1.0" encoding="utf-8"?>
<sst xmlns="http://schemas.openxmlformats.org/spreadsheetml/2006/main" count="423" uniqueCount="333">
  <si>
    <t>Assumptions</t>
    <phoneticPr fontId="2"/>
  </si>
  <si>
    <t>1. General assumptions</t>
    <phoneticPr fontId="2"/>
  </si>
  <si>
    <t>aa</t>
    <phoneticPr fontId="2"/>
  </si>
  <si>
    <t>aaa</t>
    <phoneticPr fontId="2"/>
  </si>
  <si>
    <t>Select a Company</t>
    <phoneticPr fontId="2"/>
  </si>
  <si>
    <t>Presentation</t>
    <phoneticPr fontId="2"/>
  </si>
  <si>
    <t>Sensitivity Table</t>
  </si>
  <si>
    <t>Growth Rate</t>
  </si>
  <si>
    <t>WACC</t>
  </si>
  <si>
    <t>Annual Data</t>
  </si>
  <si>
    <t>Millions of US $ except per share data</t>
  </si>
  <si>
    <t>Gross Profit</t>
  </si>
  <si>
    <t>Other Operating Income Or Expenses</t>
  </si>
  <si>
    <t>Pre-Tax Income</t>
  </si>
  <si>
    <t>Income After Taxes</t>
  </si>
  <si>
    <t>Income From Continuous Operations</t>
  </si>
  <si>
    <t>Net Income</t>
  </si>
  <si>
    <t>Basic EPS</t>
  </si>
  <si>
    <t>Revenue</t>
  </si>
  <si>
    <t>Revenue</t>
    <phoneticPr fontId="2"/>
  </si>
  <si>
    <t>Research And Development Expenses</t>
  </si>
  <si>
    <t>Research And Development Expenses</t>
    <phoneticPr fontId="2"/>
  </si>
  <si>
    <t>Operating Expense</t>
    <phoneticPr fontId="2"/>
  </si>
  <si>
    <t>Total Non-Operating Income Expense</t>
    <phoneticPr fontId="2"/>
  </si>
  <si>
    <t>Income From Discontinued Operations</t>
    <phoneticPr fontId="2"/>
  </si>
  <si>
    <t>Net Income</t>
    <phoneticPr fontId="2"/>
  </si>
  <si>
    <t>EBITDA</t>
  </si>
  <si>
    <t>EBITDA</t>
    <phoneticPr fontId="2"/>
  </si>
  <si>
    <t>Basic Shares Outstanding</t>
  </si>
  <si>
    <t>Basic Shares Outstanding</t>
    <phoneticPr fontId="2"/>
  </si>
  <si>
    <t>EBIT</t>
  </si>
  <si>
    <t>EBIT</t>
    <phoneticPr fontId="2"/>
  </si>
  <si>
    <t>Other Income</t>
    <phoneticPr fontId="2"/>
  </si>
  <si>
    <t>Shares Outstanding</t>
  </si>
  <si>
    <t>Shares Outstanding</t>
    <phoneticPr fontId="2"/>
  </si>
  <si>
    <t>Basic EPS</t>
    <phoneticPr fontId="2"/>
  </si>
  <si>
    <t>EPS - Earnings Per Share</t>
  </si>
  <si>
    <t>EPS - Earnings Per Share</t>
    <phoneticPr fontId="2"/>
  </si>
  <si>
    <t>Total Assets</t>
  </si>
  <si>
    <t>Total Current Liabilities</t>
  </si>
  <si>
    <t>Other Non-current Liabilities</t>
  </si>
  <si>
    <t>Total Liabilities</t>
  </si>
  <si>
    <t>Share Holder Equity</t>
  </si>
  <si>
    <t>Millions of US $ except per share deta</t>
  </si>
  <si>
    <t>Cash On Hand</t>
  </si>
  <si>
    <t>Receivables</t>
  </si>
  <si>
    <t>Goodwill And Intangible Assets</t>
  </si>
  <si>
    <t>Other Long-Term Assets</t>
  </si>
  <si>
    <t>Total Long-Term Assets</t>
  </si>
  <si>
    <t>Long Term Debt</t>
  </si>
  <si>
    <t>Total Long Term Liabilities</t>
  </si>
  <si>
    <t>Common Stock Net</t>
  </si>
  <si>
    <t>Retained Earnings (Accumulated Deficit)</t>
  </si>
  <si>
    <t>Comprehensive Income Other Share Holders Equity</t>
  </si>
  <si>
    <t>Total Liabilities And Share Holders Equi</t>
  </si>
  <si>
    <t>Other Share Holders Equity</t>
  </si>
  <si>
    <t>Other Share Holders Equity</t>
    <phoneticPr fontId="2"/>
  </si>
  <si>
    <t>Inventory</t>
  </si>
  <si>
    <t>Inventory</t>
    <phoneticPr fontId="2"/>
  </si>
  <si>
    <t>Pre-paid Expenses</t>
    <phoneticPr fontId="2"/>
  </si>
  <si>
    <t>Total Current Assets</t>
  </si>
  <si>
    <t>Total Current Assets</t>
    <phoneticPr fontId="2"/>
  </si>
  <si>
    <t xml:space="preserve">Other Current Assets </t>
    <phoneticPr fontId="2"/>
  </si>
  <si>
    <t xml:space="preserve">Property, Plant, And Equipment </t>
    <phoneticPr fontId="2"/>
  </si>
  <si>
    <t>Long-Term Investnnents</t>
    <phoneticPr fontId="2"/>
  </si>
  <si>
    <t>Net Income/Loss</t>
  </si>
  <si>
    <t>Total Depreciation And Amortization - Cash Flow</t>
  </si>
  <si>
    <t>Other Non-Cash Items</t>
  </si>
  <si>
    <t>Total Non-Cosh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</si>
  <si>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</si>
  <si>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</si>
  <si>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</si>
  <si>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</si>
  <si>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</si>
  <si>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</si>
  <si>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Long-Term Investments</t>
  </si>
  <si>
    <t>Cash Flow From Investing Activities</t>
  </si>
  <si>
    <t>Net Long-Term Debt</t>
  </si>
  <si>
    <t>Net Current Debt</t>
  </si>
  <si>
    <t>Net Total Equity Issued/Repurchased</t>
  </si>
  <si>
    <t>Net Cash Flow</t>
  </si>
  <si>
    <t>Stock-Based Compensation</t>
  </si>
  <si>
    <t>Common Stock Dividends Paid</t>
  </si>
  <si>
    <t>Millions of US $ except per share data</t>
    <phoneticPr fontId="2"/>
  </si>
  <si>
    <t xml:space="preserve">Net Change In Property, Plant, And Equipment </t>
    <phoneticPr fontId="2"/>
  </si>
  <si>
    <t>Net Change In Intangible Assets</t>
  </si>
  <si>
    <t>Net Change In Intangible Assets</t>
    <phoneticPr fontId="2"/>
  </si>
  <si>
    <t xml:space="preserve">Net Acquisitions/Divestitures </t>
    <phoneticPr fontId="2"/>
  </si>
  <si>
    <t>Net Change In Short-term Investments</t>
    <phoneticPr fontId="2"/>
  </si>
  <si>
    <t xml:space="preserve">Net Change In Investments - Total </t>
    <phoneticPr fontId="2"/>
  </si>
  <si>
    <t>Investing Activities - Other</t>
  </si>
  <si>
    <t>Investing Activities - Other</t>
    <phoneticPr fontId="2"/>
  </si>
  <si>
    <t>Debt Issuance/Retirement Net - Total</t>
  </si>
  <si>
    <t>Debt Issuance/Retirement Net - Total</t>
    <phoneticPr fontId="2"/>
  </si>
  <si>
    <t>Net Common Equity Issued/Repurchased</t>
  </si>
  <si>
    <t>Net Common Equity Issued/Repurchased</t>
    <phoneticPr fontId="2"/>
  </si>
  <si>
    <t xml:space="preserve">Total Common And Preferred Stock Dividends Paid </t>
    <phoneticPr fontId="2"/>
  </si>
  <si>
    <t xml:space="preserve">Financial Activities - Other </t>
    <phoneticPr fontId="2"/>
  </si>
  <si>
    <t>Cash Flow From Financial Activities</t>
  </si>
  <si>
    <t>Cash Flow From Financial Activities</t>
    <phoneticPr fontId="2"/>
  </si>
  <si>
    <t>CONSOLIDATED STATEMENTS OF INCOME (Five-Year)</t>
  </si>
  <si>
    <t>(Unit: million yen)</t>
  </si>
  <si>
    <t>For the years ended March 31</t>
  </si>
  <si>
    <t>Gross profit</t>
  </si>
  <si>
    <t xml:space="preserve"> Supply and sales expenses</t>
  </si>
  <si>
    <t xml:space="preserve"> General and administrative expenses</t>
  </si>
  <si>
    <t>Non-operating income</t>
  </si>
  <si>
    <t xml:space="preserve"> Interest income</t>
  </si>
  <si>
    <t xml:space="preserve"> Dividends income</t>
  </si>
  <si>
    <t xml:space="preserve"> Rent income</t>
  </si>
  <si>
    <t>-</t>
  </si>
  <si>
    <t xml:space="preserve"> Share of profit of entities accounted for using equity method</t>
  </si>
  <si>
    <t xml:space="preserve"> Foreign exchange gains</t>
  </si>
  <si>
    <t xml:space="preserve"> Miscellaneous income</t>
  </si>
  <si>
    <t>Non-Operating expenses</t>
  </si>
  <si>
    <t xml:space="preserve"> Interest expenses</t>
  </si>
  <si>
    <t xml:space="preserve"> Miscellaneous expenses</t>
  </si>
  <si>
    <t>Ordinary profit</t>
  </si>
  <si>
    <t>Extraordinary income</t>
  </si>
  <si>
    <t>Extraordinary loss</t>
  </si>
  <si>
    <t>Profit before income taxes</t>
  </si>
  <si>
    <t xml:space="preserve"> Income taxes  current</t>
  </si>
  <si>
    <t xml:space="preserve"> Income taxes  deferred</t>
  </si>
  <si>
    <t xml:space="preserve"> Profit (loss) attributable to non-controlling of interests</t>
  </si>
  <si>
    <t>Profit attributable owners of parent</t>
  </si>
  <si>
    <t xml:space="preserve">  Gain on derivatives </t>
  </si>
  <si>
    <t xml:space="preserve">  Share of loss of entities accounted for using equity  method</t>
  </si>
  <si>
    <t>　Foreign exchange loss</t>
  </si>
  <si>
    <t xml:space="preserve">  Loss on derivatives </t>
  </si>
  <si>
    <t>CONSOLIDATED BALANCE SHEETS (Five-Year)</t>
  </si>
  <si>
    <t>As of March 31</t>
  </si>
  <si>
    <t>ASSETS</t>
  </si>
  <si>
    <t>Non-current assets</t>
  </si>
  <si>
    <t>Property, plant and equipment</t>
  </si>
  <si>
    <t xml:space="preserve"> Production facilities</t>
  </si>
  <si>
    <t xml:space="preserve"> Distribution facilities</t>
  </si>
  <si>
    <t xml:space="preserve"> Service and maintenance facilities</t>
  </si>
  <si>
    <t xml:space="preserve"> Other facilities</t>
  </si>
  <si>
    <t xml:space="preserve"> Construction in progress</t>
  </si>
  <si>
    <t>Intangible assets</t>
  </si>
  <si>
    <t>Investments and other assets</t>
  </si>
  <si>
    <t xml:space="preserve"> Investment securities</t>
  </si>
  <si>
    <t xml:space="preserve"> Long-term loans receivable</t>
  </si>
  <si>
    <t xml:space="preserve"> Retirement benefit asset</t>
  </si>
  <si>
    <t xml:space="preserve"> Deferred tax assets</t>
  </si>
  <si>
    <t xml:space="preserve"> Other</t>
  </si>
  <si>
    <t xml:space="preserve"> Allowance for doubtful accounts</t>
  </si>
  <si>
    <t xml:space="preserve"> Inventories</t>
  </si>
  <si>
    <t>Total assets</t>
  </si>
  <si>
    <t>Liabilities</t>
  </si>
  <si>
    <t>Non-current liabilities</t>
  </si>
  <si>
    <t xml:space="preserve"> Bonds payable</t>
  </si>
  <si>
    <t xml:space="preserve"> Long-term loans payable</t>
  </si>
  <si>
    <t xml:space="preserve"> Net difined benefit liabilities</t>
  </si>
  <si>
    <t>Current liabilities</t>
  </si>
  <si>
    <t xml:space="preserve"> Current portion of non-current liabilities</t>
  </si>
  <si>
    <t xml:space="preserve"> Notes and accounts payable - trade</t>
  </si>
  <si>
    <t xml:space="preserve"> Short-term loans payable</t>
  </si>
  <si>
    <t xml:space="preserve"> Income taxes patyable</t>
  </si>
  <si>
    <t>Total liabilities</t>
  </si>
  <si>
    <t>Net Assets</t>
  </si>
  <si>
    <t>Shareholders' equity</t>
  </si>
  <si>
    <t>Capital stock</t>
  </si>
  <si>
    <t>Capital surplus</t>
  </si>
  <si>
    <t>Retained earnings</t>
  </si>
  <si>
    <t>Treasury shares</t>
  </si>
  <si>
    <t>Accumulated other comprehensive income</t>
  </si>
  <si>
    <t>Valuation difference on available-for-sale securities</t>
  </si>
  <si>
    <t>Defferred gains or losses on hedges</t>
  </si>
  <si>
    <t>Foreign currency translation adjustment</t>
  </si>
  <si>
    <t>Remeasurements of defined benefit plans</t>
  </si>
  <si>
    <t>Non-controlling interest</t>
  </si>
  <si>
    <t xml:space="preserve">Total net assets </t>
  </si>
  <si>
    <t>Total liabilities and net assets</t>
  </si>
  <si>
    <t xml:space="preserve">Current assets </t>
  </si>
  <si>
    <t xml:space="preserve"> Cash and deposits </t>
  </si>
  <si>
    <t xml:space="preserve"> Notes and accounts receivable assets- trade, and contract  </t>
  </si>
  <si>
    <t xml:space="preserve"> Lease receivables and investments in leases </t>
  </si>
  <si>
    <t xml:space="preserve"> Merchandise and finished goods </t>
  </si>
  <si>
    <t xml:space="preserve"> Work in process </t>
  </si>
  <si>
    <t xml:space="preserve"> Raw materials and supplies </t>
  </si>
  <si>
    <t xml:space="preserve"> Other current assets </t>
  </si>
  <si>
    <t xml:space="preserve"> Allowance for doubtful accounts </t>
  </si>
  <si>
    <t xml:space="preserve"> Buildings and structures, net </t>
  </si>
  <si>
    <t xml:space="preserve"> Machinery, equipment and vehicles, net </t>
  </si>
  <si>
    <t xml:space="preserve"> Tools, furniture and fixtures, net </t>
  </si>
  <si>
    <t xml:space="preserve"> Land </t>
  </si>
  <si>
    <t xml:space="preserve"> Leased assets, net </t>
  </si>
  <si>
    <t xml:space="preserve"> Current portion of bonds payable </t>
  </si>
  <si>
    <t>CONSOLIDATED STATEMENTS OF CASH FLOWS (Five-Year)</t>
  </si>
  <si>
    <t>For the years ended march 31</t>
  </si>
  <si>
    <t xml:space="preserve">1.Cash flows from operating activities </t>
  </si>
  <si>
    <t xml:space="preserve">  Profit before income taxes </t>
  </si>
  <si>
    <t xml:space="preserve">  Depreciation </t>
  </si>
  <si>
    <t xml:space="preserve">  Amortization of long-term prepaid expenses </t>
  </si>
  <si>
    <t xml:space="preserve">  Loss on retirement of property, plant and equipment </t>
  </si>
  <si>
    <t xml:space="preserve">  Interest and dividend income </t>
  </si>
  <si>
    <t xml:space="preserve">  Interest expenses </t>
  </si>
  <si>
    <t xml:space="preserve">  Decrease (increase) in trade receivables </t>
  </si>
  <si>
    <t xml:space="preserve">  Decrease (increase) in inventories </t>
  </si>
  <si>
    <t xml:space="preserve">  Increase (decrease) in trade payables </t>
  </si>
  <si>
    <t xml:space="preserve">  Increase (decrease) in accrued consumption taxes </t>
  </si>
  <si>
    <t xml:space="preserve">  Other, net </t>
  </si>
  <si>
    <t xml:space="preserve">Subtotal </t>
  </si>
  <si>
    <t xml:space="preserve">  Interest and dividends received </t>
  </si>
  <si>
    <t xml:space="preserve">  Interest paid </t>
  </si>
  <si>
    <t xml:space="preserve">  Income taxes paid </t>
  </si>
  <si>
    <t xml:space="preserve"> Net cash provided by (used in) operating activities </t>
  </si>
  <si>
    <t xml:space="preserve">2.Cash flows from investing activities </t>
  </si>
  <si>
    <t xml:space="preserve">  Purchase of investment securities </t>
  </si>
  <si>
    <t xml:space="preserve">  Purchase of property, plant and equipment </t>
  </si>
  <si>
    <t xml:space="preserve">  Purchase of intangible assets </t>
  </si>
  <si>
    <t xml:space="preserve">  Purchase of long-term prepaid expenses </t>
  </si>
  <si>
    <t xml:space="preserve">  Proceeds from sale of non-current assets </t>
  </si>
  <si>
    <t xml:space="preserve"> Cash flows from investing activities </t>
  </si>
  <si>
    <t xml:space="preserve">3.Cash flows from financing activities </t>
  </si>
  <si>
    <t xml:space="preserve">  Net increase (decrease) in short-term borrowings </t>
  </si>
  <si>
    <t xml:space="preserve">  Proceeds from long-term borrowings </t>
  </si>
  <si>
    <t xml:space="preserve">  Repayments of long-term borrowings </t>
  </si>
  <si>
    <t xml:space="preserve">  Proceeds from issuance of bonds </t>
  </si>
  <si>
    <t xml:space="preserve">  Payments for redemption of bonds</t>
  </si>
  <si>
    <t xml:space="preserve">  Dividends paid </t>
  </si>
  <si>
    <t xml:space="preserve">  Purchase of treasury shares </t>
  </si>
  <si>
    <t xml:space="preserve"> Net cash provided by (used in) financing activities </t>
  </si>
  <si>
    <t xml:space="preserve">4.Effect of exchange rate change on cash and cash equivalents </t>
  </si>
  <si>
    <t xml:space="preserve">5.Net increase (decrease) in cash and cash equivalents </t>
  </si>
  <si>
    <t xml:space="preserve">6.Cash and cash equivalents at beginning of period </t>
  </si>
  <si>
    <t xml:space="preserve">Increase (decrease) in cash and cash equivalents resulting from change in scope of consolidation </t>
  </si>
  <si>
    <t xml:space="preserve">7.Cash and cash equivalents at end of period </t>
  </si>
  <si>
    <t>Some items in the accompanying financial statements have been summarized to preserve simplicity. Such changes are unaudited.</t>
  </si>
  <si>
    <t>*Different from the amount of cash dividends paid on a fiscal year accounting basis.</t>
  </si>
  <si>
    <t>Operating Expenses</t>
  </si>
  <si>
    <t>Total Non-Operating Income/Expense</t>
  </si>
  <si>
    <t>Income Taxes</t>
  </si>
  <si>
    <t xml:space="preserve">Income After Taxes </t>
    <phoneticPr fontId="2"/>
  </si>
  <si>
    <t xml:space="preserve">Income From Continuous Operations </t>
    <phoneticPr fontId="2"/>
  </si>
  <si>
    <t>Pre-Paid Expenses</t>
  </si>
  <si>
    <t>Other Current Assets</t>
  </si>
  <si>
    <t>Property, Plant, And Equipment</t>
  </si>
  <si>
    <t>Long-Term Investments</t>
  </si>
  <si>
    <t>Other Non-Current Liabilities</t>
  </si>
  <si>
    <t>Comprehensive Income</t>
  </si>
  <si>
    <t>Total Liabilities And Share Holders Equity</t>
  </si>
  <si>
    <t>Total Change In Assets/l_iabilities</t>
  </si>
  <si>
    <t>Net Change In Property, Plant, And Equipment</t>
  </si>
  <si>
    <t>Net Acquisitions/Divestitures</t>
  </si>
  <si>
    <t>Net Change In Investments - Total</t>
  </si>
  <si>
    <t>Total Common And Preferred Stock Dividends Paid</t>
  </si>
  <si>
    <t>Financial Activities - Other</t>
  </si>
  <si>
    <t xml:space="preserve">Total Non-Cash Items </t>
    <phoneticPr fontId="2"/>
  </si>
  <si>
    <t xml:space="preserve">Change In Accounts Receivable </t>
    <phoneticPr fontId="2"/>
  </si>
  <si>
    <t>Change In Inventories</t>
    <phoneticPr fontId="2"/>
  </si>
  <si>
    <t>Change In Accounts Payable</t>
    <phoneticPr fontId="2"/>
  </si>
  <si>
    <t>Change In Assets/Liabilities</t>
    <phoneticPr fontId="2"/>
  </si>
  <si>
    <t xml:space="preserve">Net Change In Short-term Investments </t>
    <phoneticPr fontId="2"/>
  </si>
  <si>
    <t>Net Change In Long-Term Investments</t>
    <phoneticPr fontId="2"/>
  </si>
  <si>
    <t>Common Stock Dividends Paid</t>
    <phoneticPr fontId="2"/>
  </si>
  <si>
    <t xml:space="preserve">Stock-Based Compensation </t>
    <phoneticPr fontId="2"/>
  </si>
  <si>
    <t>Unlevered Free Cash Flow (mm)</t>
  </si>
  <si>
    <t>Fiscal Year</t>
  </si>
  <si>
    <t>COGS</t>
  </si>
  <si>
    <t>Total Operating Expenses</t>
  </si>
  <si>
    <t>Depreciation &amp; Amortization</t>
  </si>
  <si>
    <t>Operating Profit (EBIT)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</si>
  <si>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</si>
  <si>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</si>
  <si>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</si>
  <si>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</si>
  <si>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</si>
  <si>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Assets</t>
  </si>
  <si>
    <t>Current Liabilitites</t>
  </si>
  <si>
    <t>Unlevered Free Cash Flow</t>
  </si>
  <si>
    <t>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</si>
  <si>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</si>
  <si>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</si>
  <si>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</si>
  <si>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</si>
  <si>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</si>
  <si>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</si>
  <si>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</si>
  <si>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CapEx</t>
  </si>
  <si>
    <t>Ending PP&amp;E</t>
  </si>
  <si>
    <t>Projection Year</t>
  </si>
  <si>
    <t>Present Value of Free Cash Flow</t>
  </si>
  <si>
    <t>Implied Share Price Calculation</t>
  </si>
  <si>
    <t>Sum of PV of FCF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</si>
  <si>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</si>
  <si>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</si>
  <si>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</si>
  <si>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</si>
  <si>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</si>
  <si>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</si>
  <si>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</si>
  <si>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 (mm)</t>
  </si>
  <si>
    <t>Implied Share Price</t>
  </si>
  <si>
    <t>DCF</t>
    <phoneticPr fontId="2"/>
  </si>
  <si>
    <t>Net Working Capital</t>
  </si>
  <si>
    <t>Accounts Receivables</t>
  </si>
  <si>
    <t>Merchandise Inventory</t>
  </si>
  <si>
    <t>Accounts Payable</t>
  </si>
  <si>
    <t>Accrued Salaries and Benefits</t>
  </si>
  <si>
    <t>Accrued Member Rewards</t>
  </si>
  <si>
    <t>Deferred Membership Fees</t>
  </si>
  <si>
    <t>Other Current Liabilities</t>
  </si>
  <si>
    <t>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</si>
  <si>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</si>
  <si>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</si>
  <si>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</si>
  <si>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</si>
  <si>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</si>
  <si>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</si>
  <si>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</si>
  <si>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</si>
  <si>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WACC</t>
    <phoneticPr fontId="2"/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</si>
  <si>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</si>
  <si>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</si>
  <si>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</si>
  <si>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</si>
  <si>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</si>
  <si>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</si>
  <si>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</si>
  <si>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</si>
  <si>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</si>
  <si>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Levered Beta</t>
  </si>
  <si>
    <t>E/(D+E)</t>
  </si>
  <si>
    <t>Cost of Equity</t>
  </si>
  <si>
    <t>1. Free Cash Flow</t>
    <phoneticPr fontId="2"/>
  </si>
  <si>
    <t>1.1. Fixed Assets</t>
    <phoneticPr fontId="2"/>
  </si>
  <si>
    <t>1.2. Net Working Capital</t>
    <phoneticPr fontId="2"/>
  </si>
  <si>
    <t>COGS</t>
    <phoneticPr fontId="2"/>
  </si>
  <si>
    <t>Selling, General, Administrative Expenses</t>
  </si>
  <si>
    <t>Selling, General, Administrative Expenses</t>
    <phoneticPr fontId="2"/>
  </si>
  <si>
    <t>Income Taxes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</si>
</sst>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24" formatCode="\$#,##0_);[Red]\(\$#,##0\)"/>
    <numFmt numFmtId="26" formatCode="\$#,##0.00_);[Red]\(\$#,##0.00\)"/>
    <numFmt numFmtId="176" formatCode="yyyy\A"/>
    <numFmt numFmtId="177" formatCode="yyyy\E"/>
    <numFmt numFmtId="178" formatCode="#,##0_);\(#,##0\);\-\-_)"/>
    <numFmt numFmtId="179" formatCode="0.0%"/>
    <numFmt numFmtId="184" formatCode="0.0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Calibri"/>
      <family val="2"/>
    </font>
    <font>
      <sz val="6"/>
      <name val="游ゴシック"/>
      <family val="2"/>
      <charset val="128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游ゴシック"/>
      <family val="2"/>
      <charset val="128"/>
      <scheme val="minor"/>
    </font>
    <font>
      <b/>
      <sz val="20"/>
      <color theme="1"/>
      <name val="Calibri"/>
      <family val="2"/>
    </font>
    <font>
      <sz val="11"/>
      <color rgb="FF0000FF"/>
      <name val="Calibri"/>
      <family val="2"/>
    </font>
    <font>
      <sz val="2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rgb="FFFFFF99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3" borderId="1" xfId="0" applyFont="1" applyFill="1" applyBorder="1">
      <alignment vertical="center"/>
    </xf>
    <xf numFmtId="0" fontId="6" fillId="0" borderId="0" xfId="0" applyFont="1" applyAlignment="1"/>
    <xf numFmtId="0" fontId="0" fillId="0" borderId="0" xfId="0" applyAlignment="1"/>
    <xf numFmtId="0" fontId="1" fillId="0" borderId="0" xfId="0" applyFont="1" applyAlignment="1"/>
    <xf numFmtId="4" fontId="1" fillId="0" borderId="0" xfId="0" applyNumberFormat="1" applyFont="1" applyAlignment="1"/>
    <xf numFmtId="10" fontId="1" fillId="5" borderId="0" xfId="0" applyNumberFormat="1" applyFont="1" applyFill="1" applyAlignment="1"/>
    <xf numFmtId="4" fontId="1" fillId="5" borderId="0" xfId="0" applyNumberFormat="1" applyFont="1" applyFill="1" applyAlignment="1"/>
    <xf numFmtId="4" fontId="5" fillId="4" borderId="0" xfId="0" applyNumberFormat="1" applyFont="1" applyFill="1" applyAlignment="1"/>
    <xf numFmtId="24" fontId="1" fillId="0" borderId="0" xfId="0" applyNumberFormat="1" applyFont="1">
      <alignment vertical="center"/>
    </xf>
    <xf numFmtId="0" fontId="1" fillId="6" borderId="0" xfId="0" applyFont="1" applyFill="1">
      <alignment vertical="center"/>
    </xf>
    <xf numFmtId="14" fontId="1" fillId="6" borderId="0" xfId="0" applyNumberFormat="1" applyFont="1" applyFill="1">
      <alignment vertical="center"/>
    </xf>
    <xf numFmtId="0" fontId="1" fillId="0" borderId="0" xfId="0" applyFont="1" applyAlignment="1">
      <alignment horizontal="left" vertical="center" indent="1"/>
    </xf>
    <xf numFmtId="2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 indent="2"/>
    </xf>
    <xf numFmtId="0" fontId="1" fillId="6" borderId="0" xfId="0" applyFont="1" applyFill="1" applyAlignment="1">
      <alignment horizontal="left" vertical="center"/>
    </xf>
    <xf numFmtId="26" fontId="1" fillId="6" borderId="0" xfId="0" applyNumberFormat="1" applyFont="1" applyFill="1">
      <alignment vertical="center"/>
    </xf>
    <xf numFmtId="26" fontId="1" fillId="0" borderId="0" xfId="0" applyNumberFormat="1" applyFont="1" applyAlignment="1">
      <alignment horizontal="left" vertical="center" indent="2"/>
    </xf>
    <xf numFmtId="26" fontId="1" fillId="0" borderId="0" xfId="0" applyNumberFormat="1" applyFont="1" applyAlignment="1">
      <alignment horizontal="left" vertical="center" indent="1"/>
    </xf>
    <xf numFmtId="0" fontId="5" fillId="4" borderId="0" xfId="0" applyFont="1" applyFill="1" applyAlignment="1">
      <alignment horizontal="center"/>
    </xf>
    <xf numFmtId="0" fontId="6" fillId="0" borderId="0" xfId="0" applyFont="1" applyAlignment="1"/>
    <xf numFmtId="0" fontId="5" fillId="4" borderId="0" xfId="0" applyFont="1" applyFill="1" applyAlignment="1">
      <alignment horizontal="center" vertical="center" textRotation="90"/>
    </xf>
    <xf numFmtId="0" fontId="5" fillId="4" borderId="0" xfId="0" applyFont="1" applyFill="1" applyAlignment="1"/>
    <xf numFmtId="178" fontId="1" fillId="0" borderId="0" xfId="0" applyNumberFormat="1" applyFont="1" applyAlignment="1"/>
    <xf numFmtId="178" fontId="3" fillId="0" borderId="0" xfId="0" applyNumberFormat="1" applyFont="1" applyAlignment="1"/>
    <xf numFmtId="0" fontId="1" fillId="0" borderId="0" xfId="0" applyFont="1" applyAlignment="1">
      <alignment horizontal="left"/>
    </xf>
    <xf numFmtId="0" fontId="8" fillId="0" borderId="0" xfId="0" applyFont="1">
      <alignment vertical="center"/>
    </xf>
    <xf numFmtId="3" fontId="1" fillId="0" borderId="0" xfId="0" applyNumberFormat="1" applyFont="1" applyAlignment="1"/>
    <xf numFmtId="9" fontId="9" fillId="0" borderId="0" xfId="0" applyNumberFormat="1" applyFont="1" applyAlignment="1"/>
    <xf numFmtId="179" fontId="1" fillId="0" borderId="0" xfId="0" applyNumberFormat="1" applyFont="1" applyAlignment="1"/>
    <xf numFmtId="2" fontId="9" fillId="0" borderId="0" xfId="0" applyNumberFormat="1" applyFont="1" applyAlignment="1"/>
    <xf numFmtId="3" fontId="1" fillId="0" borderId="0" xfId="0" applyNumberFormat="1" applyFont="1" applyBorder="1" applyAlignment="1"/>
    <xf numFmtId="4" fontId="3" fillId="0" borderId="0" xfId="0" applyNumberFormat="1" applyFont="1" applyFill="1" applyBorder="1" applyAlignment="1"/>
    <xf numFmtId="0" fontId="5" fillId="4" borderId="2" xfId="0" applyFont="1" applyFill="1" applyBorder="1" applyAlignment="1"/>
    <xf numFmtId="0" fontId="1" fillId="5" borderId="10" xfId="0" applyFont="1" applyFill="1" applyBorder="1" applyAlignment="1"/>
    <xf numFmtId="176" fontId="1" fillId="5" borderId="10" xfId="0" applyNumberFormat="1" applyFont="1" applyFill="1" applyBorder="1" applyAlignment="1"/>
    <xf numFmtId="177" fontId="1" fillId="5" borderId="10" xfId="0" applyNumberFormat="1" applyFont="1" applyFill="1" applyBorder="1" applyAlignment="1"/>
    <xf numFmtId="0" fontId="1" fillId="0" borderId="2" xfId="0" applyFont="1" applyBorder="1" applyAlignment="1"/>
    <xf numFmtId="178" fontId="1" fillId="0" borderId="2" xfId="0" applyNumberFormat="1" applyFont="1" applyBorder="1" applyAlignment="1"/>
    <xf numFmtId="0" fontId="1" fillId="0" borderId="0" xfId="0" applyFont="1" applyFill="1" applyAlignment="1"/>
    <xf numFmtId="0" fontId="1" fillId="0" borderId="2" xfId="0" applyFont="1" applyFill="1" applyBorder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7" borderId="10" xfId="0" applyFont="1" applyFill="1" applyBorder="1" applyAlignment="1"/>
    <xf numFmtId="178" fontId="3" fillId="7" borderId="10" xfId="0" applyNumberFormat="1" applyFont="1" applyFill="1" applyBorder="1" applyAlignment="1"/>
    <xf numFmtId="176" fontId="1" fillId="5" borderId="11" xfId="0" applyNumberFormat="1" applyFont="1" applyFill="1" applyBorder="1" applyAlignment="1"/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3" fillId="0" borderId="7" xfId="0" applyFont="1" applyFill="1" applyBorder="1" applyAlignment="1"/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3" fillId="7" borderId="11" xfId="0" applyFont="1" applyFill="1" applyBorder="1" applyAlignment="1"/>
    <xf numFmtId="179" fontId="1" fillId="0" borderId="0" xfId="0" applyNumberFormat="1" applyFont="1" applyFill="1" applyAlignment="1"/>
    <xf numFmtId="0" fontId="1" fillId="5" borderId="2" xfId="0" applyFont="1" applyFill="1" applyBorder="1" applyAlignment="1"/>
    <xf numFmtId="179" fontId="1" fillId="0" borderId="2" xfId="0" applyNumberFormat="1" applyFont="1" applyFill="1" applyBorder="1" applyAlignment="1"/>
    <xf numFmtId="3" fontId="1" fillId="0" borderId="2" xfId="0" applyNumberFormat="1" applyFont="1" applyBorder="1" applyAlignment="1"/>
    <xf numFmtId="0" fontId="3" fillId="0" borderId="10" xfId="0" applyFont="1" applyBorder="1" applyAlignment="1"/>
    <xf numFmtId="3" fontId="3" fillId="0" borderId="10" xfId="0" applyNumberFormat="1" applyFont="1" applyBorder="1" applyAlignment="1"/>
    <xf numFmtId="3" fontId="1" fillId="0" borderId="7" xfId="0" applyNumberFormat="1" applyFont="1" applyBorder="1" applyAlignment="1"/>
    <xf numFmtId="3" fontId="1" fillId="0" borderId="9" xfId="0" applyNumberFormat="1" applyFont="1" applyBorder="1" applyAlignment="1"/>
    <xf numFmtId="3" fontId="3" fillId="0" borderId="11" xfId="0" applyNumberFormat="1" applyFont="1" applyBorder="1" applyAlignment="1"/>
    <xf numFmtId="176" fontId="1" fillId="5" borderId="9" xfId="0" applyNumberFormat="1" applyFont="1" applyFill="1" applyBorder="1" applyAlignment="1"/>
    <xf numFmtId="0" fontId="1" fillId="0" borderId="7" xfId="0" applyFont="1" applyBorder="1" applyAlignment="1"/>
    <xf numFmtId="0" fontId="1" fillId="0" borderId="9" xfId="0" applyFont="1" applyBorder="1" applyAlignment="1"/>
    <xf numFmtId="0" fontId="3" fillId="0" borderId="11" xfId="0" applyFont="1" applyBorder="1" applyAlignment="1"/>
    <xf numFmtId="3" fontId="1" fillId="0" borderId="0" xfId="0" applyNumberFormat="1" applyFont="1" applyFill="1" applyAlignment="1"/>
    <xf numFmtId="184" fontId="1" fillId="0" borderId="0" xfId="0" applyNumberFormat="1" applyFont="1" applyFill="1" applyAlignment="1"/>
    <xf numFmtId="0" fontId="1" fillId="0" borderId="10" xfId="0" applyFont="1" applyBorder="1" applyAlignment="1"/>
    <xf numFmtId="3" fontId="1" fillId="0" borderId="10" xfId="0" applyNumberFormat="1" applyFont="1" applyBorder="1" applyAlignment="1"/>
    <xf numFmtId="2" fontId="9" fillId="0" borderId="10" xfId="0" applyNumberFormat="1" applyFont="1" applyBorder="1" applyAlignment="1"/>
    <xf numFmtId="4" fontId="3" fillId="7" borderId="10" xfId="0" applyNumberFormat="1" applyFont="1" applyFill="1" applyBorder="1" applyAlignment="1"/>
    <xf numFmtId="3" fontId="1" fillId="0" borderId="7" xfId="0" applyNumberFormat="1" applyFont="1" applyFill="1" applyBorder="1" applyAlignment="1"/>
    <xf numFmtId="184" fontId="1" fillId="0" borderId="7" xfId="0" applyNumberFormat="1" applyFont="1" applyFill="1" applyBorder="1" applyAlignment="1"/>
    <xf numFmtId="179" fontId="1" fillId="0" borderId="7" xfId="0" applyNumberFormat="1" applyFont="1" applyFill="1" applyBorder="1" applyAlignment="1"/>
    <xf numFmtId="179" fontId="1" fillId="0" borderId="9" xfId="0" applyNumberFormat="1" applyFont="1" applyFill="1" applyBorder="1" applyAlignment="1"/>
    <xf numFmtId="3" fontId="9" fillId="0" borderId="0" xfId="0" applyNumberFormat="1" applyFont="1" applyAlignment="1"/>
    <xf numFmtId="179" fontId="9" fillId="0" borderId="0" xfId="0" applyNumberFormat="1" applyFont="1" applyAlignment="1"/>
    <xf numFmtId="0" fontId="9" fillId="0" borderId="0" xfId="0" applyFont="1" applyAlignment="1"/>
    <xf numFmtId="0" fontId="3" fillId="0" borderId="0" xfId="0" applyFont="1" applyFill="1" applyBorder="1" applyAlignment="1"/>
    <xf numFmtId="0" fontId="1" fillId="0" borderId="0" xfId="0" applyFont="1" applyFill="1">
      <alignment vertical="center"/>
    </xf>
    <xf numFmtId="179" fontId="1" fillId="0" borderId="2" xfId="0" applyNumberFormat="1" applyFont="1" applyBorder="1" applyAlignment="1"/>
    <xf numFmtId="0" fontId="1" fillId="0" borderId="10" xfId="0" applyFont="1" applyBorder="1">
      <alignment vertical="center"/>
    </xf>
    <xf numFmtId="179" fontId="3" fillId="0" borderId="10" xfId="0" applyNumberFormat="1" applyFont="1" applyBorder="1" applyAlignment="1"/>
    <xf numFmtId="0" fontId="1" fillId="0" borderId="2" xfId="0" applyFont="1" applyFill="1" applyBorder="1">
      <alignment vertical="center"/>
    </xf>
    <xf numFmtId="0" fontId="1" fillId="0" borderId="10" xfId="0" applyFont="1" applyFill="1" applyBorder="1">
      <alignment vertical="center"/>
    </xf>
    <xf numFmtId="179" fontId="3" fillId="7" borderId="10" xfId="0" applyNumberFormat="1" applyFont="1" applyFill="1" applyBorder="1" applyAlignment="1"/>
    <xf numFmtId="0" fontId="10" fillId="0" borderId="0" xfId="0" applyFont="1" applyAlignment="1">
      <alignment horizontal="left" vertical="center"/>
    </xf>
    <xf numFmtId="38" fontId="1" fillId="0" borderId="0" xfId="1" applyFont="1" applyAlignment="1"/>
    <xf numFmtId="38" fontId="1" fillId="0" borderId="2" xfId="1" applyFont="1" applyBorder="1" applyAlignment="1"/>
    <xf numFmtId="38" fontId="3" fillId="0" borderId="0" xfId="1" applyFont="1" applyAlignment="1"/>
    <xf numFmtId="0" fontId="1" fillId="0" borderId="0" xfId="0" applyFont="1" applyFill="1" applyAlignment="1">
      <alignment horizontal="left" indent="1"/>
    </xf>
    <xf numFmtId="38" fontId="1" fillId="0" borderId="2" xfId="0" applyNumberFormat="1" applyFont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5F5F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yo\Downloads\DCF-Start.xlsx" TargetMode="External"/><Relationship Id="rId1" Type="http://schemas.openxmlformats.org/officeDocument/2006/relationships/externalLinkPath" Target="file:///C:\Users\Ryo\Downloads\DCF-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ree Cash Flow"/>
      <sheetName val="Fixed Assets"/>
      <sheetName val="Net Working Capital"/>
      <sheetName val="DCF"/>
      <sheetName val="WACC"/>
      <sheetName val="Data Source --&gt;"/>
      <sheetName val="Income Statement"/>
      <sheetName val="Balance Sheet"/>
      <sheetName val="Cash Flow Statement"/>
    </sheetNames>
    <sheetDataSet>
      <sheetData sheetId="0"/>
      <sheetData sheetId="1"/>
      <sheetData sheetId="2">
        <row r="6">
          <cell r="C6">
            <v>2701</v>
          </cell>
          <cell r="D6">
            <v>5350</v>
          </cell>
          <cell r="E6">
            <v>3568</v>
          </cell>
        </row>
      </sheetData>
      <sheetData sheetId="3">
        <row r="7">
          <cell r="C7">
            <v>13030</v>
          </cell>
          <cell r="D7">
            <v>14041</v>
          </cell>
          <cell r="E7">
            <v>14815</v>
          </cell>
          <cell r="F7">
            <v>17330</v>
          </cell>
        </row>
        <row r="14">
          <cell r="C14">
            <v>19836</v>
          </cell>
          <cell r="D14">
            <v>21538</v>
          </cell>
          <cell r="E14">
            <v>24749</v>
          </cell>
          <cell r="F14">
            <v>28642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8C49-7A1C-43F2-9B6F-1DCDBECEC3E6}">
  <sheetPr>
    <tabColor rgb="FFFFFF00"/>
  </sheetPr>
  <dimension ref="C1:AA40"/>
  <sheetViews>
    <sheetView showGridLines="0" view="pageBreakPreview" zoomScale="60" zoomScaleNormal="80" workbookViewId="0">
      <selection activeCell="X17" sqref="X17"/>
    </sheetView>
  </sheetViews>
  <sheetFormatPr defaultRowHeight="14.5"/>
  <cols>
    <col min="1" max="2" width="3.25" style="1" customWidth="1"/>
    <col min="3" max="3" width="1.08203125" style="1" customWidth="1"/>
    <col min="4" max="5" width="3.25" style="1" customWidth="1"/>
    <col min="6" max="14" width="8.6640625" style="1"/>
    <col min="15" max="15" width="2.9140625" style="1" customWidth="1"/>
    <col min="16" max="16" width="1.08203125" style="1" customWidth="1"/>
    <col min="17" max="18" width="3.25" style="1" customWidth="1"/>
    <col min="19" max="27" width="8.6640625" style="1"/>
    <col min="28" max="28" width="3.4140625" style="1" customWidth="1"/>
    <col min="29" max="16384" width="8.6640625" style="1"/>
  </cols>
  <sheetData>
    <row r="1" spans="3:27" ht="18.5">
      <c r="C1" s="3" t="s">
        <v>0</v>
      </c>
      <c r="D1" s="3"/>
      <c r="P1" s="3" t="s">
        <v>5</v>
      </c>
      <c r="Q1" s="3"/>
    </row>
    <row r="3" spans="3:27" ht="6.5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3:27">
      <c r="C4" s="9"/>
      <c r="D4" s="2" t="s">
        <v>4</v>
      </c>
      <c r="E4" s="2"/>
      <c r="M4" s="13"/>
      <c r="N4" s="10"/>
      <c r="P4" s="9"/>
      <c r="Q4" s="2"/>
      <c r="R4" s="2"/>
      <c r="AA4" s="10"/>
    </row>
    <row r="5" spans="3:27">
      <c r="C5" s="9"/>
      <c r="N5" s="10"/>
      <c r="P5" s="9"/>
      <c r="T5" s="33" t="s">
        <v>6</v>
      </c>
      <c r="U5" s="34"/>
      <c r="V5" s="34"/>
      <c r="W5" s="34"/>
      <c r="X5" s="34"/>
      <c r="Y5" s="34"/>
      <c r="Z5" s="34"/>
      <c r="AA5" s="10"/>
    </row>
    <row r="6" spans="3:27" ht="18">
      <c r="C6" s="9"/>
      <c r="D6" s="2" t="s">
        <v>0</v>
      </c>
      <c r="E6" s="2"/>
      <c r="N6" s="10"/>
      <c r="P6" s="9"/>
      <c r="Q6" s="2"/>
      <c r="R6" s="2"/>
      <c r="T6" s="15"/>
      <c r="U6" s="15"/>
      <c r="V6" s="15"/>
      <c r="W6" s="15"/>
      <c r="X6" s="15"/>
      <c r="Y6" s="15"/>
      <c r="Z6" s="15"/>
      <c r="AA6" s="10"/>
    </row>
    <row r="7" spans="3:27">
      <c r="C7" s="9"/>
      <c r="D7" s="1" t="s">
        <v>1</v>
      </c>
      <c r="N7" s="10"/>
      <c r="P7" s="9"/>
      <c r="T7" s="16"/>
      <c r="U7" s="16"/>
      <c r="V7" s="33" t="s">
        <v>7</v>
      </c>
      <c r="W7" s="34"/>
      <c r="X7" s="34"/>
      <c r="Y7" s="34"/>
      <c r="Z7" s="34"/>
      <c r="AA7" s="10"/>
    </row>
    <row r="8" spans="3:27">
      <c r="C8" s="9"/>
      <c r="F8" s="1" t="s">
        <v>2</v>
      </c>
      <c r="M8" s="4"/>
      <c r="N8" s="10"/>
      <c r="P8" s="9"/>
      <c r="T8" s="16"/>
      <c r="U8" s="17"/>
      <c r="V8" s="18"/>
      <c r="W8" s="18"/>
      <c r="X8" s="18"/>
      <c r="Y8" s="18"/>
      <c r="Z8" s="18"/>
      <c r="AA8" s="10"/>
    </row>
    <row r="9" spans="3:27">
      <c r="C9" s="9"/>
      <c r="F9" s="1" t="s">
        <v>3</v>
      </c>
      <c r="M9" s="4"/>
      <c r="N9" s="10"/>
      <c r="P9" s="9"/>
      <c r="T9" s="35" t="s">
        <v>8</v>
      </c>
      <c r="U9" s="18"/>
      <c r="V9" s="17"/>
      <c r="W9" s="17"/>
      <c r="X9" s="17"/>
      <c r="Y9" s="17"/>
      <c r="Z9" s="17"/>
      <c r="AA9" s="10"/>
    </row>
    <row r="10" spans="3:27">
      <c r="C10" s="9"/>
      <c r="F10" s="1" t="s">
        <v>2</v>
      </c>
      <c r="M10" s="4"/>
      <c r="N10" s="10"/>
      <c r="P10" s="9"/>
      <c r="T10" s="34"/>
      <c r="U10" s="18"/>
      <c r="V10" s="17"/>
      <c r="W10" s="19"/>
      <c r="X10" s="19"/>
      <c r="Y10" s="19"/>
      <c r="Z10" s="17"/>
      <c r="AA10" s="10"/>
    </row>
    <row r="11" spans="3:27">
      <c r="C11" s="9"/>
      <c r="F11" s="1" t="s">
        <v>3</v>
      </c>
      <c r="M11" s="4"/>
      <c r="N11" s="10"/>
      <c r="P11" s="9"/>
      <c r="T11" s="34"/>
      <c r="U11" s="18"/>
      <c r="V11" s="17"/>
      <c r="W11" s="19"/>
      <c r="X11" s="20"/>
      <c r="Y11" s="19"/>
      <c r="Z11" s="17"/>
      <c r="AA11" s="10"/>
    </row>
    <row r="12" spans="3:27">
      <c r="C12" s="9"/>
      <c r="F12" s="1" t="s">
        <v>2</v>
      </c>
      <c r="M12" s="4"/>
      <c r="N12" s="10"/>
      <c r="P12" s="9"/>
      <c r="T12" s="34"/>
      <c r="U12" s="18"/>
      <c r="V12" s="17"/>
      <c r="W12" s="19"/>
      <c r="X12" s="19"/>
      <c r="Y12" s="19"/>
      <c r="Z12" s="17"/>
      <c r="AA12" s="10"/>
    </row>
    <row r="13" spans="3:27">
      <c r="C13" s="9"/>
      <c r="N13" s="10"/>
      <c r="P13" s="9"/>
      <c r="T13" s="34"/>
      <c r="U13" s="18"/>
      <c r="V13" s="17"/>
      <c r="W13" s="17"/>
      <c r="X13" s="17"/>
      <c r="Y13" s="17"/>
      <c r="Z13" s="17"/>
      <c r="AA13" s="10"/>
    </row>
    <row r="14" spans="3:27">
      <c r="C14" s="9"/>
      <c r="N14" s="10"/>
      <c r="P14" s="9"/>
      <c r="AA14" s="10"/>
    </row>
    <row r="15" spans="3:27">
      <c r="C15" s="9"/>
      <c r="N15" s="10"/>
      <c r="P15" s="9"/>
      <c r="AA15" s="10"/>
    </row>
    <row r="16" spans="3:27">
      <c r="C16" s="9"/>
      <c r="N16" s="10"/>
      <c r="P16" s="9"/>
      <c r="AA16" s="10"/>
    </row>
    <row r="17" spans="3:27">
      <c r="C17" s="9"/>
      <c r="N17" s="10"/>
      <c r="P17" s="9"/>
      <c r="AA17" s="10"/>
    </row>
    <row r="18" spans="3:27">
      <c r="C18" s="9"/>
      <c r="N18" s="10"/>
      <c r="P18" s="9"/>
      <c r="AA18" s="10"/>
    </row>
    <row r="19" spans="3:27">
      <c r="C19" s="9"/>
      <c r="N19" s="10"/>
      <c r="P19" s="9"/>
      <c r="AA19" s="10"/>
    </row>
    <row r="20" spans="3:27" ht="14.5" customHeight="1">
      <c r="C20" s="9"/>
      <c r="N20" s="10"/>
      <c r="P20" s="9"/>
      <c r="AA20" s="10"/>
    </row>
    <row r="21" spans="3:27">
      <c r="C21" s="9"/>
      <c r="N21" s="10"/>
      <c r="P21" s="9"/>
      <c r="AA21" s="10"/>
    </row>
    <row r="22" spans="3:27">
      <c r="C22" s="9"/>
      <c r="N22" s="10"/>
      <c r="P22" s="9"/>
      <c r="AA22" s="10"/>
    </row>
    <row r="23" spans="3:27">
      <c r="C23" s="9"/>
      <c r="N23" s="10"/>
      <c r="P23" s="9"/>
      <c r="AA23" s="10"/>
    </row>
    <row r="24" spans="3:27">
      <c r="C24" s="9"/>
      <c r="N24" s="10"/>
      <c r="P24" s="9"/>
      <c r="AA24" s="10"/>
    </row>
    <row r="25" spans="3:27">
      <c r="C25" s="9"/>
      <c r="N25" s="10"/>
      <c r="P25" s="9"/>
      <c r="AA25" s="10"/>
    </row>
    <row r="26" spans="3:27">
      <c r="C26" s="9"/>
      <c r="N26" s="10"/>
      <c r="P26" s="9"/>
      <c r="AA26" s="10"/>
    </row>
    <row r="27" spans="3:27">
      <c r="C27" s="9"/>
      <c r="N27" s="10"/>
      <c r="P27" s="9"/>
      <c r="AA27" s="10"/>
    </row>
    <row r="28" spans="3:27">
      <c r="C28" s="9"/>
      <c r="N28" s="10"/>
      <c r="P28" s="9"/>
      <c r="AA28" s="10"/>
    </row>
    <row r="29" spans="3:27">
      <c r="C29" s="9"/>
      <c r="N29" s="10"/>
      <c r="P29" s="9"/>
      <c r="AA29" s="10"/>
    </row>
    <row r="30" spans="3:27">
      <c r="C30" s="9"/>
      <c r="N30" s="10"/>
      <c r="P30" s="9"/>
      <c r="AA30" s="10"/>
    </row>
    <row r="31" spans="3:27">
      <c r="C31" s="9"/>
      <c r="N31" s="10"/>
      <c r="P31" s="9"/>
      <c r="AA31" s="10"/>
    </row>
    <row r="32" spans="3:27">
      <c r="C32" s="9"/>
      <c r="N32" s="10"/>
      <c r="P32" s="9"/>
      <c r="AA32" s="10"/>
    </row>
    <row r="33" spans="3:27">
      <c r="C33" s="9"/>
      <c r="N33" s="10"/>
      <c r="P33" s="9"/>
      <c r="AA33" s="10"/>
    </row>
    <row r="34" spans="3:27">
      <c r="C34" s="9"/>
      <c r="N34" s="10"/>
      <c r="P34" s="9"/>
      <c r="AA34" s="10"/>
    </row>
    <row r="35" spans="3:27">
      <c r="C35" s="9"/>
      <c r="N35" s="10"/>
      <c r="P35" s="9"/>
      <c r="AA35" s="10"/>
    </row>
    <row r="36" spans="3:27">
      <c r="C36" s="9"/>
      <c r="N36" s="10"/>
      <c r="P36" s="9"/>
      <c r="AA36" s="10"/>
    </row>
    <row r="37" spans="3:27">
      <c r="C37" s="9"/>
      <c r="N37" s="10"/>
      <c r="P37" s="9"/>
      <c r="AA37" s="10"/>
    </row>
    <row r="38" spans="3:27">
      <c r="C38" s="9"/>
      <c r="N38" s="10"/>
      <c r="P38" s="9"/>
      <c r="AA38" s="10"/>
    </row>
    <row r="39" spans="3:27">
      <c r="C39" s="9"/>
      <c r="N39" s="10"/>
      <c r="P39" s="9"/>
      <c r="AA39" s="10"/>
    </row>
    <row r="40" spans="3:27"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12"/>
      <c r="P40" s="11"/>
      <c r="Q40" s="5"/>
      <c r="R40" s="5"/>
      <c r="S40" s="5"/>
      <c r="T40" s="5"/>
      <c r="U40" s="5"/>
      <c r="V40" s="5"/>
      <c r="W40" s="5"/>
      <c r="X40" s="5"/>
      <c r="Y40" s="5"/>
      <c r="Z40" s="5"/>
      <c r="AA40" s="12"/>
    </row>
  </sheetData>
  <mergeCells count="3">
    <mergeCell ref="T5:Z5"/>
    <mergeCell ref="V7:Z7"/>
    <mergeCell ref="T9:T13"/>
  </mergeCells>
  <phoneticPr fontId="2"/>
  <pageMargins left="0.7" right="0.7" top="0.75" bottom="0.75" header="0.3" footer="0.3"/>
  <pageSetup scale="4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37FF-1E89-40A6-9690-ED5C68049818}">
  <dimension ref="B2:G58"/>
  <sheetViews>
    <sheetView showGridLines="0" zoomScale="60" zoomScaleNormal="60" workbookViewId="0">
      <selection activeCell="B2" sqref="B2:C43"/>
    </sheetView>
  </sheetViews>
  <sheetFormatPr defaultRowHeight="14.5"/>
  <cols>
    <col min="1" max="1" width="2.83203125" style="1" customWidth="1"/>
    <col min="2" max="2" width="48.6640625" style="1" customWidth="1"/>
    <col min="3" max="7" width="12.58203125" style="1" customWidth="1"/>
    <col min="8" max="16384" width="8.6640625" style="1"/>
  </cols>
  <sheetData>
    <row r="2" spans="2:7">
      <c r="B2" s="1" t="s">
        <v>189</v>
      </c>
      <c r="G2" s="1" t="s">
        <v>101</v>
      </c>
    </row>
    <row r="3" spans="2:7">
      <c r="B3" s="22" t="s">
        <v>190</v>
      </c>
      <c r="C3" s="22">
        <v>2019</v>
      </c>
      <c r="D3" s="22">
        <v>2020</v>
      </c>
      <c r="E3" s="22">
        <v>2021</v>
      </c>
      <c r="F3" s="22">
        <v>2022</v>
      </c>
      <c r="G3" s="22">
        <v>2023</v>
      </c>
    </row>
    <row r="4" spans="2:7">
      <c r="B4" s="1" t="s">
        <v>191</v>
      </c>
      <c r="C4" s="27"/>
      <c r="D4" s="27"/>
      <c r="E4" s="27"/>
      <c r="F4" s="27"/>
      <c r="G4" s="27"/>
    </row>
    <row r="5" spans="2:7">
      <c r="B5" s="1" t="s">
        <v>192</v>
      </c>
      <c r="C5" s="27">
        <v>117248</v>
      </c>
      <c r="D5" s="27">
        <v>67476</v>
      </c>
      <c r="E5" s="27">
        <v>66184</v>
      </c>
      <c r="F5" s="27">
        <v>136614</v>
      </c>
      <c r="G5" s="27">
        <v>407479</v>
      </c>
    </row>
    <row r="6" spans="2:7">
      <c r="B6" s="1" t="s">
        <v>193</v>
      </c>
      <c r="C6" s="27">
        <v>157574</v>
      </c>
      <c r="D6" s="27">
        <v>165615</v>
      </c>
      <c r="E6" s="27">
        <v>176087</v>
      </c>
      <c r="F6" s="27">
        <v>196810</v>
      </c>
      <c r="G6" s="27">
        <v>205076</v>
      </c>
    </row>
    <row r="7" spans="2:7">
      <c r="B7" s="1" t="s">
        <v>194</v>
      </c>
      <c r="C7" s="27">
        <v>4306</v>
      </c>
      <c r="D7" s="27">
        <v>4263</v>
      </c>
      <c r="E7" s="27">
        <v>3722</v>
      </c>
      <c r="F7" s="27">
        <v>4136</v>
      </c>
      <c r="G7" s="27">
        <v>4224</v>
      </c>
    </row>
    <row r="8" spans="2:7">
      <c r="B8" s="1" t="s">
        <v>195</v>
      </c>
      <c r="C8" s="27">
        <v>2248</v>
      </c>
      <c r="D8" s="27">
        <v>2164</v>
      </c>
      <c r="E8" s="27">
        <v>3274</v>
      </c>
      <c r="F8" s="27">
        <v>2574</v>
      </c>
      <c r="G8" s="27">
        <v>1658</v>
      </c>
    </row>
    <row r="9" spans="2:7">
      <c r="B9" s="1" t="s">
        <v>196</v>
      </c>
      <c r="C9" s="27">
        <v>-4425</v>
      </c>
      <c r="D9" s="27">
        <v>-7763</v>
      </c>
      <c r="E9" s="27">
        <v>-3984</v>
      </c>
      <c r="F9" s="27">
        <v>-2724</v>
      </c>
      <c r="G9" s="27">
        <v>-5260</v>
      </c>
    </row>
    <row r="10" spans="2:7">
      <c r="B10" s="1" t="s">
        <v>197</v>
      </c>
      <c r="C10" s="27">
        <v>11091</v>
      </c>
      <c r="D10" s="27">
        <v>11412</v>
      </c>
      <c r="E10" s="27">
        <v>12629</v>
      </c>
      <c r="F10" s="27">
        <v>14466</v>
      </c>
      <c r="G10" s="27">
        <v>15138</v>
      </c>
    </row>
    <row r="11" spans="2:7">
      <c r="B11" s="1" t="s">
        <v>198</v>
      </c>
      <c r="C11" s="27">
        <v>-46191</v>
      </c>
      <c r="D11" s="27">
        <v>52646</v>
      </c>
      <c r="E11" s="27">
        <v>5126</v>
      </c>
      <c r="F11" s="27">
        <v>-147505</v>
      </c>
      <c r="G11" s="27">
        <v>-114253</v>
      </c>
    </row>
    <row r="12" spans="2:7">
      <c r="B12" s="1" t="s">
        <v>199</v>
      </c>
      <c r="C12" s="27">
        <v>-18336</v>
      </c>
      <c r="D12" s="27">
        <v>172</v>
      </c>
      <c r="E12" s="27">
        <v>18643</v>
      </c>
      <c r="F12" s="27">
        <v>-22491</v>
      </c>
      <c r="G12" s="27">
        <v>-78491</v>
      </c>
    </row>
    <row r="13" spans="2:7">
      <c r="B13" s="1" t="s">
        <v>200</v>
      </c>
      <c r="C13" s="27">
        <v>-5321</v>
      </c>
      <c r="D13" s="27">
        <v>8952</v>
      </c>
      <c r="E13" s="27">
        <v>8080</v>
      </c>
      <c r="F13" s="27">
        <v>10132</v>
      </c>
      <c r="G13" s="27">
        <v>7107</v>
      </c>
    </row>
    <row r="14" spans="2:7">
      <c r="B14" s="1" t="s">
        <v>201</v>
      </c>
      <c r="C14" s="27">
        <v>-3002</v>
      </c>
      <c r="D14" s="27">
        <v>7979</v>
      </c>
      <c r="E14" s="27">
        <v>-1072</v>
      </c>
      <c r="F14" s="27">
        <v>542</v>
      </c>
      <c r="G14" s="27">
        <v>12761</v>
      </c>
    </row>
    <row r="15" spans="2:7">
      <c r="B15" s="1" t="s">
        <v>202</v>
      </c>
      <c r="C15" s="27">
        <v>-45892</v>
      </c>
      <c r="D15" s="27">
        <v>21633</v>
      </c>
      <c r="E15" s="27">
        <v>4155</v>
      </c>
      <c r="F15" s="27">
        <v>-25702</v>
      </c>
      <c r="G15" s="27">
        <v>71183</v>
      </c>
    </row>
    <row r="16" spans="2:7">
      <c r="B16" s="1" t="s">
        <v>203</v>
      </c>
      <c r="C16" s="27">
        <v>169300</v>
      </c>
      <c r="D16" s="27">
        <v>334549</v>
      </c>
      <c r="E16" s="27">
        <v>292844</v>
      </c>
      <c r="F16" s="27">
        <v>166852</v>
      </c>
      <c r="G16" s="27">
        <v>526622</v>
      </c>
    </row>
    <row r="17" spans="2:7">
      <c r="B17" s="1" t="s">
        <v>204</v>
      </c>
      <c r="C17" s="27">
        <v>9387</v>
      </c>
      <c r="D17" s="27">
        <v>14510</v>
      </c>
      <c r="E17" s="27">
        <v>7843</v>
      </c>
      <c r="F17" s="27">
        <v>9068</v>
      </c>
      <c r="G17" s="27">
        <v>14915</v>
      </c>
    </row>
    <row r="18" spans="2:7">
      <c r="B18" s="1" t="s">
        <v>205</v>
      </c>
      <c r="C18" s="27">
        <v>-10809</v>
      </c>
      <c r="D18" s="27">
        <v>-11087</v>
      </c>
      <c r="E18" s="27">
        <v>-12630</v>
      </c>
      <c r="F18" s="27">
        <v>-14483</v>
      </c>
      <c r="G18" s="27">
        <v>-14069</v>
      </c>
    </row>
    <row r="19" spans="2:7">
      <c r="B19" s="1" t="s">
        <v>206</v>
      </c>
      <c r="C19" s="27">
        <v>-26571</v>
      </c>
      <c r="D19" s="27">
        <v>-31676</v>
      </c>
      <c r="E19" s="27">
        <v>-32482</v>
      </c>
      <c r="F19" s="27">
        <v>-16209</v>
      </c>
      <c r="G19" s="27">
        <v>-40437</v>
      </c>
    </row>
    <row r="20" spans="2:7">
      <c r="B20" s="1" t="s">
        <v>207</v>
      </c>
      <c r="C20" s="27">
        <v>141306</v>
      </c>
      <c r="D20" s="27">
        <v>306296</v>
      </c>
      <c r="E20" s="27">
        <v>255574</v>
      </c>
      <c r="F20" s="27">
        <v>145227</v>
      </c>
      <c r="G20" s="27">
        <v>487030</v>
      </c>
    </row>
    <row r="21" spans="2:7">
      <c r="B21" s="1" t="s">
        <v>208</v>
      </c>
      <c r="C21" s="27"/>
      <c r="D21" s="27"/>
      <c r="E21" s="27"/>
      <c r="F21" s="27"/>
      <c r="G21" s="27"/>
    </row>
    <row r="22" spans="2:7">
      <c r="B22" s="1" t="s">
        <v>209</v>
      </c>
      <c r="C22" s="27">
        <v>-17603</v>
      </c>
      <c r="D22" s="27">
        <v>-23989</v>
      </c>
      <c r="E22" s="27">
        <v>-37467</v>
      </c>
      <c r="F22" s="27">
        <v>-16214</v>
      </c>
      <c r="G22" s="27">
        <v>-28011</v>
      </c>
    </row>
    <row r="23" spans="2:7">
      <c r="B23" s="1" t="s">
        <v>210</v>
      </c>
      <c r="C23" s="27">
        <v>-168144</v>
      </c>
      <c r="D23" s="27">
        <v>-177664</v>
      </c>
      <c r="E23" s="27">
        <v>-172652</v>
      </c>
      <c r="F23" s="27">
        <v>-167197</v>
      </c>
      <c r="G23" s="27">
        <v>-150647</v>
      </c>
    </row>
    <row r="24" spans="2:7">
      <c r="B24" s="1" t="s">
        <v>211</v>
      </c>
      <c r="C24" s="27">
        <v>-39491</v>
      </c>
      <c r="D24" s="27">
        <v>-41908</v>
      </c>
      <c r="E24" s="27">
        <v>-35725</v>
      </c>
      <c r="F24" s="27">
        <v>-29777</v>
      </c>
      <c r="G24" s="27">
        <v>-34294</v>
      </c>
    </row>
    <row r="25" spans="2:7">
      <c r="B25" s="1" t="s">
        <v>212</v>
      </c>
      <c r="C25" s="27">
        <v>-8561</v>
      </c>
      <c r="D25" s="27">
        <v>-2183</v>
      </c>
      <c r="E25" s="27">
        <v>-2456</v>
      </c>
      <c r="F25" s="27">
        <v>-6584</v>
      </c>
      <c r="G25" s="27">
        <v>-5237</v>
      </c>
    </row>
    <row r="26" spans="2:7">
      <c r="B26" s="1" t="s">
        <v>213</v>
      </c>
      <c r="C26" s="27">
        <v>25050</v>
      </c>
      <c r="D26" s="27">
        <v>282</v>
      </c>
      <c r="E26" s="27">
        <v>5151</v>
      </c>
      <c r="F26" s="27">
        <v>6334</v>
      </c>
      <c r="G26" s="27">
        <v>5769</v>
      </c>
    </row>
    <row r="27" spans="2:7">
      <c r="B27" s="1" t="s">
        <v>202</v>
      </c>
      <c r="C27" s="27">
        <v>5287</v>
      </c>
      <c r="D27" s="27">
        <v>-25335</v>
      </c>
      <c r="E27" s="27">
        <v>-52760</v>
      </c>
      <c r="F27" s="27">
        <v>-11216</v>
      </c>
      <c r="G27" s="27">
        <v>8898</v>
      </c>
    </row>
    <row r="28" spans="2:7">
      <c r="B28" s="1" t="s">
        <v>214</v>
      </c>
      <c r="C28" s="27">
        <v>-203462</v>
      </c>
      <c r="D28" s="27">
        <v>-270798</v>
      </c>
      <c r="E28" s="27">
        <v>-295911</v>
      </c>
      <c r="F28" s="27">
        <v>-224656</v>
      </c>
      <c r="G28" s="27">
        <v>-203522</v>
      </c>
    </row>
    <row r="29" spans="2:7">
      <c r="B29" s="1" t="s">
        <v>215</v>
      </c>
      <c r="C29" s="27"/>
      <c r="D29" s="27"/>
      <c r="E29" s="27"/>
      <c r="F29" s="27"/>
      <c r="G29" s="27"/>
    </row>
    <row r="30" spans="2:7">
      <c r="B30" s="1" t="s">
        <v>216</v>
      </c>
      <c r="C30" s="27">
        <v>-1466</v>
      </c>
      <c r="D30" s="27">
        <v>21</v>
      </c>
      <c r="E30" s="27">
        <v>-801</v>
      </c>
      <c r="F30" s="27">
        <v>679</v>
      </c>
      <c r="G30" s="27">
        <v>13839</v>
      </c>
    </row>
    <row r="31" spans="2:7">
      <c r="B31" s="1" t="s">
        <v>217</v>
      </c>
      <c r="C31" s="27">
        <v>59354</v>
      </c>
      <c r="D31" s="27">
        <v>71542</v>
      </c>
      <c r="E31" s="27">
        <v>51035</v>
      </c>
      <c r="F31" s="27">
        <v>165014</v>
      </c>
      <c r="G31" s="27">
        <v>97366</v>
      </c>
    </row>
    <row r="32" spans="2:7">
      <c r="B32" s="1" t="s">
        <v>218</v>
      </c>
      <c r="C32" s="27">
        <v>-23726</v>
      </c>
      <c r="D32" s="27">
        <v>-43390</v>
      </c>
      <c r="E32" s="27">
        <v>-35981</v>
      </c>
      <c r="F32" s="27">
        <v>-123252</v>
      </c>
      <c r="G32" s="27">
        <v>-72241</v>
      </c>
    </row>
    <row r="33" spans="2:7">
      <c r="B33" s="1" t="s">
        <v>219</v>
      </c>
      <c r="C33" s="27">
        <v>70000</v>
      </c>
      <c r="D33" s="27">
        <v>90000</v>
      </c>
      <c r="E33" s="27">
        <v>90000</v>
      </c>
      <c r="F33" s="27">
        <v>73620</v>
      </c>
      <c r="G33" s="27">
        <v>19791</v>
      </c>
    </row>
    <row r="34" spans="2:7">
      <c r="B34" s="1" t="s">
        <v>220</v>
      </c>
      <c r="C34" s="27">
        <v>-40000</v>
      </c>
      <c r="D34" s="27">
        <v>-30000</v>
      </c>
      <c r="E34" s="27">
        <v>-20000</v>
      </c>
      <c r="F34" s="27">
        <v>-20000</v>
      </c>
      <c r="G34" s="27" t="s">
        <v>110</v>
      </c>
    </row>
    <row r="35" spans="2:7">
      <c r="B35" s="1" t="s">
        <v>221</v>
      </c>
      <c r="C35" s="27">
        <v>-24936</v>
      </c>
      <c r="D35" s="27">
        <v>-27839</v>
      </c>
      <c r="E35" s="27">
        <v>-26449</v>
      </c>
      <c r="F35" s="27">
        <v>-26424</v>
      </c>
      <c r="G35" s="27">
        <v>-29474</v>
      </c>
    </row>
    <row r="36" spans="2:7">
      <c r="B36" s="1" t="s">
        <v>222</v>
      </c>
      <c r="C36" s="27">
        <v>-20051</v>
      </c>
      <c r="D36" s="27">
        <v>-24038</v>
      </c>
      <c r="E36" s="27">
        <v>-32</v>
      </c>
      <c r="F36" s="27">
        <v>-3326</v>
      </c>
      <c r="G36" s="27">
        <v>-16031</v>
      </c>
    </row>
    <row r="37" spans="2:7">
      <c r="B37" s="1" t="s">
        <v>202</v>
      </c>
      <c r="C37" s="27">
        <v>8453</v>
      </c>
      <c r="D37" s="27">
        <v>-13125</v>
      </c>
      <c r="E37" s="27">
        <v>-5763</v>
      </c>
      <c r="F37" s="27">
        <v>24179</v>
      </c>
      <c r="G37" s="27">
        <v>-35653</v>
      </c>
    </row>
    <row r="38" spans="2:7">
      <c r="B38" s="1" t="s">
        <v>223</v>
      </c>
      <c r="C38" s="27">
        <v>27628</v>
      </c>
      <c r="D38" s="27">
        <v>23171</v>
      </c>
      <c r="E38" s="27">
        <v>52009</v>
      </c>
      <c r="F38" s="27">
        <v>90490</v>
      </c>
      <c r="G38" s="27">
        <v>-22403</v>
      </c>
    </row>
    <row r="39" spans="2:7">
      <c r="B39" s="1" t="s">
        <v>224</v>
      </c>
      <c r="C39" s="27">
        <v>-710</v>
      </c>
      <c r="D39" s="27">
        <v>-489</v>
      </c>
      <c r="E39" s="27">
        <v>-5088</v>
      </c>
      <c r="F39" s="27">
        <v>9117</v>
      </c>
      <c r="G39" s="27">
        <v>12628</v>
      </c>
    </row>
    <row r="40" spans="2:7">
      <c r="B40" s="1" t="s">
        <v>225</v>
      </c>
      <c r="C40" s="27">
        <v>-35238</v>
      </c>
      <c r="D40" s="27">
        <v>58179</v>
      </c>
      <c r="E40" s="27">
        <v>6584</v>
      </c>
      <c r="F40" s="27">
        <v>20179</v>
      </c>
      <c r="G40" s="27">
        <v>273733</v>
      </c>
    </row>
    <row r="41" spans="2:7">
      <c r="B41" s="1" t="s">
        <v>226</v>
      </c>
      <c r="C41" s="27">
        <v>128271</v>
      </c>
      <c r="D41" s="27">
        <v>93032</v>
      </c>
      <c r="E41" s="27">
        <v>151218</v>
      </c>
      <c r="F41" s="27">
        <v>157811</v>
      </c>
      <c r="G41" s="27">
        <v>179699</v>
      </c>
    </row>
    <row r="42" spans="2:7">
      <c r="B42" s="1" t="s">
        <v>227</v>
      </c>
      <c r="C42" s="1" t="s">
        <v>110</v>
      </c>
      <c r="D42" s="1">
        <v>6</v>
      </c>
      <c r="E42" s="1">
        <v>8</v>
      </c>
      <c r="F42" s="27">
        <v>1708</v>
      </c>
      <c r="G42" s="27" t="s">
        <v>110</v>
      </c>
    </row>
    <row r="43" spans="2:7">
      <c r="B43" s="1" t="s">
        <v>228</v>
      </c>
      <c r="C43" s="27">
        <v>93032</v>
      </c>
      <c r="D43" s="27">
        <v>151218</v>
      </c>
      <c r="E43" s="27">
        <v>157811</v>
      </c>
      <c r="F43" s="27">
        <v>179699</v>
      </c>
      <c r="G43" s="27">
        <v>453432</v>
      </c>
    </row>
    <row r="44" spans="2:7">
      <c r="B44" s="1" t="s">
        <v>229</v>
      </c>
      <c r="C44" s="27"/>
      <c r="D44" s="27"/>
      <c r="E44" s="27"/>
      <c r="F44" s="27"/>
      <c r="G44" s="27"/>
    </row>
    <row r="45" spans="2:7">
      <c r="B45" s="1" t="s">
        <v>230</v>
      </c>
      <c r="C45" s="27"/>
      <c r="D45" s="27"/>
      <c r="E45" s="27"/>
    </row>
    <row r="46" spans="2:7">
      <c r="C46" s="27"/>
      <c r="D46" s="27"/>
      <c r="E46" s="27"/>
      <c r="F46" s="27"/>
      <c r="G46" s="27"/>
    </row>
    <row r="47" spans="2:7">
      <c r="C47" s="27"/>
      <c r="D47" s="27"/>
      <c r="E47" s="27"/>
      <c r="F47" s="27"/>
      <c r="G47" s="27"/>
    </row>
    <row r="48" spans="2:7">
      <c r="C48" s="27"/>
      <c r="D48" s="27"/>
      <c r="E48" s="27"/>
    </row>
    <row r="49" spans="3:7">
      <c r="C49" s="27"/>
      <c r="D49" s="27"/>
      <c r="E49" s="27"/>
      <c r="F49" s="27"/>
      <c r="G49" s="27"/>
    </row>
    <row r="50" spans="3:7">
      <c r="C50" s="27"/>
      <c r="D50" s="27"/>
      <c r="E50" s="27"/>
      <c r="F50" s="27"/>
      <c r="G50" s="27"/>
    </row>
    <row r="51" spans="3:7">
      <c r="C51" s="27"/>
      <c r="D51" s="27"/>
      <c r="E51" s="27"/>
      <c r="F51" s="27"/>
      <c r="G51" s="27"/>
    </row>
    <row r="52" spans="3:7">
      <c r="C52" s="27"/>
      <c r="E52" s="27"/>
      <c r="F52" s="27"/>
      <c r="G52" s="27"/>
    </row>
    <row r="53" spans="3:7">
      <c r="C53" s="27"/>
      <c r="D53" s="27"/>
      <c r="E53" s="27"/>
      <c r="F53" s="27"/>
      <c r="G53" s="27"/>
    </row>
    <row r="54" spans="3:7">
      <c r="C54" s="27"/>
      <c r="D54" s="27"/>
      <c r="E54" s="27"/>
      <c r="F54" s="27"/>
      <c r="G54" s="27"/>
    </row>
    <row r="55" spans="3:7">
      <c r="C55" s="27"/>
      <c r="D55" s="27"/>
      <c r="E55" s="27"/>
      <c r="F55" s="27"/>
      <c r="G55" s="27"/>
    </row>
    <row r="56" spans="3:7">
      <c r="F56" s="27"/>
      <c r="G56" s="27"/>
    </row>
    <row r="57" spans="3:7">
      <c r="F57" s="27"/>
      <c r="G57" s="27"/>
    </row>
    <row r="58" spans="3:7">
      <c r="F58" s="27"/>
      <c r="G58" s="27"/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DBCD-B2EB-404F-B607-6A4006AB7D8C}">
  <dimension ref="B2:K25"/>
  <sheetViews>
    <sheetView showGridLines="0" zoomScale="60" zoomScaleNormal="60" workbookViewId="0">
      <selection activeCell="B14" sqref="B14"/>
    </sheetView>
  </sheetViews>
  <sheetFormatPr defaultRowHeight="14.5"/>
  <cols>
    <col min="1" max="1" width="3.5" style="1" customWidth="1"/>
    <col min="2" max="2" width="48.6640625" style="1" customWidth="1"/>
    <col min="3" max="11" width="12.5" style="1" customWidth="1"/>
    <col min="12" max="16384" width="8.6640625" style="1"/>
  </cols>
  <sheetData>
    <row r="2" spans="2:11">
      <c r="B2" s="1" t="s">
        <v>10</v>
      </c>
      <c r="C2" s="21"/>
      <c r="D2" s="21"/>
      <c r="E2" s="21"/>
      <c r="F2" s="21"/>
      <c r="G2" s="21"/>
      <c r="H2" s="21"/>
      <c r="I2" s="21"/>
      <c r="J2" s="21"/>
      <c r="K2" s="21"/>
    </row>
    <row r="3" spans="2:11">
      <c r="B3" s="22" t="s">
        <v>9</v>
      </c>
      <c r="C3" s="23">
        <v>45291</v>
      </c>
      <c r="D3" s="23">
        <v>44926</v>
      </c>
      <c r="E3" s="23">
        <v>44561</v>
      </c>
      <c r="F3" s="23">
        <v>44196</v>
      </c>
      <c r="G3" s="23">
        <v>43830</v>
      </c>
      <c r="H3" s="23">
        <v>43465</v>
      </c>
      <c r="I3" s="23">
        <v>43100</v>
      </c>
      <c r="J3" s="23">
        <v>42735</v>
      </c>
      <c r="K3" s="23">
        <v>42369</v>
      </c>
    </row>
    <row r="4" spans="2:11">
      <c r="B4" s="1" t="s">
        <v>19</v>
      </c>
      <c r="C4" s="21">
        <v>574785</v>
      </c>
      <c r="D4" s="21">
        <v>513983</v>
      </c>
      <c r="E4" s="21">
        <v>469822</v>
      </c>
      <c r="F4" s="21">
        <v>386044</v>
      </c>
      <c r="G4" s="21">
        <v>280222</v>
      </c>
      <c r="H4" s="21">
        <v>232887</v>
      </c>
      <c r="I4" s="21">
        <v>177866</v>
      </c>
      <c r="J4" s="21">
        <v>135987</v>
      </c>
      <c r="K4" s="21">
        <v>107006</v>
      </c>
    </row>
    <row r="5" spans="2:11">
      <c r="B5" s="1" t="s">
        <v>329</v>
      </c>
      <c r="C5" s="21">
        <v>304739</v>
      </c>
      <c r="D5" s="21">
        <v>288831</v>
      </c>
      <c r="E5" s="21">
        <v>272344</v>
      </c>
      <c r="F5" s="21">
        <v>233307</v>
      </c>
      <c r="G5" s="21">
        <v>165536</v>
      </c>
      <c r="H5" s="21">
        <v>139156</v>
      </c>
      <c r="I5" s="21">
        <v>111934</v>
      </c>
      <c r="J5" s="21">
        <v>88265</v>
      </c>
      <c r="K5" s="21">
        <v>71651</v>
      </c>
    </row>
    <row r="6" spans="2:11">
      <c r="B6" s="1" t="s">
        <v>11</v>
      </c>
      <c r="C6" s="21">
        <v>270046</v>
      </c>
      <c r="D6" s="21">
        <v>225152</v>
      </c>
      <c r="E6" s="21">
        <v>197478</v>
      </c>
      <c r="F6" s="21">
        <v>152757</v>
      </c>
      <c r="G6" s="21">
        <v>114986</v>
      </c>
      <c r="H6" s="21">
        <v>93731</v>
      </c>
      <c r="I6" s="21">
        <v>65932</v>
      </c>
      <c r="J6" s="21">
        <v>47722</v>
      </c>
      <c r="K6" s="21">
        <v>35355</v>
      </c>
    </row>
    <row r="7" spans="2:11">
      <c r="B7" s="24" t="s">
        <v>21</v>
      </c>
      <c r="C7" s="21">
        <v>85622</v>
      </c>
      <c r="D7" s="21">
        <v>73213</v>
      </c>
      <c r="E7" s="21">
        <v>56052</v>
      </c>
      <c r="F7" s="21">
        <v>42740</v>
      </c>
      <c r="G7" s="21">
        <v>35931</v>
      </c>
      <c r="H7" s="21">
        <v>28837</v>
      </c>
      <c r="I7" s="21">
        <v>22620</v>
      </c>
      <c r="J7" s="21">
        <v>16085</v>
      </c>
      <c r="K7" s="21">
        <v>12540</v>
      </c>
    </row>
    <row r="8" spans="2:11">
      <c r="B8" s="24" t="s">
        <v>331</v>
      </c>
      <c r="C8" s="21">
        <v>146805</v>
      </c>
      <c r="D8" s="21">
        <v>138428</v>
      </c>
      <c r="E8" s="21">
        <v>116485</v>
      </c>
      <c r="F8" s="21">
        <v>87193</v>
      </c>
      <c r="G8" s="21">
        <v>64313</v>
      </c>
      <c r="H8" s="21">
        <v>52177</v>
      </c>
      <c r="I8" s="21">
        <v>38992</v>
      </c>
      <c r="J8" s="21">
        <v>27284</v>
      </c>
      <c r="K8" s="21">
        <v>20411</v>
      </c>
    </row>
    <row r="9" spans="2:11">
      <c r="B9" s="24" t="s">
        <v>12</v>
      </c>
      <c r="C9" s="21">
        <v>-767</v>
      </c>
      <c r="D9" s="21">
        <v>-1263</v>
      </c>
      <c r="E9" s="25">
        <v>-62</v>
      </c>
      <c r="F9" s="25">
        <v>75</v>
      </c>
      <c r="G9" s="21">
        <v>-201</v>
      </c>
      <c r="H9" s="21">
        <v>-296</v>
      </c>
      <c r="I9" s="21">
        <v>-214</v>
      </c>
      <c r="J9" s="21">
        <v>-167</v>
      </c>
      <c r="K9" s="21">
        <v>-171</v>
      </c>
    </row>
    <row r="10" spans="2:11">
      <c r="B10" s="26" t="s">
        <v>22</v>
      </c>
      <c r="C10" s="21">
        <v>233194</v>
      </c>
      <c r="D10" s="21">
        <v>212904</v>
      </c>
      <c r="E10" s="21">
        <v>172599</v>
      </c>
      <c r="F10" s="21">
        <v>129858</v>
      </c>
      <c r="G10" s="21">
        <v>100445</v>
      </c>
      <c r="H10" s="21">
        <v>81310</v>
      </c>
      <c r="I10" s="21">
        <v>61826</v>
      </c>
      <c r="J10" s="21">
        <v>43536</v>
      </c>
      <c r="K10" s="21">
        <v>33122</v>
      </c>
    </row>
    <row r="11" spans="2:11">
      <c r="B11" s="1" t="s">
        <v>263</v>
      </c>
      <c r="C11" s="21">
        <v>36852</v>
      </c>
      <c r="D11" s="21">
        <v>12248</v>
      </c>
      <c r="E11" s="21">
        <v>24879</v>
      </c>
      <c r="F11" s="21">
        <v>22899</v>
      </c>
      <c r="G11" s="21">
        <v>14541</v>
      </c>
      <c r="H11" s="21">
        <v>12421</v>
      </c>
      <c r="I11" s="21">
        <v>4106</v>
      </c>
      <c r="J11" s="21">
        <v>4186</v>
      </c>
      <c r="K11" s="21">
        <v>2233</v>
      </c>
    </row>
    <row r="12" spans="2:11">
      <c r="B12" s="26" t="s">
        <v>23</v>
      </c>
      <c r="C12" s="21">
        <v>705</v>
      </c>
      <c r="D12" s="21">
        <v>-18184</v>
      </c>
      <c r="E12" s="21">
        <v>13272</v>
      </c>
      <c r="F12" s="21">
        <v>1279</v>
      </c>
      <c r="G12" s="21">
        <v>-565</v>
      </c>
      <c r="H12" s="21">
        <v>-1160</v>
      </c>
      <c r="I12" s="21">
        <v>-300</v>
      </c>
      <c r="J12" s="25">
        <v>-294</v>
      </c>
      <c r="K12" s="21">
        <v>-665</v>
      </c>
    </row>
    <row r="13" spans="2:11">
      <c r="B13" s="1" t="s">
        <v>13</v>
      </c>
      <c r="C13" s="21">
        <v>37557</v>
      </c>
      <c r="D13" s="21">
        <v>-5936</v>
      </c>
      <c r="E13" s="21">
        <v>38151</v>
      </c>
      <c r="F13" s="21">
        <v>24178</v>
      </c>
      <c r="G13" s="21">
        <v>13976</v>
      </c>
      <c r="H13" s="21">
        <v>11261</v>
      </c>
      <c r="I13" s="21">
        <v>3806</v>
      </c>
      <c r="J13" s="21">
        <v>3892</v>
      </c>
      <c r="K13" s="21">
        <v>1568</v>
      </c>
    </row>
    <row r="14" spans="2:11">
      <c r="B14" s="1" t="s">
        <v>233</v>
      </c>
      <c r="C14" s="21">
        <v>7120</v>
      </c>
      <c r="D14" s="21">
        <v>-3217</v>
      </c>
      <c r="E14" s="21">
        <v>4791</v>
      </c>
      <c r="F14" s="21">
        <v>2863</v>
      </c>
      <c r="G14" s="21">
        <v>2374</v>
      </c>
      <c r="H14" s="21">
        <v>1197</v>
      </c>
      <c r="I14" s="21">
        <v>769</v>
      </c>
      <c r="J14" s="21">
        <v>1425</v>
      </c>
      <c r="K14" s="25">
        <v>950</v>
      </c>
    </row>
    <row r="15" spans="2:11">
      <c r="B15" s="1" t="s">
        <v>14</v>
      </c>
      <c r="C15" s="21">
        <v>30437</v>
      </c>
      <c r="D15" s="21">
        <v>-2719</v>
      </c>
      <c r="E15" s="21">
        <v>33360</v>
      </c>
      <c r="F15" s="21">
        <v>21315</v>
      </c>
      <c r="G15" s="21">
        <v>11602</v>
      </c>
      <c r="H15" s="21">
        <v>10064</v>
      </c>
      <c r="I15" s="21">
        <v>3037</v>
      </c>
      <c r="J15" s="21">
        <v>2467</v>
      </c>
      <c r="K15" s="21">
        <v>618</v>
      </c>
    </row>
    <row r="16" spans="2:11">
      <c r="B16" s="1" t="s">
        <v>32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2:11">
      <c r="B17" s="1" t="s">
        <v>15</v>
      </c>
      <c r="C17" s="21">
        <v>30425</v>
      </c>
      <c r="D17" s="21">
        <v>-2722</v>
      </c>
      <c r="E17" s="21">
        <v>33364</v>
      </c>
      <c r="F17" s="21">
        <v>21331</v>
      </c>
      <c r="G17" s="21">
        <v>11588</v>
      </c>
      <c r="H17" s="21">
        <v>10073</v>
      </c>
      <c r="I17" s="21">
        <v>3033</v>
      </c>
      <c r="J17" s="21">
        <v>2371</v>
      </c>
      <c r="K17" s="21">
        <v>596</v>
      </c>
    </row>
    <row r="18" spans="2:11">
      <c r="B18" s="1" t="s">
        <v>24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</row>
    <row r="19" spans="2:11">
      <c r="B19" s="1" t="s">
        <v>25</v>
      </c>
      <c r="C19" s="21">
        <v>30425</v>
      </c>
      <c r="D19" s="21">
        <v>-2722</v>
      </c>
      <c r="E19" s="21">
        <v>33364</v>
      </c>
      <c r="F19" s="21">
        <v>21331</v>
      </c>
      <c r="G19" s="21">
        <v>11588</v>
      </c>
      <c r="H19" s="21">
        <v>10073</v>
      </c>
      <c r="I19" s="21">
        <v>3033</v>
      </c>
      <c r="J19" s="21">
        <v>2371</v>
      </c>
      <c r="K19" s="21">
        <v>596</v>
      </c>
    </row>
    <row r="20" spans="2:11">
      <c r="B20" s="1" t="s">
        <v>27</v>
      </c>
      <c r="C20" s="21">
        <v>85515</v>
      </c>
      <c r="D20" s="21">
        <v>54169</v>
      </c>
      <c r="E20" s="21">
        <v>59312</v>
      </c>
      <c r="F20" s="21">
        <v>48079</v>
      </c>
      <c r="G20" s="21">
        <v>36330</v>
      </c>
      <c r="H20" s="21">
        <v>27762</v>
      </c>
      <c r="I20" s="21">
        <v>15584</v>
      </c>
      <c r="J20" s="21">
        <v>12302</v>
      </c>
      <c r="K20" s="21">
        <v>8514</v>
      </c>
    </row>
    <row r="21" spans="2:11">
      <c r="B21" s="1" t="s">
        <v>31</v>
      </c>
      <c r="C21" s="21">
        <v>36852</v>
      </c>
      <c r="D21" s="21">
        <v>12248</v>
      </c>
      <c r="E21" s="21">
        <v>24879</v>
      </c>
      <c r="F21" s="21">
        <v>22899</v>
      </c>
      <c r="G21" s="21">
        <v>14541</v>
      </c>
      <c r="H21" s="21">
        <v>12421</v>
      </c>
      <c r="I21" s="21">
        <v>4106</v>
      </c>
      <c r="J21" s="21">
        <v>4186</v>
      </c>
      <c r="K21" s="21">
        <v>2233</v>
      </c>
    </row>
    <row r="22" spans="2:11">
      <c r="B22" s="1" t="s">
        <v>29</v>
      </c>
      <c r="C22" s="27">
        <v>10304</v>
      </c>
      <c r="D22" s="27">
        <v>10189</v>
      </c>
      <c r="E22" s="27">
        <v>10117</v>
      </c>
      <c r="F22" s="27">
        <v>10005</v>
      </c>
      <c r="G22" s="27">
        <v>9880</v>
      </c>
      <c r="H22" s="1">
        <v>9740</v>
      </c>
      <c r="I22" s="27">
        <v>9600</v>
      </c>
      <c r="J22" s="27">
        <v>9480</v>
      </c>
      <c r="K22" s="27">
        <v>9340</v>
      </c>
    </row>
    <row r="23" spans="2:11">
      <c r="B23" s="1" t="s">
        <v>34</v>
      </c>
      <c r="C23" s="27">
        <v>10492</v>
      </c>
      <c r="D23" s="27">
        <v>10189</v>
      </c>
      <c r="E23" s="27">
        <v>10296</v>
      </c>
      <c r="F23" s="27">
        <v>10198</v>
      </c>
      <c r="G23" s="27">
        <v>10080</v>
      </c>
      <c r="H23" s="27">
        <v>10000</v>
      </c>
      <c r="I23" s="27">
        <v>9860</v>
      </c>
      <c r="J23" s="27">
        <v>9680</v>
      </c>
      <c r="K23" s="27">
        <v>9540</v>
      </c>
    </row>
    <row r="24" spans="2:11">
      <c r="B24" s="1" t="s">
        <v>35</v>
      </c>
      <c r="C24" s="25">
        <v>2.95</v>
      </c>
      <c r="D24" s="25">
        <v>-0.27</v>
      </c>
      <c r="E24" s="25">
        <v>3.3</v>
      </c>
      <c r="F24" s="25">
        <v>2.13</v>
      </c>
      <c r="G24" s="25">
        <v>1.17</v>
      </c>
      <c r="H24" s="25">
        <v>1.03</v>
      </c>
      <c r="I24" s="25">
        <v>0.32</v>
      </c>
      <c r="J24" s="25">
        <v>0.25</v>
      </c>
      <c r="K24" s="25">
        <v>0.06</v>
      </c>
    </row>
    <row r="25" spans="2:11">
      <c r="B25" s="1" t="s">
        <v>37</v>
      </c>
      <c r="C25" s="25">
        <v>2.9</v>
      </c>
      <c r="D25" s="25">
        <v>-0.27</v>
      </c>
      <c r="E25" s="25">
        <v>3.24</v>
      </c>
      <c r="F25" s="25">
        <v>2.09</v>
      </c>
      <c r="G25" s="25">
        <v>1.1499999999999999</v>
      </c>
      <c r="H25" s="25">
        <v>1.01</v>
      </c>
      <c r="I25" s="25">
        <v>0.31</v>
      </c>
      <c r="J25" s="25">
        <v>0.24</v>
      </c>
      <c r="K25" s="25">
        <v>0.06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F382-0C97-4435-9B8F-D7EDD4D76D0C}">
  <dimension ref="B2:M32"/>
  <sheetViews>
    <sheetView showGridLines="0" zoomScale="60" zoomScaleNormal="60" workbookViewId="0">
      <selection activeCell="K26" sqref="K26"/>
    </sheetView>
  </sheetViews>
  <sheetFormatPr defaultRowHeight="14.5"/>
  <cols>
    <col min="1" max="1" width="3.25" style="1" customWidth="1"/>
    <col min="2" max="2" width="48.58203125" style="1" customWidth="1"/>
    <col min="3" max="11" width="12.58203125" style="1" customWidth="1"/>
    <col min="12" max="12" width="24.4140625" style="1" bestFit="1" customWidth="1"/>
    <col min="13" max="13" width="9.6640625" style="1" bestFit="1" customWidth="1"/>
    <col min="14" max="14" width="11.58203125" style="1" bestFit="1" customWidth="1"/>
    <col min="15" max="15" width="23.4140625" style="1" bestFit="1" customWidth="1"/>
    <col min="16" max="16" width="8.6640625" style="1"/>
    <col min="17" max="17" width="11.58203125" style="1" bestFit="1" customWidth="1"/>
    <col min="18" max="18" width="11.1640625" style="1" bestFit="1" customWidth="1"/>
    <col min="19" max="20" width="11.58203125" style="1" bestFit="1" customWidth="1"/>
    <col min="21" max="16384" width="8.6640625" style="1"/>
  </cols>
  <sheetData>
    <row r="2" spans="2:13">
      <c r="B2" s="1" t="s">
        <v>43</v>
      </c>
    </row>
    <row r="3" spans="2:13">
      <c r="B3" s="22" t="s">
        <v>9</v>
      </c>
      <c r="C3" s="23">
        <v>45291</v>
      </c>
      <c r="D3" s="23">
        <v>44926</v>
      </c>
      <c r="E3" s="23">
        <v>44561</v>
      </c>
      <c r="F3" s="23">
        <v>44196</v>
      </c>
      <c r="G3" s="23">
        <v>43830</v>
      </c>
      <c r="H3" s="23">
        <v>43465</v>
      </c>
      <c r="I3" s="23">
        <v>43100</v>
      </c>
      <c r="J3" s="23">
        <v>42735</v>
      </c>
      <c r="K3" s="23">
        <v>42369</v>
      </c>
    </row>
    <row r="4" spans="2:13">
      <c r="B4" s="24" t="s">
        <v>44</v>
      </c>
      <c r="C4" s="21">
        <v>86780</v>
      </c>
      <c r="D4" s="21">
        <v>70026</v>
      </c>
      <c r="E4" s="21">
        <v>96049</v>
      </c>
      <c r="F4" s="21">
        <v>84396</v>
      </c>
      <c r="G4" s="21">
        <v>55021</v>
      </c>
      <c r="H4" s="21">
        <v>41250</v>
      </c>
      <c r="I4" s="21">
        <v>30986</v>
      </c>
      <c r="J4" s="21">
        <v>25981</v>
      </c>
      <c r="K4" s="21">
        <v>19808</v>
      </c>
      <c r="L4" s="21"/>
      <c r="M4" s="21"/>
    </row>
    <row r="5" spans="2:13">
      <c r="B5" s="24" t="s">
        <v>45</v>
      </c>
      <c r="C5" s="21">
        <v>52253</v>
      </c>
      <c r="D5" s="21">
        <v>42360</v>
      </c>
      <c r="E5" s="21">
        <v>32891</v>
      </c>
      <c r="F5" s="21">
        <v>24542</v>
      </c>
      <c r="G5" s="21">
        <v>20816</v>
      </c>
      <c r="H5" s="21">
        <v>16677</v>
      </c>
      <c r="I5" s="21">
        <v>13164</v>
      </c>
      <c r="J5" s="21">
        <v>8339</v>
      </c>
      <c r="K5" s="21">
        <v>5654</v>
      </c>
      <c r="L5" s="21"/>
    </row>
    <row r="6" spans="2:13">
      <c r="B6" s="24" t="s">
        <v>58</v>
      </c>
      <c r="C6" s="21">
        <v>33318</v>
      </c>
      <c r="D6" s="21">
        <v>34405</v>
      </c>
      <c r="E6" s="21">
        <v>32640</v>
      </c>
      <c r="F6" s="21">
        <v>23795</v>
      </c>
      <c r="G6" s="21">
        <v>20497</v>
      </c>
      <c r="H6" s="21">
        <v>17174</v>
      </c>
      <c r="I6" s="21">
        <v>16047</v>
      </c>
      <c r="J6" s="21">
        <v>11461</v>
      </c>
      <c r="K6" s="21">
        <v>10243</v>
      </c>
      <c r="L6" s="21"/>
      <c r="M6" s="21"/>
    </row>
    <row r="7" spans="2:13">
      <c r="B7" s="24" t="s">
        <v>59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/>
      <c r="M7" s="21"/>
    </row>
    <row r="8" spans="2:13">
      <c r="B8" s="24" t="s">
        <v>62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/>
      <c r="M8" s="21"/>
    </row>
    <row r="9" spans="2:13">
      <c r="B9" s="1" t="s">
        <v>61</v>
      </c>
      <c r="C9" s="21">
        <v>172351</v>
      </c>
      <c r="D9" s="21">
        <v>146791</v>
      </c>
      <c r="E9" s="21">
        <v>161580</v>
      </c>
      <c r="F9" s="21">
        <v>132733</v>
      </c>
      <c r="G9" s="21">
        <v>96334</v>
      </c>
      <c r="H9" s="21">
        <v>75101</v>
      </c>
      <c r="I9" s="21">
        <v>60197</v>
      </c>
      <c r="J9" s="21">
        <v>45781</v>
      </c>
      <c r="K9" s="21">
        <v>35705</v>
      </c>
      <c r="L9" s="21"/>
    </row>
    <row r="10" spans="2:13">
      <c r="B10" s="28" t="s">
        <v>63</v>
      </c>
      <c r="C10" s="21">
        <v>204177</v>
      </c>
      <c r="D10" s="21">
        <v>186715</v>
      </c>
      <c r="E10" s="21">
        <v>160281</v>
      </c>
      <c r="F10" s="21">
        <v>113114</v>
      </c>
      <c r="G10" s="21">
        <v>72705</v>
      </c>
      <c r="H10" s="21">
        <v>61797</v>
      </c>
      <c r="I10" s="21">
        <v>48866</v>
      </c>
      <c r="J10" s="21">
        <v>29114</v>
      </c>
      <c r="K10" s="21">
        <v>21838</v>
      </c>
    </row>
    <row r="11" spans="2:13">
      <c r="B11" s="28" t="s">
        <v>64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</row>
    <row r="12" spans="2:13">
      <c r="B12" s="28" t="s">
        <v>46</v>
      </c>
      <c r="C12" s="21">
        <v>22789</v>
      </c>
      <c r="D12" s="21">
        <v>20288</v>
      </c>
      <c r="E12" s="21">
        <v>15371</v>
      </c>
      <c r="F12" s="21">
        <v>15017</v>
      </c>
      <c r="G12" s="21">
        <v>14754</v>
      </c>
      <c r="H12" s="21">
        <v>14548</v>
      </c>
      <c r="I12" s="21">
        <v>13350</v>
      </c>
      <c r="J12" s="21">
        <v>3784</v>
      </c>
      <c r="K12" s="21">
        <v>3759</v>
      </c>
    </row>
    <row r="13" spans="2:13">
      <c r="B13" s="28" t="s">
        <v>47</v>
      </c>
      <c r="C13" s="21">
        <v>56024</v>
      </c>
      <c r="D13" s="21">
        <v>42758</v>
      </c>
      <c r="E13" s="21">
        <v>27235</v>
      </c>
      <c r="F13" s="21">
        <v>22778</v>
      </c>
      <c r="G13" s="21">
        <v>16314</v>
      </c>
      <c r="H13" s="21">
        <v>11202</v>
      </c>
      <c r="I13" s="21">
        <v>8897</v>
      </c>
      <c r="J13" s="21">
        <v>4723</v>
      </c>
      <c r="K13" s="21">
        <v>3445</v>
      </c>
      <c r="L13" s="21"/>
      <c r="M13" s="21"/>
    </row>
    <row r="14" spans="2:13">
      <c r="B14" s="24" t="s">
        <v>48</v>
      </c>
      <c r="C14" s="21">
        <v>355503</v>
      </c>
      <c r="D14" s="21">
        <v>315884</v>
      </c>
      <c r="E14" s="21">
        <v>258969</v>
      </c>
      <c r="F14" s="21">
        <v>188462</v>
      </c>
      <c r="G14" s="21">
        <v>128914</v>
      </c>
      <c r="H14" s="21">
        <v>87547</v>
      </c>
      <c r="I14" s="21">
        <v>71113</v>
      </c>
      <c r="J14" s="21">
        <v>37621</v>
      </c>
      <c r="K14" s="21">
        <v>29042</v>
      </c>
      <c r="L14" s="21"/>
      <c r="M14" s="21"/>
    </row>
    <row r="15" spans="2:13">
      <c r="B15" s="1" t="s">
        <v>38</v>
      </c>
      <c r="C15" s="21">
        <v>527854</v>
      </c>
      <c r="D15" s="21">
        <v>462675</v>
      </c>
      <c r="E15" s="21">
        <v>420549</v>
      </c>
      <c r="F15" s="21">
        <v>321195</v>
      </c>
      <c r="G15" s="21">
        <v>225248</v>
      </c>
      <c r="H15" s="21">
        <v>162648</v>
      </c>
      <c r="I15" s="21">
        <v>131310</v>
      </c>
      <c r="J15" s="21">
        <v>83402</v>
      </c>
      <c r="K15" s="21">
        <v>64747</v>
      </c>
    </row>
    <row r="16" spans="2:13">
      <c r="B16" s="24" t="s">
        <v>39</v>
      </c>
      <c r="C16" s="21">
        <v>164917</v>
      </c>
      <c r="D16" s="25">
        <v>155393</v>
      </c>
      <c r="E16" s="21">
        <v>142266</v>
      </c>
      <c r="F16" s="21">
        <v>126385</v>
      </c>
      <c r="G16" s="21">
        <v>87812</v>
      </c>
      <c r="H16" s="21">
        <v>68391</v>
      </c>
      <c r="I16" s="21">
        <v>57883</v>
      </c>
      <c r="J16" s="21">
        <v>43816</v>
      </c>
      <c r="K16" s="21">
        <v>33887</v>
      </c>
      <c r="L16" s="21"/>
      <c r="M16" s="21"/>
    </row>
    <row r="17" spans="2:13">
      <c r="B17" s="28" t="s">
        <v>49</v>
      </c>
      <c r="C17" s="21">
        <v>58314</v>
      </c>
      <c r="D17" s="21">
        <v>67150</v>
      </c>
      <c r="E17" s="21">
        <v>48744</v>
      </c>
      <c r="F17" s="21">
        <v>31816</v>
      </c>
      <c r="G17" s="21">
        <v>23414</v>
      </c>
      <c r="H17" s="21">
        <v>23495</v>
      </c>
      <c r="I17" s="21">
        <v>24743</v>
      </c>
      <c r="J17" s="21">
        <v>7694</v>
      </c>
      <c r="K17" s="21">
        <v>8227</v>
      </c>
      <c r="L17" s="21"/>
      <c r="M17" s="21"/>
    </row>
    <row r="18" spans="2:13">
      <c r="B18" s="28" t="s">
        <v>40</v>
      </c>
      <c r="C18" s="21">
        <v>25451</v>
      </c>
      <c r="D18" s="21">
        <v>21121</v>
      </c>
      <c r="E18" s="21">
        <v>23643</v>
      </c>
      <c r="F18" s="21">
        <v>17017</v>
      </c>
      <c r="G18" s="21">
        <v>12171</v>
      </c>
      <c r="H18" s="21">
        <v>17563</v>
      </c>
      <c r="I18" s="21">
        <v>20975</v>
      </c>
      <c r="J18" s="21">
        <v>12607</v>
      </c>
      <c r="K18" s="21">
        <v>9249</v>
      </c>
      <c r="L18" s="21"/>
      <c r="M18" s="21"/>
    </row>
    <row r="19" spans="2:13">
      <c r="B19" s="24" t="s">
        <v>50</v>
      </c>
      <c r="C19" s="21">
        <v>161062</v>
      </c>
      <c r="D19" s="21">
        <v>161239</v>
      </c>
      <c r="E19" s="21">
        <v>140038</v>
      </c>
      <c r="F19" s="21">
        <v>101406</v>
      </c>
      <c r="G19" s="21">
        <v>75376</v>
      </c>
      <c r="H19" s="21">
        <v>50708</v>
      </c>
      <c r="I19" s="21">
        <v>45718</v>
      </c>
      <c r="J19" s="21">
        <v>20301</v>
      </c>
      <c r="K19" s="21">
        <v>17476</v>
      </c>
      <c r="L19" s="21"/>
      <c r="M19" s="21"/>
    </row>
    <row r="20" spans="2:13">
      <c r="B20" s="1" t="s">
        <v>41</v>
      </c>
      <c r="C20" s="21">
        <v>325979</v>
      </c>
      <c r="D20" s="21">
        <v>316632</v>
      </c>
      <c r="E20" s="21">
        <v>282304</v>
      </c>
      <c r="F20" s="21">
        <v>227791</v>
      </c>
      <c r="G20" s="21">
        <v>163188</v>
      </c>
      <c r="H20" s="21">
        <v>119099</v>
      </c>
      <c r="I20" s="21">
        <v>103601</v>
      </c>
      <c r="J20" s="21">
        <v>64117</v>
      </c>
      <c r="K20" s="21">
        <v>51363</v>
      </c>
    </row>
    <row r="21" spans="2:13">
      <c r="B21" s="28" t="s">
        <v>51</v>
      </c>
      <c r="C21" s="21">
        <v>109</v>
      </c>
      <c r="D21" s="21">
        <v>108</v>
      </c>
      <c r="E21" s="21">
        <v>106</v>
      </c>
      <c r="F21" s="21">
        <v>5</v>
      </c>
      <c r="G21" s="21">
        <v>5</v>
      </c>
      <c r="H21" s="21">
        <v>5</v>
      </c>
      <c r="I21" s="21">
        <v>5</v>
      </c>
      <c r="J21" s="21">
        <v>5</v>
      </c>
      <c r="K21" s="21">
        <v>5</v>
      </c>
      <c r="L21" s="21"/>
      <c r="M21" s="21"/>
    </row>
    <row r="22" spans="2:13">
      <c r="B22" s="28" t="s">
        <v>52</v>
      </c>
      <c r="C22" s="21">
        <v>113618</v>
      </c>
      <c r="D22" s="21">
        <v>83193</v>
      </c>
      <c r="E22" s="21">
        <v>85915</v>
      </c>
      <c r="F22" s="21">
        <v>52551</v>
      </c>
      <c r="G22" s="21">
        <v>31220</v>
      </c>
      <c r="H22" s="21">
        <v>19625</v>
      </c>
      <c r="I22" s="21">
        <v>8636</v>
      </c>
      <c r="J22" s="21">
        <v>4916</v>
      </c>
      <c r="K22" s="21">
        <v>2545</v>
      </c>
      <c r="L22" s="21"/>
      <c r="M22" s="21"/>
    </row>
    <row r="23" spans="2:13">
      <c r="B23" s="28" t="s">
        <v>53</v>
      </c>
      <c r="C23" s="21">
        <v>-3040</v>
      </c>
      <c r="D23" s="21">
        <v>-4487</v>
      </c>
      <c r="E23" s="21">
        <v>-1376</v>
      </c>
      <c r="F23" s="21">
        <v>-180</v>
      </c>
      <c r="G23" s="21">
        <v>-986</v>
      </c>
      <c r="H23" s="21">
        <v>-1035</v>
      </c>
      <c r="I23" s="21">
        <v>-484</v>
      </c>
      <c r="J23" s="21">
        <v>-985</v>
      </c>
      <c r="K23" s="25">
        <v>-723</v>
      </c>
    </row>
    <row r="24" spans="2:13">
      <c r="B24" s="28" t="s">
        <v>56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5">
        <v>0</v>
      </c>
    </row>
    <row r="25" spans="2:13">
      <c r="B25" s="1" t="s">
        <v>42</v>
      </c>
      <c r="C25" s="21">
        <v>201875</v>
      </c>
      <c r="D25" s="21">
        <v>146043</v>
      </c>
      <c r="E25" s="21">
        <v>138245</v>
      </c>
      <c r="F25" s="21">
        <v>93404</v>
      </c>
      <c r="G25" s="21">
        <v>62060</v>
      </c>
      <c r="H25" s="21">
        <v>43549</v>
      </c>
      <c r="I25" s="21">
        <v>27709</v>
      </c>
      <c r="J25" s="21">
        <v>19285</v>
      </c>
      <c r="K25" s="21">
        <v>13384</v>
      </c>
      <c r="L25" s="21"/>
      <c r="M25" s="21"/>
    </row>
    <row r="26" spans="2:13">
      <c r="B26" s="1" t="s">
        <v>54</v>
      </c>
      <c r="C26" s="21">
        <v>527854</v>
      </c>
      <c r="D26" s="21">
        <v>462675</v>
      </c>
      <c r="E26" s="21">
        <v>420549</v>
      </c>
      <c r="F26" s="21">
        <v>321195</v>
      </c>
      <c r="G26" s="21">
        <v>225248</v>
      </c>
      <c r="H26" s="21">
        <v>162648</v>
      </c>
      <c r="I26" s="21">
        <v>131310</v>
      </c>
      <c r="J26" s="21">
        <v>583402</v>
      </c>
      <c r="K26" s="21">
        <v>64747</v>
      </c>
      <c r="L26" s="21"/>
      <c r="M26" s="21"/>
    </row>
    <row r="27" spans="2:13">
      <c r="G27" s="21"/>
      <c r="J27" s="21"/>
      <c r="K27" s="21"/>
      <c r="M27" s="21"/>
    </row>
    <row r="28" spans="2:13">
      <c r="G28" s="21"/>
      <c r="J28" s="21"/>
      <c r="K28" s="21"/>
      <c r="L28" s="21"/>
      <c r="M28" s="21"/>
    </row>
    <row r="29" spans="2:13">
      <c r="M29" s="25"/>
    </row>
    <row r="31" spans="2:13">
      <c r="J31" s="21"/>
      <c r="K31" s="21"/>
      <c r="L31" s="21"/>
      <c r="M31" s="21"/>
    </row>
    <row r="32" spans="2:13">
      <c r="M32" s="21"/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DF03-655B-4F9F-896B-2ABFBD934F3D}">
  <dimension ref="B2:K32"/>
  <sheetViews>
    <sheetView showGridLines="0" zoomScale="60" zoomScaleNormal="60" workbookViewId="0">
      <selection activeCell="A21" sqref="A21"/>
    </sheetView>
  </sheetViews>
  <sheetFormatPr defaultRowHeight="14.5"/>
  <cols>
    <col min="1" max="1" width="2.83203125" style="1" customWidth="1"/>
    <col min="2" max="2" width="48.58203125" style="1" customWidth="1"/>
    <col min="3" max="11" width="12.5" style="1" customWidth="1"/>
    <col min="12" max="16384" width="8.6640625" style="1"/>
  </cols>
  <sheetData>
    <row r="2" spans="2:11">
      <c r="B2" s="1" t="s">
        <v>83</v>
      </c>
    </row>
    <row r="3" spans="2:11">
      <c r="B3" s="29" t="s">
        <v>9</v>
      </c>
      <c r="C3" s="23">
        <v>45291</v>
      </c>
      <c r="D3" s="23">
        <v>44926</v>
      </c>
      <c r="E3" s="23">
        <v>44561</v>
      </c>
      <c r="F3" s="23">
        <v>44196</v>
      </c>
      <c r="G3" s="23">
        <v>43830</v>
      </c>
      <c r="H3" s="23">
        <v>43465</v>
      </c>
      <c r="I3" s="23">
        <v>43100</v>
      </c>
      <c r="J3" s="23">
        <v>42735</v>
      </c>
      <c r="K3" s="23">
        <v>42369</v>
      </c>
    </row>
    <row r="4" spans="2:11">
      <c r="B4" s="24" t="s">
        <v>65</v>
      </c>
      <c r="C4" s="21">
        <v>30425</v>
      </c>
      <c r="D4" s="21">
        <v>-2722</v>
      </c>
      <c r="E4" s="21">
        <v>33364</v>
      </c>
      <c r="F4" s="21">
        <v>21331</v>
      </c>
      <c r="G4" s="21">
        <v>11588</v>
      </c>
      <c r="H4" s="21">
        <v>10073</v>
      </c>
      <c r="I4" s="21">
        <v>3033</v>
      </c>
      <c r="J4" s="21">
        <v>2371</v>
      </c>
      <c r="K4" s="21">
        <v>596</v>
      </c>
    </row>
    <row r="5" spans="2:11">
      <c r="B5" s="24" t="s">
        <v>66</v>
      </c>
      <c r="C5" s="21">
        <v>48663</v>
      </c>
      <c r="D5" s="21">
        <v>41921</v>
      </c>
      <c r="E5" s="21">
        <v>34433</v>
      </c>
      <c r="F5" s="21">
        <v>25180</v>
      </c>
      <c r="G5" s="21">
        <v>21789</v>
      </c>
      <c r="H5" s="21">
        <v>15341</v>
      </c>
      <c r="I5" s="21">
        <v>11478</v>
      </c>
      <c r="J5" s="21">
        <v>8116</v>
      </c>
      <c r="K5" s="21">
        <v>6281</v>
      </c>
    </row>
    <row r="6" spans="2:11">
      <c r="B6" s="24" t="s">
        <v>67</v>
      </c>
      <c r="C6" s="21">
        <v>17399</v>
      </c>
      <c r="D6" s="21">
        <v>28439</v>
      </c>
      <c r="E6" s="21">
        <v>-1859</v>
      </c>
      <c r="F6" s="21">
        <v>6072</v>
      </c>
      <c r="G6" s="21">
        <v>7575</v>
      </c>
      <c r="H6" s="21">
        <v>6078</v>
      </c>
      <c r="I6" s="21">
        <v>3894</v>
      </c>
      <c r="J6" s="21">
        <v>2709</v>
      </c>
      <c r="K6" s="21">
        <v>2450</v>
      </c>
    </row>
    <row r="7" spans="2:11">
      <c r="B7" s="24" t="s">
        <v>68</v>
      </c>
      <c r="C7" s="21">
        <v>66062</v>
      </c>
      <c r="D7" s="21">
        <v>70360</v>
      </c>
      <c r="E7" s="21">
        <v>32574</v>
      </c>
      <c r="F7" s="21">
        <v>31252</v>
      </c>
      <c r="G7" s="21">
        <v>29364</v>
      </c>
      <c r="H7" s="21">
        <v>21419</v>
      </c>
      <c r="I7" s="21">
        <v>15372</v>
      </c>
      <c r="J7" s="21">
        <v>10825</v>
      </c>
      <c r="K7" s="21">
        <v>8731</v>
      </c>
    </row>
    <row r="8" spans="2:11">
      <c r="B8" s="24" t="s">
        <v>69</v>
      </c>
      <c r="C8" s="21">
        <v>-8348</v>
      </c>
      <c r="D8" s="21">
        <v>-8622</v>
      </c>
      <c r="E8" s="21">
        <v>-9145</v>
      </c>
      <c r="F8" s="21">
        <v>-8169</v>
      </c>
      <c r="G8" s="21">
        <v>-7681</v>
      </c>
      <c r="H8" s="21">
        <v>-4615</v>
      </c>
      <c r="I8" s="21">
        <v>-4780</v>
      </c>
      <c r="J8" s="21">
        <v>-3436</v>
      </c>
      <c r="K8" s="21">
        <v>-1755</v>
      </c>
    </row>
    <row r="9" spans="2:11">
      <c r="B9" s="24" t="s">
        <v>70</v>
      </c>
      <c r="C9" s="21">
        <v>1449</v>
      </c>
      <c r="D9" s="21">
        <v>-2592</v>
      </c>
      <c r="E9" s="21">
        <v>-9487</v>
      </c>
      <c r="F9" s="21">
        <v>-2849</v>
      </c>
      <c r="G9" s="21">
        <v>-3278</v>
      </c>
      <c r="H9" s="21">
        <v>-1314</v>
      </c>
      <c r="I9" s="21">
        <v>-3583</v>
      </c>
      <c r="J9" s="21">
        <v>-1426</v>
      </c>
      <c r="K9" s="21">
        <v>-2187</v>
      </c>
    </row>
    <row r="10" spans="2:11">
      <c r="B10" s="24" t="s">
        <v>71</v>
      </c>
      <c r="C10" s="21">
        <v>5473</v>
      </c>
      <c r="D10" s="21">
        <v>2945</v>
      </c>
      <c r="E10" s="21">
        <v>3602</v>
      </c>
      <c r="F10" s="21">
        <v>17480</v>
      </c>
      <c r="G10" s="21">
        <v>8193</v>
      </c>
      <c r="H10" s="21">
        <v>3263</v>
      </c>
      <c r="I10" s="21">
        <v>7100</v>
      </c>
      <c r="J10" s="21">
        <v>5030</v>
      </c>
      <c r="K10" s="21">
        <v>4294</v>
      </c>
    </row>
    <row r="11" spans="2:11">
      <c r="B11" s="24" t="s">
        <v>72</v>
      </c>
      <c r="C11" s="21">
        <v>-7687</v>
      </c>
      <c r="D11" s="21">
        <v>-11059</v>
      </c>
      <c r="E11" s="21">
        <v>-6704</v>
      </c>
      <c r="F11" s="21">
        <v>1265</v>
      </c>
      <c r="G11" s="21">
        <v>1711</v>
      </c>
      <c r="H11" s="21">
        <v>1151</v>
      </c>
      <c r="I11" s="21">
        <v>738</v>
      </c>
      <c r="J11" s="21">
        <v>1955</v>
      </c>
      <c r="K11" s="21">
        <v>1292</v>
      </c>
    </row>
    <row r="12" spans="2:11">
      <c r="B12" s="24" t="s">
        <v>73</v>
      </c>
      <c r="C12" s="21">
        <v>-11541</v>
      </c>
      <c r="D12" s="21">
        <v>-20886</v>
      </c>
      <c r="E12" s="21">
        <v>-19611</v>
      </c>
      <c r="F12" s="21">
        <v>13481</v>
      </c>
      <c r="G12" s="21">
        <v>-2438</v>
      </c>
      <c r="H12" s="21">
        <v>-1043</v>
      </c>
      <c r="I12" s="21">
        <v>-242</v>
      </c>
      <c r="J12" s="21">
        <v>3847</v>
      </c>
      <c r="K12" s="21">
        <v>2557</v>
      </c>
    </row>
    <row r="13" spans="2:11">
      <c r="B13" s="1" t="s">
        <v>74</v>
      </c>
      <c r="C13" s="21">
        <v>84946</v>
      </c>
      <c r="D13" s="21">
        <v>46752</v>
      </c>
      <c r="E13" s="21">
        <v>46327</v>
      </c>
      <c r="F13" s="21">
        <v>66064</v>
      </c>
      <c r="G13" s="21">
        <v>38514</v>
      </c>
      <c r="H13" s="21">
        <v>30723</v>
      </c>
      <c r="I13" s="21">
        <v>18365</v>
      </c>
      <c r="J13" s="21">
        <v>17203</v>
      </c>
      <c r="K13" s="21">
        <v>12039</v>
      </c>
    </row>
    <row r="14" spans="2:11">
      <c r="B14" s="24" t="s">
        <v>84</v>
      </c>
      <c r="C14" s="21">
        <v>-48133</v>
      </c>
      <c r="D14" s="21">
        <v>-58321</v>
      </c>
      <c r="E14" s="21">
        <v>-55396</v>
      </c>
      <c r="F14" s="21">
        <v>-35044</v>
      </c>
      <c r="G14" s="21">
        <v>-12689</v>
      </c>
      <c r="H14" s="21">
        <v>-11323</v>
      </c>
      <c r="I14" s="21">
        <v>-10058</v>
      </c>
      <c r="J14" s="21">
        <v>-6737</v>
      </c>
      <c r="K14" s="21">
        <v>-4589</v>
      </c>
    </row>
    <row r="15" spans="2:11">
      <c r="B15" s="24" t="s">
        <v>86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</row>
    <row r="16" spans="2:11">
      <c r="B16" s="24" t="s">
        <v>87</v>
      </c>
      <c r="C16" s="21">
        <v>-5839</v>
      </c>
      <c r="D16" s="21">
        <v>-8316</v>
      </c>
      <c r="E16" s="21">
        <v>-1985</v>
      </c>
      <c r="F16" s="21">
        <v>-2325</v>
      </c>
      <c r="G16" s="21">
        <v>-2461</v>
      </c>
      <c r="H16" s="21">
        <v>-2186</v>
      </c>
      <c r="I16" s="21">
        <v>-13972</v>
      </c>
      <c r="J16" s="21">
        <v>-116</v>
      </c>
      <c r="K16" s="21">
        <v>-795</v>
      </c>
    </row>
    <row r="17" spans="2:11">
      <c r="B17" s="24" t="s">
        <v>88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</row>
    <row r="18" spans="2:11">
      <c r="B18" s="24" t="s">
        <v>75</v>
      </c>
      <c r="C18" s="21">
        <v>4139</v>
      </c>
      <c r="D18" s="21">
        <v>29036</v>
      </c>
      <c r="E18" s="25">
        <v>-773</v>
      </c>
      <c r="F18" s="21">
        <v>-22242</v>
      </c>
      <c r="G18" s="21">
        <v>-9131</v>
      </c>
      <c r="H18" s="21">
        <v>1140</v>
      </c>
      <c r="I18" s="21">
        <v>-3054</v>
      </c>
      <c r="J18" s="21">
        <v>-2663</v>
      </c>
      <c r="K18" s="21">
        <v>-1066</v>
      </c>
    </row>
    <row r="19" spans="2:11">
      <c r="B19" s="24" t="s">
        <v>89</v>
      </c>
      <c r="C19" s="21">
        <v>4139</v>
      </c>
      <c r="D19" s="21">
        <v>29036</v>
      </c>
      <c r="E19" s="25">
        <v>-773</v>
      </c>
      <c r="F19" s="21">
        <v>-22242</v>
      </c>
      <c r="G19" s="21">
        <v>-9131</v>
      </c>
      <c r="H19" s="21">
        <v>1140</v>
      </c>
      <c r="I19" s="21">
        <v>-3054</v>
      </c>
      <c r="J19" s="21">
        <v>-2663</v>
      </c>
      <c r="K19" s="21">
        <v>-1066</v>
      </c>
    </row>
    <row r="20" spans="2:11">
      <c r="B20" s="24" t="s">
        <v>91</v>
      </c>
      <c r="C20" s="21"/>
      <c r="D20" s="21"/>
      <c r="E20" s="25"/>
      <c r="F20" s="21"/>
      <c r="G20" s="21"/>
      <c r="H20" s="21"/>
      <c r="I20" s="21"/>
      <c r="K20" s="21"/>
    </row>
    <row r="21" spans="2:11">
      <c r="B21" s="1" t="s">
        <v>76</v>
      </c>
      <c r="C21" s="21">
        <v>-49833</v>
      </c>
      <c r="D21" s="21">
        <v>-37601</v>
      </c>
      <c r="E21" s="21">
        <v>-58154</v>
      </c>
      <c r="F21" s="21">
        <v>-59611</v>
      </c>
      <c r="G21" s="21">
        <v>-24281</v>
      </c>
      <c r="H21" s="21">
        <v>-12369</v>
      </c>
      <c r="I21" s="21">
        <v>-27084</v>
      </c>
      <c r="J21" s="21">
        <v>-9516</v>
      </c>
      <c r="K21" s="21">
        <v>-6450</v>
      </c>
    </row>
    <row r="22" spans="2:11">
      <c r="B22" s="24" t="s">
        <v>77</v>
      </c>
      <c r="C22" s="21">
        <v>-8331</v>
      </c>
      <c r="D22" s="21">
        <v>11719</v>
      </c>
      <c r="E22" s="21">
        <v>6088</v>
      </c>
      <c r="F22" s="21">
        <v>1723</v>
      </c>
      <c r="G22" s="21">
        <v>-9950</v>
      </c>
      <c r="H22" s="21">
        <v>-7759</v>
      </c>
      <c r="I22" s="21">
        <v>9928</v>
      </c>
      <c r="J22" s="21">
        <v>-3716</v>
      </c>
      <c r="K22" s="21">
        <v>-3882</v>
      </c>
    </row>
    <row r="23" spans="2:11">
      <c r="B23" s="24" t="s">
        <v>78</v>
      </c>
      <c r="C23" s="21">
        <v>-7548</v>
      </c>
      <c r="D23" s="21">
        <v>3999</v>
      </c>
      <c r="E23" s="21">
        <v>203</v>
      </c>
      <c r="F23" s="21">
        <v>619</v>
      </c>
      <c r="G23" s="21">
        <v>-116</v>
      </c>
      <c r="H23" s="21">
        <v>73</v>
      </c>
    </row>
    <row r="24" spans="2:11">
      <c r="B24" s="24" t="s">
        <v>93</v>
      </c>
      <c r="C24" s="21">
        <v>-15879</v>
      </c>
      <c r="D24" s="21">
        <v>15718</v>
      </c>
      <c r="E24" s="21">
        <v>6291</v>
      </c>
      <c r="F24" s="21">
        <v>-1104</v>
      </c>
      <c r="G24" s="21">
        <v>-10066</v>
      </c>
      <c r="H24" s="21">
        <v>-7686</v>
      </c>
      <c r="I24" s="21">
        <v>9928</v>
      </c>
      <c r="J24" s="21">
        <v>-3716</v>
      </c>
      <c r="K24" s="21">
        <v>-3882</v>
      </c>
    </row>
    <row r="25" spans="2:11">
      <c r="B25" s="24" t="s">
        <v>95</v>
      </c>
      <c r="C25" s="21">
        <v>0</v>
      </c>
      <c r="D25" s="21">
        <v>-6000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</row>
    <row r="26" spans="2:11">
      <c r="B26" s="24" t="s">
        <v>79</v>
      </c>
      <c r="C26" s="21">
        <v>0</v>
      </c>
      <c r="D26" s="21">
        <v>-6000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</row>
    <row r="27" spans="2:11">
      <c r="B27" s="24" t="s">
        <v>96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</row>
    <row r="28" spans="2:11">
      <c r="B28" s="24" t="s">
        <v>97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6</v>
      </c>
      <c r="K28" s="21">
        <v>78</v>
      </c>
    </row>
    <row r="29" spans="2:11">
      <c r="B29" s="1" t="s">
        <v>99</v>
      </c>
      <c r="C29" s="21">
        <v>-15879</v>
      </c>
      <c r="D29" s="21">
        <v>9718</v>
      </c>
      <c r="E29" s="21">
        <v>6291</v>
      </c>
      <c r="F29" s="21">
        <v>-1104</v>
      </c>
      <c r="G29" s="21">
        <v>-10066</v>
      </c>
      <c r="H29" s="21">
        <v>-7686</v>
      </c>
      <c r="I29" s="21">
        <v>9928</v>
      </c>
      <c r="J29" s="21">
        <v>-3716</v>
      </c>
      <c r="K29" s="21">
        <v>-3882</v>
      </c>
    </row>
    <row r="30" spans="2:11">
      <c r="B30" s="1" t="s">
        <v>80</v>
      </c>
      <c r="C30" s="21">
        <v>19637</v>
      </c>
      <c r="D30" s="21">
        <v>17776</v>
      </c>
      <c r="E30" s="21">
        <v>-5900</v>
      </c>
      <c r="F30" s="21">
        <v>5967</v>
      </c>
      <c r="G30" s="21">
        <v>4237</v>
      </c>
      <c r="H30" s="21">
        <v>10317</v>
      </c>
      <c r="I30" s="21">
        <v>1922</v>
      </c>
      <c r="J30" s="21">
        <v>3759</v>
      </c>
      <c r="K30" s="21">
        <v>1333</v>
      </c>
    </row>
    <row r="31" spans="2:11">
      <c r="B31" s="1" t="s">
        <v>81</v>
      </c>
      <c r="C31" s="21">
        <v>24023</v>
      </c>
      <c r="D31" s="21">
        <v>19621</v>
      </c>
      <c r="E31" s="21">
        <v>12757</v>
      </c>
      <c r="F31" s="21">
        <v>9208</v>
      </c>
      <c r="G31" s="21">
        <v>6864</v>
      </c>
      <c r="H31" s="21">
        <v>5418</v>
      </c>
      <c r="I31" s="21">
        <v>4215</v>
      </c>
      <c r="J31" s="21">
        <v>2975</v>
      </c>
      <c r="K31" s="21">
        <v>2119</v>
      </c>
    </row>
    <row r="32" spans="2:11">
      <c r="B32" s="1" t="s">
        <v>82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9F49-818A-4503-B39F-7DE2F70A3485}">
  <dimension ref="B1:J25"/>
  <sheetViews>
    <sheetView showGridLines="0" zoomScale="60" zoomScaleNormal="60" workbookViewId="0">
      <selection activeCell="B14" sqref="B14"/>
    </sheetView>
  </sheetViews>
  <sheetFormatPr defaultRowHeight="14.5"/>
  <cols>
    <col min="1" max="1" width="3.08203125" style="1" customWidth="1"/>
    <col min="2" max="2" width="48.58203125" style="1" customWidth="1"/>
    <col min="3" max="10" width="12.4140625" style="1" customWidth="1"/>
    <col min="11" max="16384" width="8.6640625" style="1"/>
  </cols>
  <sheetData>
    <row r="1" spans="2:10">
      <c r="B1" s="25"/>
    </row>
    <row r="2" spans="2:10">
      <c r="B2" s="1" t="s">
        <v>10</v>
      </c>
    </row>
    <row r="3" spans="2:10">
      <c r="B3" s="22" t="s">
        <v>9</v>
      </c>
      <c r="C3" s="23">
        <v>44926</v>
      </c>
      <c r="D3" s="23">
        <v>44561</v>
      </c>
      <c r="E3" s="23">
        <v>44196</v>
      </c>
      <c r="F3" s="23">
        <v>43830</v>
      </c>
      <c r="G3" s="23">
        <v>43465</v>
      </c>
      <c r="H3" s="23">
        <v>43100</v>
      </c>
      <c r="I3" s="23">
        <v>42735</v>
      </c>
      <c r="J3" s="23">
        <v>42369</v>
      </c>
    </row>
    <row r="4" spans="2:10">
      <c r="B4" s="1" t="s">
        <v>18</v>
      </c>
      <c r="C4" s="25">
        <v>5615.6880000000001</v>
      </c>
      <c r="D4" s="25">
        <v>4954.8230000000003</v>
      </c>
      <c r="E4" s="25">
        <v>4542.9269999999997</v>
      </c>
      <c r="F4" s="25">
        <v>5183.808</v>
      </c>
      <c r="G4" s="25">
        <v>5393.7449999999999</v>
      </c>
      <c r="H4" s="25">
        <v>5692.53</v>
      </c>
      <c r="I4" s="25">
        <v>5237.2060000000001</v>
      </c>
      <c r="J4" s="25">
        <v>4924.9570000000003</v>
      </c>
    </row>
    <row r="5" spans="2:10">
      <c r="B5" s="1" t="s">
        <v>329</v>
      </c>
      <c r="C5" s="25">
        <v>4714.8599999999997</v>
      </c>
      <c r="D5" s="25">
        <v>4260.3429999999998</v>
      </c>
      <c r="E5" s="25">
        <v>3979.7730000000001</v>
      </c>
      <c r="F5" s="25">
        <v>4140.7520000000004</v>
      </c>
      <c r="G5" s="25">
        <v>4388.3599999999997</v>
      </c>
      <c r="H5" s="25">
        <v>4822.3119999999999</v>
      </c>
      <c r="I5" s="25">
        <v>4509.174</v>
      </c>
      <c r="J5" s="25">
        <v>4280.5919999999996</v>
      </c>
    </row>
    <row r="6" spans="2:10">
      <c r="B6" s="1" t="s">
        <v>11</v>
      </c>
      <c r="C6" s="25">
        <v>900.82799999999997</v>
      </c>
      <c r="D6" s="25">
        <v>694.48</v>
      </c>
      <c r="E6" s="25">
        <v>563.154</v>
      </c>
      <c r="F6" s="25">
        <v>1043.056</v>
      </c>
      <c r="G6" s="25">
        <v>1005.385</v>
      </c>
      <c r="H6" s="25">
        <v>870.21799999999996</v>
      </c>
      <c r="I6" s="25">
        <v>728.03200000000004</v>
      </c>
      <c r="J6" s="25">
        <v>644.36500000000001</v>
      </c>
    </row>
    <row r="7" spans="2:10">
      <c r="B7" s="24" t="s">
        <v>20</v>
      </c>
      <c r="C7" s="25">
        <v>111.682</v>
      </c>
      <c r="D7" s="25">
        <v>98.197000000000003</v>
      </c>
      <c r="E7" s="25">
        <v>69.680000000000007</v>
      </c>
      <c r="F7" s="25">
        <v>73.695999999999998</v>
      </c>
      <c r="G7" s="25">
        <v>71.686999999999998</v>
      </c>
      <c r="H7" s="25">
        <v>86.581000000000003</v>
      </c>
      <c r="I7" s="25">
        <v>78.679000000000002</v>
      </c>
      <c r="J7" s="25">
        <v>73.841999999999999</v>
      </c>
    </row>
    <row r="8" spans="2:10">
      <c r="B8" s="24" t="s">
        <v>331</v>
      </c>
      <c r="C8" s="25">
        <v>267.61399999999998</v>
      </c>
      <c r="D8" s="25">
        <v>255.55</v>
      </c>
      <c r="E8" s="25">
        <v>257.01799999999997</v>
      </c>
      <c r="F8" s="25">
        <v>227.696</v>
      </c>
      <c r="G8" s="25">
        <v>234.66499999999999</v>
      </c>
      <c r="H8" s="25">
        <v>202.32400000000001</v>
      </c>
      <c r="I8" s="25">
        <v>193.434</v>
      </c>
      <c r="J8" s="25">
        <v>177.553</v>
      </c>
    </row>
    <row r="9" spans="2:10">
      <c r="B9" s="24" t="s">
        <v>12</v>
      </c>
      <c r="C9" s="25">
        <v>14.75</v>
      </c>
      <c r="D9" s="25">
        <v>79.268000000000001</v>
      </c>
      <c r="E9" s="25">
        <v>63.969000000000001</v>
      </c>
      <c r="F9" s="25">
        <v>48.607999999999997</v>
      </c>
      <c r="G9" s="25">
        <v>33.421999999999997</v>
      </c>
      <c r="H9" s="25">
        <v>46.341999999999999</v>
      </c>
      <c r="I9" s="25">
        <v>45.149000000000001</v>
      </c>
      <c r="J9" s="25">
        <v>35.200000000000003</v>
      </c>
    </row>
    <row r="10" spans="2:10">
      <c r="B10" s="1" t="s">
        <v>231</v>
      </c>
      <c r="C10" s="25">
        <v>364.54500000000002</v>
      </c>
      <c r="D10" s="25">
        <v>274.48</v>
      </c>
      <c r="E10" s="25">
        <v>262.72899999999998</v>
      </c>
      <c r="F10" s="25">
        <v>252.78399999999999</v>
      </c>
      <c r="G10" s="25">
        <v>272.92899999999997</v>
      </c>
      <c r="H10" s="25">
        <v>242.56299999999999</v>
      </c>
      <c r="I10" s="25">
        <v>226.96299999999999</v>
      </c>
      <c r="J10" s="25">
        <v>216.19499999999999</v>
      </c>
    </row>
    <row r="11" spans="2:10">
      <c r="B11" s="1" t="s">
        <v>263</v>
      </c>
      <c r="C11" s="25">
        <v>536.83000000000004</v>
      </c>
      <c r="D11" s="21">
        <v>420</v>
      </c>
      <c r="E11" s="25">
        <v>300.42500000000001</v>
      </c>
      <c r="F11" s="25">
        <v>790.27300000000002</v>
      </c>
      <c r="G11" s="25">
        <v>732.45699999999999</v>
      </c>
      <c r="H11" s="25">
        <v>627.65499999999997</v>
      </c>
      <c r="I11" s="25">
        <v>501.06900000000002</v>
      </c>
      <c r="J11" s="25">
        <v>428.17</v>
      </c>
    </row>
    <row r="12" spans="2:10">
      <c r="B12" s="1" t="s">
        <v>232</v>
      </c>
      <c r="C12" s="25">
        <v>-47.411999999999999</v>
      </c>
      <c r="D12" s="25">
        <v>-46.140999999999998</v>
      </c>
      <c r="E12" s="25">
        <v>-76.534000000000006</v>
      </c>
      <c r="F12" s="25">
        <v>-43.68</v>
      </c>
      <c r="G12" s="25">
        <v>-14.407999999999999</v>
      </c>
      <c r="H12" s="25">
        <v>-45.212000000000003</v>
      </c>
      <c r="I12" s="25">
        <v>-41.165999999999997</v>
      </c>
      <c r="J12" s="25">
        <v>-71.953999999999994</v>
      </c>
    </row>
    <row r="13" spans="2:10">
      <c r="B13" s="1" t="s">
        <v>13</v>
      </c>
      <c r="C13" s="25">
        <v>487.81700000000001</v>
      </c>
      <c r="D13" s="25">
        <v>372.67700000000002</v>
      </c>
      <c r="E13" s="25">
        <v>222.749</v>
      </c>
      <c r="F13" s="25">
        <v>746.59199999999998</v>
      </c>
      <c r="G13" s="25">
        <v>717.221</v>
      </c>
      <c r="H13" s="25">
        <v>582.44399999999996</v>
      </c>
      <c r="I13" s="25">
        <v>459.90300000000002</v>
      </c>
      <c r="J13" s="25">
        <v>356.21600000000001</v>
      </c>
    </row>
    <row r="14" spans="2:10">
      <c r="B14" s="1" t="s">
        <v>233</v>
      </c>
      <c r="C14" s="25">
        <v>136.96799999999999</v>
      </c>
      <c r="D14" s="25">
        <v>99.38</v>
      </c>
      <c r="E14" s="25">
        <v>54.83</v>
      </c>
      <c r="F14" s="25">
        <v>199.584</v>
      </c>
      <c r="G14" s="25">
        <v>181.874</v>
      </c>
      <c r="H14" s="25">
        <v>150.89500000000001</v>
      </c>
      <c r="I14" s="25">
        <v>113.98</v>
      </c>
      <c r="J14" s="25">
        <v>114.593</v>
      </c>
    </row>
    <row r="15" spans="2:10">
      <c r="B15" s="1" t="s">
        <v>234</v>
      </c>
      <c r="C15" s="25">
        <v>350.84899999999999</v>
      </c>
      <c r="D15" s="25">
        <v>273.29599999999999</v>
      </c>
      <c r="E15" s="25">
        <v>167.91800000000001</v>
      </c>
      <c r="F15" s="25">
        <v>547.00800000000004</v>
      </c>
      <c r="G15" s="25">
        <v>535.34699999999998</v>
      </c>
      <c r="H15" s="25">
        <v>431.54899999999998</v>
      </c>
      <c r="I15" s="25">
        <v>345.923</v>
      </c>
      <c r="J15" s="25">
        <v>241.62299999999999</v>
      </c>
    </row>
    <row r="16" spans="2:10">
      <c r="B16" s="1" t="s">
        <v>32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</row>
    <row r="17" spans="2:10">
      <c r="B17" s="1" t="s">
        <v>235</v>
      </c>
      <c r="C17" s="25">
        <v>350.84899999999999</v>
      </c>
      <c r="D17" s="25">
        <v>273.29599999999999</v>
      </c>
      <c r="E17" s="25">
        <v>167.91800000000001</v>
      </c>
      <c r="F17" s="25">
        <v>547.00800000000004</v>
      </c>
      <c r="G17" s="25">
        <v>535.34699999999998</v>
      </c>
      <c r="H17" s="25">
        <v>431.54899999999998</v>
      </c>
      <c r="I17" s="25">
        <v>345.923</v>
      </c>
      <c r="J17" s="25">
        <v>241.62299999999999</v>
      </c>
    </row>
    <row r="18" spans="2:10">
      <c r="B18" s="1" t="s">
        <v>24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</row>
    <row r="19" spans="2:10">
      <c r="B19" s="1" t="s">
        <v>16</v>
      </c>
      <c r="C19" s="25">
        <v>348.74200000000002</v>
      </c>
      <c r="D19" s="25">
        <v>262.64800000000002</v>
      </c>
      <c r="E19" s="25">
        <v>158.78</v>
      </c>
      <c r="F19" s="25">
        <v>535.47199999999998</v>
      </c>
      <c r="G19" s="25">
        <v>527.90700000000004</v>
      </c>
      <c r="H19" s="25">
        <v>427.48</v>
      </c>
      <c r="I19" s="25">
        <v>345.48099999999999</v>
      </c>
      <c r="J19" s="25">
        <v>241.62299999999999</v>
      </c>
    </row>
    <row r="20" spans="2:10">
      <c r="B20" s="1" t="s">
        <v>26</v>
      </c>
      <c r="C20" s="25">
        <v>911.36400000000003</v>
      </c>
      <c r="D20" s="25">
        <v>842.36699999999996</v>
      </c>
      <c r="E20" s="25">
        <v>702.51400000000001</v>
      </c>
      <c r="F20" s="25">
        <v>1080.912</v>
      </c>
      <c r="G20" s="25">
        <v>969.24699999999996</v>
      </c>
      <c r="H20" s="25">
        <v>849.42</v>
      </c>
      <c r="I20" s="25">
        <v>695.05600000000004</v>
      </c>
      <c r="J20" s="25">
        <v>609.38800000000003</v>
      </c>
    </row>
    <row r="21" spans="2:10">
      <c r="B21" s="1" t="s">
        <v>30</v>
      </c>
      <c r="C21" s="25">
        <v>536.28300000000002</v>
      </c>
      <c r="D21" s="21">
        <v>420</v>
      </c>
      <c r="E21" s="25">
        <v>300.42500000000001</v>
      </c>
      <c r="F21" s="25">
        <v>790.27300000000002</v>
      </c>
      <c r="G21" s="25">
        <v>732.45699999999999</v>
      </c>
      <c r="H21" s="25">
        <v>627.65499999999997</v>
      </c>
      <c r="I21" s="25">
        <v>501.06900000000002</v>
      </c>
      <c r="J21" s="25">
        <v>428.17</v>
      </c>
    </row>
    <row r="22" spans="2:10">
      <c r="B22" s="1" t="s">
        <v>28</v>
      </c>
      <c r="C22" s="1">
        <v>107</v>
      </c>
      <c r="D22" s="1">
        <v>106</v>
      </c>
      <c r="E22" s="1">
        <v>106</v>
      </c>
      <c r="F22" s="1">
        <v>104</v>
      </c>
      <c r="G22" s="1">
        <v>103</v>
      </c>
      <c r="H22" s="1">
        <v>103</v>
      </c>
      <c r="I22" s="1">
        <v>103</v>
      </c>
      <c r="J22" s="1">
        <v>102</v>
      </c>
    </row>
    <row r="23" spans="2:10">
      <c r="B23" s="1" t="s">
        <v>33</v>
      </c>
      <c r="C23" s="1">
        <v>110</v>
      </c>
      <c r="D23" s="1">
        <v>109</v>
      </c>
      <c r="E23" s="1">
        <v>102</v>
      </c>
      <c r="F23" s="1">
        <v>104</v>
      </c>
      <c r="G23" s="1">
        <v>103</v>
      </c>
      <c r="H23" s="1">
        <v>103</v>
      </c>
      <c r="I23" s="1">
        <v>103</v>
      </c>
      <c r="J23" s="1">
        <v>102</v>
      </c>
    </row>
    <row r="24" spans="2:10">
      <c r="B24" s="1" t="s">
        <v>17</v>
      </c>
      <c r="C24" s="25">
        <v>3.27</v>
      </c>
      <c r="D24" s="25">
        <v>2.4700000000000002</v>
      </c>
      <c r="E24" s="25">
        <v>1.5</v>
      </c>
      <c r="F24" s="25">
        <v>5.17</v>
      </c>
      <c r="G24" s="25">
        <v>5.12</v>
      </c>
      <c r="H24" s="25">
        <v>4.1500000000000004</v>
      </c>
      <c r="I24" s="25">
        <v>3.37</v>
      </c>
      <c r="J24" s="25">
        <v>2.37</v>
      </c>
    </row>
    <row r="25" spans="2:10">
      <c r="B25" s="1" t="s">
        <v>36</v>
      </c>
      <c r="C25" s="25">
        <v>3.19</v>
      </c>
      <c r="D25" s="25">
        <v>2.42</v>
      </c>
      <c r="E25" s="25">
        <v>1.48</v>
      </c>
      <c r="F25" s="25">
        <v>4.74</v>
      </c>
      <c r="G25" s="25">
        <v>4.78</v>
      </c>
      <c r="H25" s="25">
        <v>3.89</v>
      </c>
      <c r="I25" s="25">
        <v>3.23</v>
      </c>
      <c r="J25" s="25">
        <v>2.37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CD06-BC8F-40E9-A30E-F15759739078}">
  <dimension ref="B1:J26"/>
  <sheetViews>
    <sheetView showGridLines="0" zoomScale="60" zoomScaleNormal="60" workbookViewId="0">
      <selection activeCell="A26" sqref="A26"/>
    </sheetView>
  </sheetViews>
  <sheetFormatPr defaultRowHeight="14.5"/>
  <cols>
    <col min="1" max="1" width="3.08203125" style="1" customWidth="1"/>
    <col min="2" max="2" width="48.58203125" style="1" customWidth="1"/>
    <col min="3" max="10" width="12.58203125" style="1" customWidth="1"/>
    <col min="11" max="17" width="10.9140625" style="1" bestFit="1" customWidth="1"/>
    <col min="18" max="16384" width="8.6640625" style="1"/>
  </cols>
  <sheetData>
    <row r="1" spans="2:10">
      <c r="B1" s="25"/>
    </row>
    <row r="2" spans="2:10">
      <c r="B2" s="25" t="s">
        <v>10</v>
      </c>
    </row>
    <row r="3" spans="2:10">
      <c r="B3" s="30" t="s">
        <v>9</v>
      </c>
      <c r="C3" s="23">
        <v>44926</v>
      </c>
      <c r="D3" s="23">
        <v>44561</v>
      </c>
      <c r="E3" s="23">
        <v>44196</v>
      </c>
      <c r="F3" s="23">
        <v>43830</v>
      </c>
      <c r="G3" s="23">
        <v>43465</v>
      </c>
      <c r="H3" s="23">
        <v>43100</v>
      </c>
      <c r="I3" s="23">
        <v>42735</v>
      </c>
      <c r="J3" s="23">
        <v>42369</v>
      </c>
    </row>
    <row r="4" spans="2:10">
      <c r="B4" s="31" t="s">
        <v>44</v>
      </c>
      <c r="C4" s="25">
        <v>1299.0889999999999</v>
      </c>
      <c r="D4" s="25">
        <v>1063.607</v>
      </c>
      <c r="E4" s="25">
        <v>998.37</v>
      </c>
      <c r="F4" s="25">
        <v>225.56800000000001</v>
      </c>
      <c r="G4" s="25">
        <v>164.86799999999999</v>
      </c>
      <c r="H4" s="25">
        <v>247.875</v>
      </c>
      <c r="I4" s="25">
        <v>404.24099999999999</v>
      </c>
      <c r="J4" s="25">
        <v>119.812</v>
      </c>
    </row>
    <row r="5" spans="2:10">
      <c r="B5" s="28" t="s">
        <v>45</v>
      </c>
      <c r="C5" s="25">
        <v>1205.318</v>
      </c>
      <c r="D5" s="25">
        <v>1224.509</v>
      </c>
      <c r="E5" s="25">
        <v>1154.865</v>
      </c>
      <c r="F5" s="25">
        <v>1163.232</v>
      </c>
      <c r="G5" s="25">
        <v>1292.4860000000001</v>
      </c>
      <c r="H5" s="25">
        <v>868.29700000000003</v>
      </c>
      <c r="I5" s="25">
        <v>789.22699999999998</v>
      </c>
      <c r="J5" s="25">
        <v>786.71799999999996</v>
      </c>
    </row>
    <row r="6" spans="2:10">
      <c r="B6" s="28" t="s">
        <v>57</v>
      </c>
      <c r="C6" s="25">
        <v>1595.15</v>
      </c>
      <c r="D6" s="25">
        <v>1632.6780000000001</v>
      </c>
      <c r="E6" s="25">
        <v>1459.8589999999999</v>
      </c>
      <c r="F6" s="25">
        <v>1432.0319999999999</v>
      </c>
      <c r="G6" s="25">
        <v>1176.04</v>
      </c>
      <c r="H6" s="25">
        <v>1127.9259999999999</v>
      </c>
      <c r="I6" s="25">
        <v>1131.72</v>
      </c>
      <c r="J6" s="25">
        <v>992.69799999999998</v>
      </c>
    </row>
    <row r="7" spans="2:10">
      <c r="B7" s="28" t="s">
        <v>236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11.77</v>
      </c>
    </row>
    <row r="8" spans="2:10">
      <c r="B8" s="28" t="s">
        <v>237</v>
      </c>
      <c r="C8" s="25">
        <v>59.002000000000002</v>
      </c>
      <c r="D8" s="25">
        <v>59.155000000000001</v>
      </c>
      <c r="E8" s="25">
        <v>45.692</v>
      </c>
      <c r="F8" s="25">
        <v>50.624000000000002</v>
      </c>
      <c r="G8" s="25">
        <v>48.185000000000002</v>
      </c>
      <c r="H8" s="25">
        <v>45.664000000000001</v>
      </c>
      <c r="I8" s="25">
        <v>48.469000000000001</v>
      </c>
      <c r="J8" s="25">
        <v>23.984999999999999</v>
      </c>
    </row>
    <row r="9" spans="2:10">
      <c r="B9" s="1" t="s">
        <v>60</v>
      </c>
      <c r="C9" s="25">
        <v>5357.5559999999996</v>
      </c>
      <c r="D9" s="25">
        <v>5040.0060000000003</v>
      </c>
      <c r="E9" s="25">
        <v>4653.7299999999996</v>
      </c>
      <c r="F9" s="25">
        <v>4043.5360000000001</v>
      </c>
      <c r="G9" s="25">
        <v>3702.317</v>
      </c>
      <c r="H9" s="25">
        <v>2802.9180000000001</v>
      </c>
      <c r="I9" s="25">
        <v>2808.7719999999999</v>
      </c>
      <c r="J9" s="25">
        <v>2269.547</v>
      </c>
    </row>
    <row r="10" spans="2:10">
      <c r="B10" s="28" t="s">
        <v>238</v>
      </c>
      <c r="C10" s="25">
        <v>1458.182</v>
      </c>
      <c r="D10" s="25">
        <v>1480.058</v>
      </c>
      <c r="E10" s="25">
        <v>1326.21</v>
      </c>
      <c r="F10" s="25">
        <v>1232.896</v>
      </c>
      <c r="G10" s="25">
        <v>943.97299999999996</v>
      </c>
      <c r="H10" s="25">
        <v>862.87099999999998</v>
      </c>
      <c r="I10" s="25">
        <v>754.14800000000002</v>
      </c>
      <c r="J10" s="25">
        <v>701.77300000000002</v>
      </c>
    </row>
    <row r="11" spans="2:10">
      <c r="B11" s="28" t="s">
        <v>239</v>
      </c>
      <c r="C11" s="25">
        <v>767.02099999999996</v>
      </c>
      <c r="D11" s="25">
        <v>808.05700000000002</v>
      </c>
      <c r="E11" s="25">
        <v>791.61400000000003</v>
      </c>
      <c r="F11" s="25">
        <v>689.13599999999997</v>
      </c>
      <c r="G11" s="25">
        <v>627.46500000000003</v>
      </c>
      <c r="H11" s="25">
        <v>519.14700000000005</v>
      </c>
      <c r="I11" s="25">
        <v>367.50200000000001</v>
      </c>
      <c r="J11" s="21">
        <v>281153</v>
      </c>
    </row>
    <row r="12" spans="2:10">
      <c r="B12" s="28" t="s">
        <v>46</v>
      </c>
      <c r="C12" s="25">
        <v>1212.694</v>
      </c>
      <c r="D12" s="25">
        <v>1334.537</v>
      </c>
      <c r="E12" s="25">
        <v>1296.51</v>
      </c>
      <c r="F12" s="21">
        <v>1302</v>
      </c>
      <c r="G12" s="25">
        <v>1266.8589999999999</v>
      </c>
      <c r="H12" s="25">
        <v>2588.5</v>
      </c>
      <c r="I12" s="25">
        <v>2472.366</v>
      </c>
      <c r="J12" s="25">
        <v>2458.4259999999999</v>
      </c>
    </row>
    <row r="13" spans="2:10">
      <c r="B13" s="28" t="s">
        <v>47</v>
      </c>
      <c r="C13" s="25">
        <v>842.88</v>
      </c>
      <c r="D13" s="25">
        <v>0</v>
      </c>
      <c r="E13" s="25">
        <v>1111.4580000000001</v>
      </c>
      <c r="F13" s="25">
        <v>0</v>
      </c>
      <c r="G13" s="25">
        <v>0</v>
      </c>
      <c r="H13" s="25">
        <v>1.9219999999999999</v>
      </c>
      <c r="I13" s="25">
        <v>2.2130000000000001</v>
      </c>
      <c r="J13" s="25">
        <v>0</v>
      </c>
    </row>
    <row r="14" spans="2:10">
      <c r="B14" s="24" t="s">
        <v>48</v>
      </c>
      <c r="C14" s="25">
        <v>4369.2790000000005</v>
      </c>
      <c r="D14" s="25">
        <v>4783.2730000000001</v>
      </c>
      <c r="E14" s="25">
        <v>4602.3270000000002</v>
      </c>
      <c r="F14" s="25">
        <v>4653.6000000000004</v>
      </c>
      <c r="G14" s="25">
        <v>4388.4780000000001</v>
      </c>
      <c r="H14" s="21">
        <v>4034832</v>
      </c>
      <c r="I14" s="25">
        <v>3658.8620000000001</v>
      </c>
      <c r="J14" s="25">
        <v>3491.5419999999999</v>
      </c>
    </row>
    <row r="15" spans="2:10">
      <c r="B15" s="1" t="s">
        <v>38</v>
      </c>
      <c r="C15" s="25">
        <v>9724.7279999999992</v>
      </c>
      <c r="D15" s="25">
        <v>9824.4619999999995</v>
      </c>
      <c r="E15" s="25">
        <v>9257.1990000000005</v>
      </c>
      <c r="F15" s="25">
        <v>8697.1360000000004</v>
      </c>
      <c r="G15" s="25">
        <v>8090.7950000000001</v>
      </c>
      <c r="H15" s="25">
        <v>6837.75</v>
      </c>
      <c r="I15" s="25">
        <v>6467.634</v>
      </c>
      <c r="J15" s="25">
        <v>5761.0879999999997</v>
      </c>
    </row>
    <row r="16" spans="2:10">
      <c r="B16" s="24" t="s">
        <v>39</v>
      </c>
      <c r="C16" s="25">
        <v>3982.6080000000002</v>
      </c>
      <c r="D16" s="25">
        <v>3690.0889999999999</v>
      </c>
      <c r="E16" s="25">
        <v>3390.346</v>
      </c>
      <c r="F16" s="25">
        <v>3599.5680000000002</v>
      </c>
      <c r="G16" s="25">
        <v>3311.8780000000002</v>
      </c>
      <c r="H16" s="25">
        <v>2411.6080000000002</v>
      </c>
      <c r="I16" s="25">
        <v>2633.9290000000001</v>
      </c>
      <c r="J16" s="25">
        <v>2390.136</v>
      </c>
    </row>
    <row r="17" spans="2:10">
      <c r="B17" s="28" t="s">
        <v>49</v>
      </c>
      <c r="C17" s="25">
        <v>1696.296</v>
      </c>
      <c r="D17" s="25">
        <v>1700.115</v>
      </c>
      <c r="E17" s="25">
        <v>1638.058</v>
      </c>
      <c r="F17" s="25">
        <v>1209.4880000000001</v>
      </c>
      <c r="G17" s="25">
        <v>1104.2349999999999</v>
      </c>
      <c r="H17" s="25">
        <v>1058.6389999999999</v>
      </c>
      <c r="I17" s="25">
        <v>1169.0119999999999</v>
      </c>
      <c r="J17" s="25">
        <v>1010.686</v>
      </c>
    </row>
    <row r="18" spans="2:10">
      <c r="B18" s="28" t="s">
        <v>240</v>
      </c>
      <c r="C18" s="25">
        <v>75.858999999999995</v>
      </c>
      <c r="D18" s="25">
        <v>93.465000000000003</v>
      </c>
      <c r="E18" s="25">
        <v>94.811000000000007</v>
      </c>
      <c r="F18" s="25">
        <v>107.29600000000001</v>
      </c>
      <c r="G18" s="25">
        <v>124.83199999999999</v>
      </c>
      <c r="H18" s="25">
        <v>61.600999999999999</v>
      </c>
      <c r="I18" s="25">
        <v>25.893999999999998</v>
      </c>
      <c r="J18" s="25">
        <v>27.538</v>
      </c>
    </row>
    <row r="19" spans="2:10">
      <c r="B19" s="24" t="s">
        <v>50</v>
      </c>
      <c r="C19" s="25">
        <v>2468.585</v>
      </c>
      <c r="D19" s="25">
        <v>2867.8339999999998</v>
      </c>
      <c r="E19" s="25">
        <v>2856.8919999999998</v>
      </c>
      <c r="F19" s="25">
        <v>2385.8240000000001</v>
      </c>
      <c r="G19" s="25">
        <v>2246.616</v>
      </c>
      <c r="H19" s="25">
        <v>2177.0709999999999</v>
      </c>
      <c r="I19" s="25">
        <v>2173.252</v>
      </c>
      <c r="J19" s="25">
        <v>1926.7660000000001</v>
      </c>
    </row>
    <row r="20" spans="2:10">
      <c r="B20" s="1" t="s">
        <v>41</v>
      </c>
      <c r="C20" s="25">
        <v>6451.1930000000002</v>
      </c>
      <c r="D20" s="25">
        <v>6559.1059999999998</v>
      </c>
      <c r="E20" s="25">
        <v>6247.2389999999996</v>
      </c>
      <c r="F20" s="25">
        <v>5985.3919999999998</v>
      </c>
      <c r="G20" s="25">
        <v>5558.4949999999999</v>
      </c>
      <c r="H20" s="25">
        <v>4588.6790000000001</v>
      </c>
      <c r="I20" s="25">
        <v>4807.1809999999996</v>
      </c>
      <c r="J20" s="25">
        <v>4316.902</v>
      </c>
    </row>
    <row r="21" spans="2:10">
      <c r="B21" s="28" t="s">
        <v>51</v>
      </c>
      <c r="C21" s="25">
        <v>55.841000000000001</v>
      </c>
      <c r="D21" s="25">
        <v>62.704000000000001</v>
      </c>
      <c r="E21" s="25">
        <v>60.542000000000002</v>
      </c>
      <c r="F21" s="25">
        <v>59.472000000000001</v>
      </c>
      <c r="G21" s="25">
        <v>61.411999999999999</v>
      </c>
      <c r="H21" s="25">
        <v>58.776000000000003</v>
      </c>
      <c r="I21" s="25">
        <v>57.542999999999999</v>
      </c>
      <c r="J21" s="25">
        <v>57.741</v>
      </c>
    </row>
    <row r="22" spans="2:10">
      <c r="B22" s="28" t="s">
        <v>52</v>
      </c>
      <c r="C22" s="25">
        <v>2823.6480000000001</v>
      </c>
      <c r="D22" s="25">
        <v>0</v>
      </c>
      <c r="E22" s="25">
        <v>2625.0050000000001</v>
      </c>
      <c r="F22" s="25">
        <v>2419.6480000000001</v>
      </c>
      <c r="G22" s="25">
        <v>2160.049</v>
      </c>
      <c r="H22" s="25">
        <v>1866.69</v>
      </c>
      <c r="I22" s="25">
        <v>1517.038</v>
      </c>
      <c r="J22" s="25">
        <v>1272.0740000000001</v>
      </c>
    </row>
    <row r="23" spans="2:10">
      <c r="B23" s="28" t="s">
        <v>241</v>
      </c>
      <c r="C23" s="25">
        <v>-227.578</v>
      </c>
      <c r="D23" s="25">
        <v>408.17</v>
      </c>
      <c r="E23" s="25">
        <v>-347.25900000000001</v>
      </c>
      <c r="F23" s="25">
        <v>-366.24</v>
      </c>
      <c r="G23" s="25">
        <v>-306.70600000000002</v>
      </c>
      <c r="H23" s="25">
        <v>-201.30600000000001</v>
      </c>
      <c r="I23" s="25">
        <v>-368.27699999999999</v>
      </c>
      <c r="J23" s="25">
        <v>-301.363</v>
      </c>
    </row>
    <row r="24" spans="2:10">
      <c r="B24" s="28" t="s">
        <v>55</v>
      </c>
      <c r="C24" s="25">
        <v>559.46199999999999</v>
      </c>
      <c r="D24" s="25">
        <v>625.86</v>
      </c>
      <c r="E24" s="25">
        <v>580.28800000000001</v>
      </c>
      <c r="F24" s="25">
        <v>515.64800000000002</v>
      </c>
      <c r="G24" s="25">
        <v>550.11</v>
      </c>
      <c r="H24" s="25">
        <v>509.99099999999999</v>
      </c>
      <c r="I24" s="25">
        <v>481.92399999999998</v>
      </c>
      <c r="J24" s="25">
        <v>449.37900000000002</v>
      </c>
    </row>
    <row r="25" spans="2:10">
      <c r="B25" s="1" t="s">
        <v>42</v>
      </c>
      <c r="C25" s="25">
        <v>3273.5349999999999</v>
      </c>
      <c r="D25" s="25">
        <v>3265.3560000000002</v>
      </c>
      <c r="E25" s="25">
        <v>3009.96</v>
      </c>
      <c r="F25" s="25">
        <v>2711.7440000000001</v>
      </c>
      <c r="G25" s="25">
        <v>2532.3000000000002</v>
      </c>
      <c r="H25" s="25">
        <v>2249.0709999999999</v>
      </c>
      <c r="I25" s="25">
        <v>1660.453</v>
      </c>
      <c r="J25" s="25">
        <v>1444.1859999999999</v>
      </c>
    </row>
    <row r="26" spans="2:10">
      <c r="B26" s="1" t="s">
        <v>242</v>
      </c>
      <c r="C26" s="25">
        <v>9724.7279999999992</v>
      </c>
      <c r="D26" s="25">
        <v>9824.4619999999995</v>
      </c>
      <c r="E26" s="25">
        <v>9257.1990000000005</v>
      </c>
      <c r="F26" s="25">
        <v>8697.1360000000004</v>
      </c>
      <c r="G26" s="25">
        <v>8090.7950000000001</v>
      </c>
      <c r="H26" s="25">
        <v>6837.75</v>
      </c>
      <c r="I26" s="25">
        <v>6467.634</v>
      </c>
      <c r="J26" s="25">
        <v>5761.0879999999997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6F25-4873-4F1B-B31C-42D7FADAF727}">
  <dimension ref="B2:J32"/>
  <sheetViews>
    <sheetView showGridLines="0" zoomScale="60" zoomScaleNormal="60" workbookViewId="0">
      <selection activeCell="Q14" sqref="Q14"/>
    </sheetView>
  </sheetViews>
  <sheetFormatPr defaultRowHeight="14.5"/>
  <cols>
    <col min="1" max="1" width="3.08203125" style="1" customWidth="1"/>
    <col min="2" max="2" width="48.6640625" style="1" customWidth="1"/>
    <col min="3" max="10" width="12.58203125" style="1" customWidth="1"/>
    <col min="11" max="14" width="10.9140625" style="1" bestFit="1" customWidth="1"/>
    <col min="15" max="16384" width="8.6640625" style="1"/>
  </cols>
  <sheetData>
    <row r="2" spans="2:10">
      <c r="B2" s="1" t="s">
        <v>83</v>
      </c>
    </row>
    <row r="3" spans="2:10">
      <c r="B3" s="30" t="s">
        <v>9</v>
      </c>
      <c r="C3" s="23">
        <v>44926</v>
      </c>
      <c r="D3" s="23">
        <v>44561</v>
      </c>
      <c r="E3" s="23">
        <v>44196</v>
      </c>
      <c r="F3" s="23">
        <v>43830</v>
      </c>
      <c r="G3" s="23">
        <v>43465</v>
      </c>
      <c r="H3" s="23">
        <v>43100</v>
      </c>
      <c r="I3" s="23">
        <v>42735</v>
      </c>
      <c r="J3" s="23">
        <v>42369</v>
      </c>
    </row>
    <row r="4" spans="2:10">
      <c r="B4" s="32" t="s">
        <v>65</v>
      </c>
      <c r="C4" s="25">
        <v>350.84899999999999</v>
      </c>
      <c r="D4" s="25">
        <v>273.29599999999999</v>
      </c>
      <c r="E4" s="21">
        <v>167.91800000000001</v>
      </c>
      <c r="F4" s="25">
        <v>547.00800000000004</v>
      </c>
      <c r="G4" s="25">
        <v>535.34699999999998</v>
      </c>
      <c r="H4" s="25">
        <v>431.54899999999998</v>
      </c>
      <c r="I4" s="25">
        <v>345.93299999999999</v>
      </c>
      <c r="J4" s="25">
        <v>241.63300000000001</v>
      </c>
    </row>
    <row r="5" spans="2:10">
      <c r="B5" s="32" t="s">
        <v>66</v>
      </c>
      <c r="C5" s="25">
        <v>375.08199999999999</v>
      </c>
      <c r="D5" s="25">
        <v>422.36700000000002</v>
      </c>
      <c r="E5" s="25">
        <v>402.09</v>
      </c>
      <c r="F5" s="25">
        <v>290.64</v>
      </c>
      <c r="G5" s="25">
        <v>236.791</v>
      </c>
      <c r="H5" s="25">
        <v>221.76499999999999</v>
      </c>
      <c r="I5" s="25">
        <v>193.98699999999999</v>
      </c>
      <c r="J5" s="25">
        <v>181.21700000000001</v>
      </c>
    </row>
    <row r="6" spans="2:10">
      <c r="B6" s="24" t="s">
        <v>67</v>
      </c>
      <c r="C6" s="25">
        <v>296.06200000000001</v>
      </c>
      <c r="D6" s="25">
        <v>-55.606000000000002</v>
      </c>
      <c r="E6" s="25">
        <v>-130.22219999999999</v>
      </c>
      <c r="F6" s="25">
        <v>205.85599999999999</v>
      </c>
      <c r="G6" s="25">
        <v>288.16399999999999</v>
      </c>
      <c r="H6" s="25">
        <v>141.51400000000001</v>
      </c>
      <c r="I6" s="25">
        <v>226.63200000000001</v>
      </c>
      <c r="J6" s="25">
        <v>225.63300000000001</v>
      </c>
    </row>
    <row r="7" spans="2:10">
      <c r="B7" s="24" t="s">
        <v>249</v>
      </c>
      <c r="C7" s="25">
        <v>671.14300000000003</v>
      </c>
      <c r="D7" s="25">
        <v>366.76100000000002</v>
      </c>
      <c r="E7" s="25">
        <v>271.86700000000002</v>
      </c>
      <c r="F7" s="25">
        <v>496.49599999999998</v>
      </c>
      <c r="G7" s="25">
        <v>524.95500000000004</v>
      </c>
      <c r="H7" s="25">
        <v>363.27800000000002</v>
      </c>
      <c r="I7" s="25">
        <v>420.61900000000003</v>
      </c>
      <c r="J7" s="25">
        <v>406.851</v>
      </c>
    </row>
    <row r="8" spans="2:10">
      <c r="B8" s="24" t="s">
        <v>250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</row>
    <row r="9" spans="2:10">
      <c r="B9" s="24" t="s">
        <v>251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</row>
    <row r="10" spans="2:10">
      <c r="B10" s="24" t="s">
        <v>252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</row>
    <row r="11" spans="2:10">
      <c r="B11" s="24" t="s">
        <v>253</v>
      </c>
      <c r="C11" s="25">
        <v>-308.70499999999998</v>
      </c>
      <c r="D11" s="25">
        <v>59.155000000000001</v>
      </c>
      <c r="E11" s="25">
        <v>-28.558</v>
      </c>
      <c r="F11" s="25">
        <v>-158.928</v>
      </c>
      <c r="G11" s="25">
        <v>-378.322</v>
      </c>
      <c r="H11" s="25">
        <v>-233.06800000000001</v>
      </c>
      <c r="I11" s="25">
        <v>-322.685</v>
      </c>
      <c r="J11" s="25">
        <v>-283.12200000000001</v>
      </c>
    </row>
    <row r="12" spans="2:10">
      <c r="B12" s="24" t="s">
        <v>243</v>
      </c>
      <c r="C12" s="25">
        <v>-251.81</v>
      </c>
      <c r="D12" s="25">
        <v>31.943999999999999</v>
      </c>
      <c r="E12" s="25">
        <v>2.2850000000000001</v>
      </c>
      <c r="F12" s="25">
        <v>-112</v>
      </c>
      <c r="G12" s="25">
        <v>-357.96100000000001</v>
      </c>
      <c r="H12" s="25">
        <v>-249.45699999999999</v>
      </c>
      <c r="I12" s="25">
        <v>-370.37900000000002</v>
      </c>
      <c r="J12" s="25">
        <v>-319.53300000000002</v>
      </c>
    </row>
    <row r="13" spans="2:10">
      <c r="B13" s="1" t="s">
        <v>74</v>
      </c>
      <c r="C13" s="25">
        <v>767.02099999999996</v>
      </c>
      <c r="D13" s="25">
        <v>670.81799999999998</v>
      </c>
      <c r="E13" s="25">
        <v>440.928</v>
      </c>
      <c r="F13" s="25">
        <v>931.50400000000002</v>
      </c>
      <c r="G13" s="25">
        <v>702.34100000000001</v>
      </c>
      <c r="H13" s="25">
        <v>545.37</v>
      </c>
      <c r="I13" s="25">
        <v>396.16300000000001</v>
      </c>
      <c r="J13" s="25">
        <v>328.90100000000001</v>
      </c>
    </row>
    <row r="14" spans="2:10">
      <c r="B14" s="24" t="s">
        <v>244</v>
      </c>
      <c r="C14" s="25">
        <v>-339.22590000000002</v>
      </c>
      <c r="D14" s="25">
        <v>-309.92200000000003</v>
      </c>
      <c r="E14" s="25">
        <v>-222.749</v>
      </c>
      <c r="F14" s="25">
        <v>-337.904</v>
      </c>
      <c r="G14" s="25">
        <v>-235.333</v>
      </c>
      <c r="H14" s="25">
        <v>-220.86099999999999</v>
      </c>
      <c r="I14" s="25">
        <v>-176.392</v>
      </c>
      <c r="J14" s="25">
        <v>-144.24100000000001</v>
      </c>
    </row>
    <row r="15" spans="2:10">
      <c r="B15" s="24" t="s">
        <v>85</v>
      </c>
      <c r="C15" s="25">
        <v>-45.305</v>
      </c>
      <c r="D15" s="25">
        <v>-99.38</v>
      </c>
      <c r="E15" s="25">
        <v>-1.1419999999999999</v>
      </c>
      <c r="F15" s="25">
        <v>-164.19200000000001</v>
      </c>
      <c r="G15" s="21">
        <v>-67.552999999999997</v>
      </c>
      <c r="H15" s="25">
        <v>-142.07900000000001</v>
      </c>
      <c r="I15" s="25">
        <v>-114.422</v>
      </c>
      <c r="J15" s="25">
        <v>-153.56800000000001</v>
      </c>
    </row>
    <row r="16" spans="2:10">
      <c r="B16" s="24" t="s">
        <v>245</v>
      </c>
      <c r="C16" s="21">
        <v>14.75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</row>
    <row r="17" spans="2:10">
      <c r="B17" s="24" t="s">
        <v>254</v>
      </c>
      <c r="C17" s="25">
        <v>-29.501000000000001</v>
      </c>
      <c r="D17" s="25">
        <v>-37.859000000000002</v>
      </c>
      <c r="E17" s="25">
        <v>-35.411000000000001</v>
      </c>
      <c r="F17" s="25">
        <v>-26.096</v>
      </c>
      <c r="G17" s="25">
        <v>-36.847000000000001</v>
      </c>
      <c r="H17" s="25">
        <v>-46.680999999999997</v>
      </c>
      <c r="I17" s="25">
        <v>-56.658000000000001</v>
      </c>
      <c r="J17" s="25">
        <v>0.44400000000000001</v>
      </c>
    </row>
    <row r="18" spans="2:10">
      <c r="B18" s="24" t="s">
        <v>255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</row>
    <row r="19" spans="2:10">
      <c r="B19" s="24" t="s">
        <v>246</v>
      </c>
      <c r="C19" s="25">
        <v>-29.501000000000001</v>
      </c>
      <c r="D19" s="25">
        <v>-37.859000000000002</v>
      </c>
      <c r="E19" s="21">
        <v>-35.411000000000001</v>
      </c>
      <c r="F19" s="25">
        <v>-26.096</v>
      </c>
      <c r="G19" s="25">
        <v>-36.847000000000001</v>
      </c>
      <c r="H19" s="25">
        <v>-46.680999999999997</v>
      </c>
      <c r="I19" s="25">
        <v>-56.658000000000001</v>
      </c>
      <c r="J19" s="25">
        <v>0.44400000000000001</v>
      </c>
    </row>
    <row r="20" spans="2:10">
      <c r="B20" s="24" t="s">
        <v>90</v>
      </c>
      <c r="C20" s="25">
        <v>-22.126000000000001</v>
      </c>
      <c r="D20" s="25">
        <v>37.859000000000002</v>
      </c>
      <c r="E20" s="25">
        <v>-21.704000000000001</v>
      </c>
      <c r="F20" s="25">
        <v>0</v>
      </c>
      <c r="G20" s="25">
        <v>-57.16</v>
      </c>
      <c r="H20" s="25">
        <v>0</v>
      </c>
      <c r="I20" s="25">
        <v>0</v>
      </c>
      <c r="J20" s="25">
        <v>0</v>
      </c>
    </row>
    <row r="21" spans="2:10">
      <c r="B21" s="26" t="s">
        <v>76</v>
      </c>
      <c r="C21" s="25">
        <v>-421.44</v>
      </c>
      <c r="D21" s="25">
        <v>-408.17</v>
      </c>
      <c r="E21" s="25">
        <v>-279.86399999999998</v>
      </c>
      <c r="F21" s="25">
        <v>-528.19200000000001</v>
      </c>
      <c r="G21" s="25">
        <v>-396.93400000000003</v>
      </c>
      <c r="H21" s="25">
        <v>-409.62099999999998</v>
      </c>
      <c r="I21" s="25">
        <v>-347.47199999999998</v>
      </c>
      <c r="J21" s="25">
        <v>-297.36500000000001</v>
      </c>
    </row>
    <row r="22" spans="2:10">
      <c r="B22" s="24" t="s">
        <v>77</v>
      </c>
      <c r="C22" s="25">
        <v>0</v>
      </c>
      <c r="D22" s="25">
        <v>-153.803</v>
      </c>
      <c r="E22" s="25">
        <v>678.52599999999995</v>
      </c>
      <c r="F22" s="25">
        <v>-44.24</v>
      </c>
      <c r="G22" s="25">
        <v>0</v>
      </c>
      <c r="H22" s="25">
        <v>-282.57499999999999</v>
      </c>
      <c r="I22" s="25">
        <v>414.86399999999998</v>
      </c>
      <c r="J22" s="25">
        <v>121.47799999999999</v>
      </c>
    </row>
    <row r="23" spans="2:10">
      <c r="B23" s="24" t="s">
        <v>78</v>
      </c>
      <c r="C23" s="25">
        <v>-67.430000000000007</v>
      </c>
      <c r="D23" s="25">
        <v>-69.802999999999997</v>
      </c>
      <c r="E23" s="25">
        <v>-58.256999999999998</v>
      </c>
      <c r="F23" s="25">
        <v>-103.712</v>
      </c>
      <c r="G23" s="25">
        <v>0</v>
      </c>
      <c r="H23" s="25">
        <v>88.275999999999996</v>
      </c>
      <c r="I23" s="25">
        <v>0</v>
      </c>
      <c r="J23" s="25">
        <v>-1.444</v>
      </c>
    </row>
    <row r="24" spans="2:10">
      <c r="B24" s="24" t="s">
        <v>92</v>
      </c>
      <c r="C24" s="25">
        <v>-67.430000000000007</v>
      </c>
      <c r="D24" s="25">
        <v>-223.60599999999999</v>
      </c>
      <c r="E24" s="25">
        <v>620.26900000000001</v>
      </c>
      <c r="F24" s="25">
        <v>-147.952</v>
      </c>
      <c r="G24" s="25">
        <v>0</v>
      </c>
      <c r="H24" s="25">
        <v>-194.29900000000001</v>
      </c>
      <c r="I24" s="25">
        <v>414.86399999999998</v>
      </c>
      <c r="J24" s="25">
        <v>120.03400000000001</v>
      </c>
    </row>
    <row r="25" spans="2:10">
      <c r="B25" s="24" t="s">
        <v>94</v>
      </c>
      <c r="C25" s="25">
        <v>0</v>
      </c>
      <c r="D25" s="25">
        <v>-9.4649999999999999</v>
      </c>
      <c r="E25" s="25">
        <v>26.273</v>
      </c>
      <c r="F25" s="25">
        <v>21.056000000000001</v>
      </c>
      <c r="G25" s="25">
        <v>19.25</v>
      </c>
      <c r="H25" s="25">
        <v>16.163</v>
      </c>
      <c r="I25" s="25">
        <v>16.045999999999999</v>
      </c>
      <c r="J25" s="25">
        <v>10.327</v>
      </c>
    </row>
    <row r="26" spans="2:10">
      <c r="B26" s="24" t="s">
        <v>79</v>
      </c>
      <c r="C26" s="25">
        <v>0</v>
      </c>
      <c r="D26" s="25">
        <v>-9.4649999999999999</v>
      </c>
      <c r="E26" s="25">
        <v>26.273</v>
      </c>
      <c r="F26" s="25">
        <v>21.056000000000001</v>
      </c>
      <c r="G26" s="25">
        <v>19.25</v>
      </c>
      <c r="H26" s="25">
        <v>16.163</v>
      </c>
      <c r="I26" s="25">
        <v>16.045999999999999</v>
      </c>
      <c r="J26" s="25">
        <v>10.327</v>
      </c>
    </row>
    <row r="27" spans="2:10">
      <c r="B27" s="24" t="s">
        <v>247</v>
      </c>
      <c r="C27" s="25">
        <v>-130.64599999999999</v>
      </c>
      <c r="D27" s="25">
        <v>-94.647999999999996</v>
      </c>
      <c r="E27" s="25">
        <v>-7996</v>
      </c>
      <c r="F27" s="25">
        <v>-164.75200000000001</v>
      </c>
      <c r="G27" s="25">
        <v>-139.83000000000001</v>
      </c>
      <c r="H27" s="25">
        <v>-110.31699999999999</v>
      </c>
      <c r="I27" s="25">
        <v>-96.164000000000001</v>
      </c>
      <c r="J27" s="25">
        <v>-82.17</v>
      </c>
    </row>
    <row r="28" spans="2:10">
      <c r="B28" s="24" t="s">
        <v>248</v>
      </c>
      <c r="C28" s="25">
        <v>-37.93</v>
      </c>
      <c r="D28" s="25">
        <v>0</v>
      </c>
      <c r="E28" s="25">
        <v>-63.969000000000001</v>
      </c>
      <c r="F28" s="25">
        <v>-70.784000000000006</v>
      </c>
      <c r="G28" s="25">
        <v>-189.66900000000001</v>
      </c>
      <c r="H28" s="25">
        <v>-87.823999999999998</v>
      </c>
      <c r="I28" s="21">
        <v>-87643</v>
      </c>
      <c r="J28" s="25">
        <v>-95.605000000000004</v>
      </c>
    </row>
    <row r="29" spans="2:10">
      <c r="B29" s="1" t="s">
        <v>98</v>
      </c>
      <c r="C29" s="25">
        <v>-236.006</v>
      </c>
      <c r="D29" s="25">
        <v>-326.536</v>
      </c>
      <c r="E29" s="25">
        <v>575.71900000000005</v>
      </c>
      <c r="F29" s="25">
        <v>-362.43200000000002</v>
      </c>
      <c r="G29" s="25">
        <v>-310.24900000000002</v>
      </c>
      <c r="H29" s="25">
        <v>-376.27699999999999</v>
      </c>
      <c r="I29" s="25">
        <v>247.10400000000001</v>
      </c>
      <c r="J29" s="25">
        <v>-47.414000000000001</v>
      </c>
    </row>
    <row r="30" spans="2:10">
      <c r="B30" s="1" t="s">
        <v>80</v>
      </c>
      <c r="C30" s="25">
        <v>106.414</v>
      </c>
      <c r="D30" s="25">
        <v>60.338000000000001</v>
      </c>
      <c r="E30" s="25">
        <v>724.21799999999996</v>
      </c>
      <c r="F30" s="25">
        <v>45.36</v>
      </c>
      <c r="G30" s="25">
        <v>-8.3849999999999998</v>
      </c>
      <c r="H30" s="25">
        <v>-244.48400000000001</v>
      </c>
      <c r="I30" s="25">
        <v>298.00700000000001</v>
      </c>
      <c r="J30" s="25">
        <v>-12.77</v>
      </c>
    </row>
    <row r="31" spans="2:10">
      <c r="B31" s="1" t="s">
        <v>257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</row>
    <row r="32" spans="2:10">
      <c r="B32" s="1" t="s">
        <v>256</v>
      </c>
      <c r="C32" s="25">
        <v>-130.64599999999999</v>
      </c>
      <c r="D32" s="25">
        <v>-94.647999999999996</v>
      </c>
      <c r="E32" s="25">
        <v>-7.9960000000000004</v>
      </c>
      <c r="F32" s="25">
        <v>-164.75200000000001</v>
      </c>
      <c r="G32" s="25">
        <v>-139.83000000000001</v>
      </c>
      <c r="H32" s="25">
        <v>-110.31699999999999</v>
      </c>
      <c r="I32" s="25">
        <v>-96.164000000000001</v>
      </c>
      <c r="J32" s="25">
        <v>-82.17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6547-6BB8-4B0E-BDB7-EC72BA372557}">
  <sheetPr>
    <tabColor rgb="FFFFFF00"/>
  </sheetPr>
  <dimension ref="A1"/>
  <sheetViews>
    <sheetView zoomScale="70" zoomScaleNormal="70" workbookViewId="0">
      <selection activeCell="E6" sqref="E6"/>
    </sheetView>
  </sheetViews>
  <sheetFormatPr defaultRowHeight="18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AE7-B74C-4154-AE66-69C1895C0E4F}">
  <sheetPr>
    <tabColor theme="1"/>
  </sheetPr>
  <dimension ref="A1"/>
  <sheetViews>
    <sheetView workbookViewId="0">
      <selection activeCell="E6" sqref="E6"/>
    </sheetView>
  </sheetViews>
  <sheetFormatPr defaultRowHeight="18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264D-CA32-4D04-83A8-3B113B77CB36}">
  <dimension ref="A1"/>
  <sheetViews>
    <sheetView workbookViewId="0">
      <selection activeCell="R12" sqref="R12"/>
    </sheetView>
  </sheetViews>
  <sheetFormatPr defaultRowHeight="18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0119-23A7-4237-A6CC-8D3BF156E109}">
  <dimension ref="B2:O97"/>
  <sheetViews>
    <sheetView showGridLines="0" tabSelected="1" topLeftCell="A24" zoomScale="80" zoomScaleNormal="80" workbookViewId="0">
      <selection activeCell="J37" sqref="J37"/>
    </sheetView>
  </sheetViews>
  <sheetFormatPr defaultRowHeight="14.5" outlineLevelRow="1"/>
  <cols>
    <col min="1" max="1" width="8.6640625" style="1"/>
    <col min="2" max="2" width="33.5" style="1" customWidth="1"/>
    <col min="3" max="16384" width="8.6640625" style="1"/>
  </cols>
  <sheetData>
    <row r="2" spans="2:15" ht="26">
      <c r="B2" s="40" t="s">
        <v>295</v>
      </c>
    </row>
    <row r="3" spans="2:15" outlineLevel="1">
      <c r="B3" s="36" t="s">
        <v>258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outlineLevel="1">
      <c r="B4" s="69" t="s">
        <v>259</v>
      </c>
      <c r="C4" s="77"/>
      <c r="D4" s="49">
        <v>43100</v>
      </c>
      <c r="E4" s="49">
        <v>43465</v>
      </c>
      <c r="F4" s="49">
        <v>43830</v>
      </c>
      <c r="G4" s="49">
        <v>44196</v>
      </c>
      <c r="H4" s="49">
        <v>44561</v>
      </c>
      <c r="I4" s="49">
        <v>44926</v>
      </c>
      <c r="J4" s="49">
        <v>45291</v>
      </c>
      <c r="K4" s="50">
        <v>45657</v>
      </c>
      <c r="L4" s="50">
        <v>46022</v>
      </c>
      <c r="M4" s="50">
        <v>46387</v>
      </c>
      <c r="N4" s="50">
        <v>46752</v>
      </c>
      <c r="O4" s="50">
        <v>47118</v>
      </c>
    </row>
    <row r="5" spans="2:15" outlineLevel="1">
      <c r="B5" s="16" t="s">
        <v>271</v>
      </c>
      <c r="C5" s="74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2:15" outlineLevel="1">
      <c r="B6" s="16"/>
      <c r="C6" s="78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2:15" outlineLevel="1">
      <c r="B7" s="51" t="s">
        <v>282</v>
      </c>
      <c r="C7" s="79"/>
      <c r="D7" s="5"/>
      <c r="E7" s="5"/>
      <c r="F7" s="51"/>
      <c r="G7" s="51"/>
      <c r="H7" s="51"/>
      <c r="I7" s="51"/>
      <c r="J7" s="51"/>
      <c r="K7" s="51">
        <v>1</v>
      </c>
      <c r="L7" s="51">
        <f>K7+1</f>
        <v>2</v>
      </c>
      <c r="M7" s="51">
        <f t="shared" ref="M7:O7" si="0">L7+1</f>
        <v>3</v>
      </c>
      <c r="N7" s="51">
        <f t="shared" si="0"/>
        <v>4</v>
      </c>
      <c r="O7" s="51">
        <f t="shared" si="0"/>
        <v>5</v>
      </c>
    </row>
    <row r="8" spans="2:15" outlineLevel="1">
      <c r="B8" s="72" t="s">
        <v>283</v>
      </c>
      <c r="C8" s="80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</row>
    <row r="9" spans="2:15" outlineLevel="1">
      <c r="B9" s="16"/>
      <c r="C9" s="16"/>
      <c r="D9" s="16"/>
      <c r="H9" s="16"/>
      <c r="I9" s="16"/>
      <c r="J9" s="16"/>
      <c r="K9" s="16"/>
      <c r="L9" s="16"/>
      <c r="M9" s="16"/>
      <c r="N9" s="16"/>
      <c r="O9" s="16"/>
    </row>
    <row r="10" spans="2:15" outlineLevel="1">
      <c r="B10" s="33" t="s">
        <v>284</v>
      </c>
      <c r="C10" s="34"/>
      <c r="D10" s="14"/>
      <c r="E10" s="33" t="s">
        <v>313</v>
      </c>
      <c r="F10" s="33"/>
      <c r="G10" s="33"/>
      <c r="H10" s="16"/>
      <c r="I10" s="33" t="s">
        <v>6</v>
      </c>
      <c r="J10" s="33"/>
      <c r="K10" s="33"/>
      <c r="L10" s="33"/>
      <c r="M10" s="33"/>
      <c r="N10" s="33"/>
      <c r="O10" s="33"/>
    </row>
    <row r="11" spans="2:15" outlineLevel="1">
      <c r="B11" s="16" t="s">
        <v>285</v>
      </c>
      <c r="C11" s="41"/>
      <c r="D11" s="41"/>
      <c r="E11" s="16" t="s">
        <v>314</v>
      </c>
      <c r="G11" s="91">
        <v>214560</v>
      </c>
      <c r="H11" s="16"/>
      <c r="I11" s="16"/>
      <c r="J11" s="16"/>
      <c r="K11" s="16"/>
      <c r="L11" s="16"/>
      <c r="M11" s="16"/>
      <c r="N11" s="16"/>
      <c r="O11" s="16"/>
    </row>
    <row r="12" spans="2:15" outlineLevel="1">
      <c r="B12" s="16" t="s">
        <v>7</v>
      </c>
      <c r="C12" s="42">
        <v>0.03</v>
      </c>
      <c r="D12" s="42"/>
      <c r="E12" s="16" t="s">
        <v>315</v>
      </c>
      <c r="G12" s="41">
        <f>SUM('[1]Balance Sheet'!I29,'[1]Balance Sheet'!I33)</f>
        <v>0</v>
      </c>
      <c r="H12" s="16"/>
      <c r="I12" s="16"/>
      <c r="J12" s="16"/>
      <c r="K12" s="33" t="s">
        <v>7</v>
      </c>
      <c r="L12" s="33"/>
      <c r="M12" s="33"/>
      <c r="N12" s="33"/>
      <c r="O12" s="33"/>
    </row>
    <row r="13" spans="2:15" outlineLevel="1">
      <c r="B13" s="16" t="s">
        <v>8</v>
      </c>
      <c r="C13" s="43"/>
      <c r="D13" s="43"/>
      <c r="E13" s="16" t="s">
        <v>316</v>
      </c>
      <c r="G13" s="43"/>
      <c r="H13" s="16"/>
      <c r="I13" s="16"/>
      <c r="J13" s="17"/>
      <c r="K13" s="18"/>
      <c r="L13" s="18"/>
      <c r="M13" s="18"/>
      <c r="N13" s="18"/>
      <c r="O13" s="18"/>
    </row>
    <row r="14" spans="2:15" outlineLevel="1">
      <c r="B14" s="16" t="s">
        <v>286</v>
      </c>
      <c r="C14" s="41"/>
      <c r="D14" s="41"/>
      <c r="E14" s="16" t="s">
        <v>317</v>
      </c>
      <c r="G14" s="92">
        <v>0.21</v>
      </c>
      <c r="H14" s="16"/>
      <c r="I14" s="35" t="s">
        <v>8</v>
      </c>
      <c r="J14" s="18"/>
      <c r="K14" s="17"/>
      <c r="L14" s="17"/>
      <c r="M14" s="17"/>
      <c r="N14" s="17"/>
      <c r="O14" s="17"/>
    </row>
    <row r="15" spans="2:15" outlineLevel="1">
      <c r="B15" s="16" t="s">
        <v>287</v>
      </c>
      <c r="C15" s="41"/>
      <c r="D15" s="41"/>
      <c r="E15" s="51" t="s">
        <v>318</v>
      </c>
      <c r="F15" s="5"/>
      <c r="G15" s="96"/>
      <c r="H15" s="41"/>
      <c r="I15" s="35"/>
      <c r="J15" s="18"/>
      <c r="K15" s="17"/>
      <c r="L15" s="19"/>
      <c r="M15" s="19"/>
      <c r="N15" s="19"/>
      <c r="O15" s="17"/>
    </row>
    <row r="16" spans="2:15" outlineLevel="1">
      <c r="B16" s="16" t="s">
        <v>288</v>
      </c>
      <c r="C16" s="41"/>
      <c r="D16" s="41"/>
      <c r="E16" s="72" t="s">
        <v>319</v>
      </c>
      <c r="F16" s="97"/>
      <c r="G16" s="98"/>
      <c r="H16" s="16"/>
      <c r="I16" s="35"/>
      <c r="J16" s="18"/>
      <c r="K16" s="17"/>
      <c r="L16" s="19"/>
      <c r="M16" s="20"/>
      <c r="N16" s="19"/>
      <c r="O16" s="17"/>
    </row>
    <row r="17" spans="2:15" outlineLevel="1">
      <c r="B17" s="39" t="s">
        <v>289</v>
      </c>
      <c r="C17" s="41"/>
      <c r="D17" s="41"/>
      <c r="E17" s="16" t="s">
        <v>320</v>
      </c>
      <c r="G17" s="92">
        <v>3.1E-2</v>
      </c>
      <c r="H17" s="16"/>
      <c r="I17" s="35"/>
      <c r="J17" s="18"/>
      <c r="K17" s="17"/>
      <c r="L17" s="19"/>
      <c r="M17" s="19"/>
      <c r="N17" s="19"/>
      <c r="O17" s="17"/>
    </row>
    <row r="18" spans="2:15" outlineLevel="1">
      <c r="B18" s="39" t="s">
        <v>290</v>
      </c>
      <c r="C18" s="41"/>
      <c r="D18" s="41"/>
      <c r="E18" s="16" t="s">
        <v>321</v>
      </c>
      <c r="G18" s="92">
        <v>7.8E-2</v>
      </c>
      <c r="H18" s="16"/>
      <c r="I18" s="35"/>
      <c r="J18" s="18"/>
      <c r="K18" s="17"/>
      <c r="L18" s="17"/>
      <c r="M18" s="17"/>
      <c r="N18" s="17"/>
      <c r="O18" s="17"/>
    </row>
    <row r="19" spans="2:15" outlineLevel="1">
      <c r="B19" s="58" t="s">
        <v>291</v>
      </c>
      <c r="C19" s="71"/>
      <c r="D19" s="41"/>
      <c r="E19" s="16" t="s">
        <v>322</v>
      </c>
      <c r="G19" s="43">
        <f>G18-G17</f>
        <v>4.7E-2</v>
      </c>
      <c r="H19" s="16"/>
      <c r="I19" s="16"/>
      <c r="J19" s="16"/>
      <c r="K19" s="16"/>
      <c r="L19" s="16"/>
      <c r="M19" s="16"/>
      <c r="N19" s="16"/>
      <c r="O19" s="16"/>
    </row>
    <row r="20" spans="2:15" outlineLevel="1">
      <c r="B20" s="83" t="s">
        <v>292</v>
      </c>
      <c r="C20" s="84"/>
      <c r="D20" s="45"/>
      <c r="E20" s="16" t="s">
        <v>323</v>
      </c>
      <c r="G20" s="93">
        <v>0.7</v>
      </c>
      <c r="H20" s="16"/>
      <c r="I20" s="16"/>
      <c r="J20" s="16"/>
      <c r="K20" s="16"/>
      <c r="L20" s="16"/>
      <c r="M20" s="16"/>
      <c r="N20" s="16"/>
      <c r="O20" s="16"/>
    </row>
    <row r="21" spans="2:15" outlineLevel="1">
      <c r="B21" s="83" t="s">
        <v>293</v>
      </c>
      <c r="C21" s="85">
        <v>444.346</v>
      </c>
      <c r="D21" s="44"/>
      <c r="E21" s="51" t="s">
        <v>324</v>
      </c>
      <c r="F21" s="99"/>
      <c r="G21" s="96"/>
      <c r="H21" s="16"/>
      <c r="I21" s="16"/>
      <c r="J21" s="16"/>
      <c r="K21" s="16"/>
      <c r="L21" s="16"/>
      <c r="M21" s="16"/>
      <c r="N21" s="16"/>
      <c r="O21" s="16"/>
    </row>
    <row r="22" spans="2:15" outlineLevel="1">
      <c r="D22" s="46"/>
      <c r="E22" s="72" t="s">
        <v>325</v>
      </c>
      <c r="F22" s="100"/>
      <c r="G22" s="98"/>
      <c r="H22" s="16"/>
      <c r="I22" s="16"/>
      <c r="J22" s="16"/>
      <c r="K22" s="16"/>
      <c r="L22" s="16"/>
      <c r="M22" s="16"/>
      <c r="N22" s="16"/>
      <c r="O22" s="16"/>
    </row>
    <row r="23" spans="2:15" s="95" customFormat="1" outlineLevel="1">
      <c r="B23" s="59" t="s">
        <v>294</v>
      </c>
      <c r="C23" s="86"/>
      <c r="D23" s="46"/>
      <c r="E23" s="59" t="s">
        <v>8</v>
      </c>
      <c r="F23" s="101"/>
      <c r="G23" s="101"/>
      <c r="H23" s="53"/>
      <c r="I23" s="53"/>
      <c r="J23" s="53"/>
      <c r="K23" s="53"/>
      <c r="L23" s="53"/>
      <c r="M23" s="53"/>
      <c r="N23" s="53"/>
      <c r="O23" s="53"/>
    </row>
    <row r="24" spans="2:15" s="95" customFormat="1" outlineLevel="1">
      <c r="B24" s="94"/>
      <c r="C24" s="46"/>
      <c r="D24" s="46"/>
      <c r="H24" s="53"/>
      <c r="I24" s="53"/>
      <c r="J24" s="53"/>
      <c r="K24" s="53"/>
      <c r="L24" s="53"/>
      <c r="M24" s="53"/>
      <c r="N24" s="53"/>
      <c r="O24" s="53"/>
    </row>
    <row r="25" spans="2:15" s="95" customFormat="1" outlineLevel="1">
      <c r="B25" s="94"/>
      <c r="C25" s="46"/>
      <c r="D25" s="46"/>
      <c r="H25" s="53"/>
      <c r="I25" s="53"/>
      <c r="J25" s="53"/>
      <c r="K25" s="53"/>
      <c r="L25" s="53"/>
      <c r="M25" s="53"/>
      <c r="N25" s="53"/>
      <c r="O25" s="53"/>
    </row>
    <row r="26" spans="2:15" ht="26">
      <c r="B26" s="102" t="s">
        <v>326</v>
      </c>
    </row>
    <row r="27" spans="2:15" outlineLevel="1">
      <c r="B27" s="47" t="s">
        <v>258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2:15" outlineLevel="1">
      <c r="B28" s="48" t="s">
        <v>259</v>
      </c>
      <c r="C28" s="61"/>
      <c r="D28" s="49">
        <f>D$4</f>
        <v>43100</v>
      </c>
      <c r="E28" s="49">
        <f t="shared" ref="E28:O28" si="1">E$4</f>
        <v>43465</v>
      </c>
      <c r="F28" s="49">
        <f t="shared" si="1"/>
        <v>43830</v>
      </c>
      <c r="G28" s="49">
        <f t="shared" si="1"/>
        <v>44196</v>
      </c>
      <c r="H28" s="49">
        <f t="shared" si="1"/>
        <v>44561</v>
      </c>
      <c r="I28" s="49">
        <f t="shared" si="1"/>
        <v>44926</v>
      </c>
      <c r="J28" s="49">
        <f t="shared" si="1"/>
        <v>45291</v>
      </c>
      <c r="K28" s="50">
        <f t="shared" si="1"/>
        <v>45657</v>
      </c>
      <c r="L28" s="50">
        <f t="shared" si="1"/>
        <v>46022</v>
      </c>
      <c r="M28" s="50">
        <f t="shared" si="1"/>
        <v>46387</v>
      </c>
      <c r="N28" s="50">
        <f t="shared" si="1"/>
        <v>46752</v>
      </c>
      <c r="O28" s="50">
        <f t="shared" si="1"/>
        <v>47118</v>
      </c>
    </row>
    <row r="29" spans="2:15" outlineLevel="1">
      <c r="B29" s="53" t="s">
        <v>18</v>
      </c>
      <c r="C29" s="62"/>
      <c r="D29" s="103">
        <f>INDEX('PL(AMZN)'!$C$4:$K$25,MATCH($B29,'PL(AMZN)'!$B$4:$B$25,0),MATCH(D$28,'PL(AMZN)'!$C$3:$K$3,0))</f>
        <v>177866</v>
      </c>
      <c r="E29" s="103">
        <f>INDEX('PL(AMZN)'!$C$4:$K$25,MATCH($B29,'PL(AMZN)'!$B$4:$B$25,0),MATCH(E$28,'PL(AMZN)'!$C$3:$K$3,0))</f>
        <v>232887</v>
      </c>
      <c r="F29" s="103">
        <f>INDEX('PL(AMZN)'!$C$4:$K$25,MATCH($B29,'PL(AMZN)'!$B$4:$B$25,0),MATCH(F$28,'PL(AMZN)'!$C$3:$K$3,0))</f>
        <v>280222</v>
      </c>
      <c r="G29" s="103">
        <f>INDEX('PL(AMZN)'!$C$4:$K$25,MATCH($B29,'PL(AMZN)'!$B$4:$B$25,0),MATCH(G$28,'PL(AMZN)'!$C$3:$K$3,0))</f>
        <v>386044</v>
      </c>
      <c r="H29" s="103">
        <f>INDEX('PL(AMZN)'!$C$4:$K$25,MATCH($B29,'PL(AMZN)'!$B$4:$B$25,0),MATCH(H$28,'PL(AMZN)'!$C$3:$K$3,0))</f>
        <v>469822</v>
      </c>
      <c r="I29" s="103">
        <f>INDEX('PL(AMZN)'!$C$4:$K$25,MATCH($B29,'PL(AMZN)'!$B$4:$B$25,0),MATCH(I$28,'PL(AMZN)'!$C$3:$K$3,0))</f>
        <v>513983</v>
      </c>
      <c r="J29" s="103">
        <f>INDEX('PL(AMZN)'!$C$4:$K$25,MATCH($B29,'PL(AMZN)'!$B$4:$B$25,0),MATCH(J$28,'PL(AMZN)'!$C$3:$K$3,0))</f>
        <v>574785</v>
      </c>
      <c r="K29" s="37"/>
      <c r="L29" s="37"/>
      <c r="M29" s="37"/>
      <c r="N29" s="37"/>
      <c r="O29" s="37"/>
    </row>
    <row r="30" spans="2:15" outlineLevel="1">
      <c r="B30" s="54" t="s">
        <v>260</v>
      </c>
      <c r="C30" s="63"/>
      <c r="D30" s="104">
        <f>INDEX('PL(AMZN)'!$C$4:$K$25,MATCH($B30,'PL(AMZN)'!$B$4:$B$25,0),MATCH(D$28,'PL(AMZN)'!$C$3:$K$3,0))</f>
        <v>111934</v>
      </c>
      <c r="E30" s="104">
        <f>INDEX('PL(AMZN)'!$C$4:$K$25,MATCH($B30,'PL(AMZN)'!$B$4:$B$25,0),MATCH(E$28,'PL(AMZN)'!$C$3:$K$3,0))</f>
        <v>139156</v>
      </c>
      <c r="F30" s="104">
        <f>INDEX('PL(AMZN)'!$C$4:$K$25,MATCH($B30,'PL(AMZN)'!$B$4:$B$25,0),MATCH(F$28,'PL(AMZN)'!$C$3:$K$3,0))</f>
        <v>165536</v>
      </c>
      <c r="G30" s="104">
        <f>INDEX('PL(AMZN)'!$C$4:$K$25,MATCH($B30,'PL(AMZN)'!$B$4:$B$25,0),MATCH(G$28,'PL(AMZN)'!$C$3:$K$3,0))</f>
        <v>233307</v>
      </c>
      <c r="H30" s="104">
        <f>INDEX('PL(AMZN)'!$C$4:$K$25,MATCH($B30,'PL(AMZN)'!$B$4:$B$25,0),MATCH(H$28,'PL(AMZN)'!$C$3:$K$3,0))</f>
        <v>272344</v>
      </c>
      <c r="I30" s="104">
        <f>INDEX('PL(AMZN)'!$C$4:$K$25,MATCH($B30,'PL(AMZN)'!$B$4:$B$25,0),MATCH(I$28,'PL(AMZN)'!$C$3:$K$3,0))</f>
        <v>288831</v>
      </c>
      <c r="J30" s="104">
        <f>INDEX('PL(AMZN)'!$C$4:$K$25,MATCH($B30,'PL(AMZN)'!$B$4:$B$25,0),MATCH(J$28,'PL(AMZN)'!$C$3:$K$3,0))</f>
        <v>304739</v>
      </c>
      <c r="K30" s="52"/>
      <c r="L30" s="52"/>
      <c r="M30" s="52"/>
      <c r="N30" s="52"/>
      <c r="O30" s="52"/>
    </row>
    <row r="31" spans="2:15" outlineLevel="1">
      <c r="B31" s="55" t="s">
        <v>11</v>
      </c>
      <c r="C31" s="64"/>
      <c r="D31" s="105">
        <f t="shared" ref="D31:H31" si="2">D29-D30</f>
        <v>65932</v>
      </c>
      <c r="E31" s="105">
        <f t="shared" si="2"/>
        <v>93731</v>
      </c>
      <c r="F31" s="105">
        <f t="shared" si="2"/>
        <v>114686</v>
      </c>
      <c r="G31" s="105">
        <f t="shared" si="2"/>
        <v>152737</v>
      </c>
      <c r="H31" s="105">
        <f t="shared" ref="H31:J31" si="3">H29-H30</f>
        <v>197478</v>
      </c>
      <c r="I31" s="105">
        <f t="shared" si="3"/>
        <v>225152</v>
      </c>
      <c r="J31" s="105">
        <f t="shared" si="3"/>
        <v>270046</v>
      </c>
      <c r="K31" s="38"/>
      <c r="L31" s="38"/>
      <c r="M31" s="38"/>
      <c r="N31" s="38"/>
      <c r="O31" s="38"/>
    </row>
    <row r="32" spans="2:15" outlineLevel="1">
      <c r="B32" s="53" t="s">
        <v>231</v>
      </c>
      <c r="C32" s="62"/>
      <c r="D32" s="16"/>
      <c r="E32" s="16"/>
      <c r="F32" s="16"/>
      <c r="G32" s="16"/>
      <c r="H32" s="37"/>
      <c r="I32" s="37"/>
      <c r="J32" s="37"/>
      <c r="K32" s="37"/>
      <c r="L32" s="37"/>
      <c r="M32" s="37"/>
      <c r="N32" s="37"/>
      <c r="O32" s="37"/>
    </row>
    <row r="33" spans="2:15" outlineLevel="1">
      <c r="B33" s="106" t="s">
        <v>20</v>
      </c>
      <c r="C33" s="62"/>
      <c r="D33" s="103">
        <f>INDEX('PL(AMZN)'!$C$4:$K$25,MATCH($B33,'PL(AMZN)'!$B$4:$B$25,0),MATCH(D$28,'PL(AMZN)'!$C$3:$K$3,0))</f>
        <v>22620</v>
      </c>
      <c r="E33" s="103">
        <f>INDEX('PL(AMZN)'!$C$4:$K$25,MATCH($B33,'PL(AMZN)'!$B$4:$B$25,0),MATCH(E$28,'PL(AMZN)'!$C$3:$K$3,0))</f>
        <v>28837</v>
      </c>
      <c r="F33" s="103">
        <f>INDEX('PL(AMZN)'!$C$4:$K$25,MATCH($B33,'PL(AMZN)'!$B$4:$B$25,0),MATCH(F$28,'PL(AMZN)'!$C$3:$K$3,0))</f>
        <v>35931</v>
      </c>
      <c r="G33" s="103">
        <f>INDEX('PL(AMZN)'!$C$4:$K$25,MATCH($B33,'PL(AMZN)'!$B$4:$B$25,0),MATCH(G$28,'PL(AMZN)'!$C$3:$K$3,0))</f>
        <v>42740</v>
      </c>
      <c r="H33" s="103">
        <f>INDEX('PL(AMZN)'!$C$4:$K$25,MATCH($B33,'PL(AMZN)'!$B$4:$B$25,0),MATCH(H$28,'PL(AMZN)'!$C$3:$K$3,0))</f>
        <v>56052</v>
      </c>
      <c r="I33" s="103">
        <f>INDEX('PL(AMZN)'!$C$4:$K$25,MATCH($B33,'PL(AMZN)'!$B$4:$B$25,0),MATCH(I$28,'PL(AMZN)'!$C$3:$K$3,0))</f>
        <v>73213</v>
      </c>
      <c r="J33" s="103">
        <f>INDEX('PL(AMZN)'!$C$4:$K$25,MATCH($B33,'PL(AMZN)'!$B$4:$B$25,0),MATCH(J$28,'PL(AMZN)'!$C$3:$K$3,0))</f>
        <v>85622</v>
      </c>
      <c r="K33" s="37"/>
      <c r="L33" s="37"/>
      <c r="M33" s="37"/>
      <c r="N33" s="37"/>
      <c r="O33" s="37"/>
    </row>
    <row r="34" spans="2:15" outlineLevel="1">
      <c r="B34" s="106" t="s">
        <v>330</v>
      </c>
      <c r="C34" s="62"/>
      <c r="D34" s="103">
        <f>INDEX('PL(AMZN)'!$C$4:$K$25,MATCH($B34,'PL(AMZN)'!$B$4:$B$25,0),MATCH(D$28,'PL(AMZN)'!$C$3:$K$3,0))</f>
        <v>38992</v>
      </c>
      <c r="E34" s="103">
        <f>INDEX('PL(AMZN)'!$C$4:$K$25,MATCH($B34,'PL(AMZN)'!$B$4:$B$25,0),MATCH(E$28,'PL(AMZN)'!$C$3:$K$3,0))</f>
        <v>52177</v>
      </c>
      <c r="F34" s="103">
        <f>INDEX('PL(AMZN)'!$C$4:$K$25,MATCH($B34,'PL(AMZN)'!$B$4:$B$25,0),MATCH(F$28,'PL(AMZN)'!$C$3:$K$3,0))</f>
        <v>64313</v>
      </c>
      <c r="G34" s="103">
        <f>INDEX('PL(AMZN)'!$C$4:$K$25,MATCH($B34,'PL(AMZN)'!$B$4:$B$25,0),MATCH(G$28,'PL(AMZN)'!$C$3:$K$3,0))</f>
        <v>87193</v>
      </c>
      <c r="H34" s="103">
        <f>INDEX('PL(AMZN)'!$C$4:$K$25,MATCH($B34,'PL(AMZN)'!$B$4:$B$25,0),MATCH(H$28,'PL(AMZN)'!$C$3:$K$3,0))</f>
        <v>116485</v>
      </c>
      <c r="I34" s="103">
        <f>INDEX('PL(AMZN)'!$C$4:$K$25,MATCH($B34,'PL(AMZN)'!$B$4:$B$25,0),MATCH(I$28,'PL(AMZN)'!$C$3:$K$3,0))</f>
        <v>138428</v>
      </c>
      <c r="J34" s="103">
        <f>INDEX('PL(AMZN)'!$C$4:$K$25,MATCH($B34,'PL(AMZN)'!$B$4:$B$25,0),MATCH(J$28,'PL(AMZN)'!$C$3:$K$3,0))</f>
        <v>146805</v>
      </c>
      <c r="K34" s="37"/>
      <c r="L34" s="37"/>
      <c r="M34" s="37"/>
      <c r="N34" s="37"/>
      <c r="O34" s="37"/>
    </row>
    <row r="35" spans="2:15" outlineLevel="1">
      <c r="B35" s="106" t="s">
        <v>12</v>
      </c>
      <c r="C35" s="62"/>
      <c r="D35" s="103">
        <f>INDEX('PL(AMZN)'!$C$4:$K$25,MATCH($B35,'PL(AMZN)'!$B$4:$B$25,0),MATCH(D$28,'PL(AMZN)'!$C$3:$K$3,0))</f>
        <v>-214</v>
      </c>
      <c r="E35" s="103">
        <f>INDEX('PL(AMZN)'!$C$4:$K$25,MATCH($B35,'PL(AMZN)'!$B$4:$B$25,0),MATCH(E$28,'PL(AMZN)'!$C$3:$K$3,0))</f>
        <v>-296</v>
      </c>
      <c r="F35" s="103">
        <f>INDEX('PL(AMZN)'!$C$4:$K$25,MATCH($B35,'PL(AMZN)'!$B$4:$B$25,0),MATCH(F$28,'PL(AMZN)'!$C$3:$K$3,0))</f>
        <v>-201</v>
      </c>
      <c r="G35" s="103">
        <f>INDEX('PL(AMZN)'!$C$4:$K$25,MATCH($B35,'PL(AMZN)'!$B$4:$B$25,0),MATCH(G$28,'PL(AMZN)'!$C$3:$K$3,0))</f>
        <v>75</v>
      </c>
      <c r="H35" s="103">
        <f>INDEX('PL(AMZN)'!$C$4:$K$25,MATCH($B35,'PL(AMZN)'!$B$4:$B$25,0),MATCH(H$28,'PL(AMZN)'!$C$3:$K$3,0))</f>
        <v>-62</v>
      </c>
      <c r="I35" s="103">
        <f>INDEX('PL(AMZN)'!$C$4:$K$25,MATCH($B35,'PL(AMZN)'!$B$4:$B$25,0),MATCH(I$28,'PL(AMZN)'!$C$3:$K$3,0))</f>
        <v>-1263</v>
      </c>
      <c r="J35" s="103">
        <f>INDEX('PL(AMZN)'!$C$4:$K$25,MATCH($B35,'PL(AMZN)'!$B$4:$B$25,0),MATCH(J$28,'PL(AMZN)'!$C$3:$K$3,0))</f>
        <v>-767</v>
      </c>
      <c r="K35" s="37"/>
      <c r="L35" s="37"/>
      <c r="M35" s="37"/>
      <c r="N35" s="37"/>
      <c r="O35" s="37"/>
    </row>
    <row r="36" spans="2:15" outlineLevel="1">
      <c r="B36" s="54" t="s">
        <v>261</v>
      </c>
      <c r="C36" s="63"/>
      <c r="D36" s="52">
        <f t="shared" ref="D36:I36" si="4">SUM(D33:D35)</f>
        <v>61398</v>
      </c>
      <c r="E36" s="52">
        <f t="shared" si="4"/>
        <v>80718</v>
      </c>
      <c r="F36" s="52">
        <f t="shared" si="4"/>
        <v>100043</v>
      </c>
      <c r="G36" s="52">
        <f t="shared" si="4"/>
        <v>130008</v>
      </c>
      <c r="H36" s="52">
        <f t="shared" si="4"/>
        <v>172475</v>
      </c>
      <c r="I36" s="52">
        <f t="shared" si="4"/>
        <v>210378</v>
      </c>
      <c r="J36" s="52">
        <f>SUM(J33:J35)</f>
        <v>231660</v>
      </c>
      <c r="K36" s="52"/>
      <c r="L36" s="52"/>
      <c r="M36" s="52"/>
      <c r="N36" s="52"/>
      <c r="O36" s="52"/>
    </row>
    <row r="37" spans="2:15" outlineLevel="1">
      <c r="B37" s="55" t="s">
        <v>26</v>
      </c>
      <c r="C37" s="64"/>
      <c r="D37" s="105">
        <f t="shared" ref="D37:H37" si="5">D31-D36</f>
        <v>4534</v>
      </c>
      <c r="E37" s="105">
        <f t="shared" si="5"/>
        <v>13013</v>
      </c>
      <c r="F37" s="105">
        <f t="shared" si="5"/>
        <v>14643</v>
      </c>
      <c r="G37" s="105">
        <f t="shared" si="5"/>
        <v>22729</v>
      </c>
      <c r="H37" s="105">
        <f t="shared" ref="H37:J37" si="6">H31-H36</f>
        <v>25003</v>
      </c>
      <c r="I37" s="105">
        <f t="shared" si="6"/>
        <v>14774</v>
      </c>
      <c r="J37" s="105">
        <f t="shared" si="6"/>
        <v>38386</v>
      </c>
      <c r="K37" s="38"/>
      <c r="L37" s="38"/>
      <c r="M37" s="38"/>
      <c r="N37" s="38"/>
      <c r="O37" s="38"/>
    </row>
    <row r="38" spans="2:15" outlineLevel="1">
      <c r="B38" s="54" t="s">
        <v>262</v>
      </c>
      <c r="C38" s="63"/>
      <c r="D38" s="107">
        <f>D37-D39</f>
        <v>428</v>
      </c>
      <c r="E38" s="51">
        <f t="shared" ref="E38:J38" si="7">E37-E39</f>
        <v>592</v>
      </c>
      <c r="F38" s="51">
        <f t="shared" si="7"/>
        <v>102</v>
      </c>
      <c r="G38" s="51">
        <f t="shared" si="7"/>
        <v>-170</v>
      </c>
      <c r="H38" s="52">
        <f t="shared" si="7"/>
        <v>124</v>
      </c>
      <c r="I38" s="52">
        <f t="shared" si="7"/>
        <v>2526</v>
      </c>
      <c r="J38" s="52">
        <f t="shared" si="7"/>
        <v>1534</v>
      </c>
      <c r="K38" s="52"/>
      <c r="L38" s="52"/>
      <c r="M38" s="52"/>
      <c r="N38" s="52"/>
      <c r="O38" s="52"/>
    </row>
    <row r="39" spans="2:15" outlineLevel="1">
      <c r="B39" s="55" t="s">
        <v>263</v>
      </c>
      <c r="C39" s="64"/>
      <c r="D39" s="105">
        <f>INDEX('PL(AMZN)'!$C$4:$K$25,MATCH($B39,'PL(AMZN)'!$B$4:$B$25,0),MATCH(D$28,'PL(AMZN)'!$C$3:$K$3,0))</f>
        <v>4106</v>
      </c>
      <c r="E39" s="105">
        <f>INDEX('PL(AMZN)'!$C$4:$K$25,MATCH($B39,'PL(AMZN)'!$B$4:$B$25,0),MATCH(E$28,'PL(AMZN)'!$C$3:$K$3,0))</f>
        <v>12421</v>
      </c>
      <c r="F39" s="105">
        <f>INDEX('PL(AMZN)'!$C$4:$K$25,MATCH($B39,'PL(AMZN)'!$B$4:$B$25,0),MATCH(F$28,'PL(AMZN)'!$C$3:$K$3,0))</f>
        <v>14541</v>
      </c>
      <c r="G39" s="105">
        <f>INDEX('PL(AMZN)'!$C$4:$K$25,MATCH($B39,'PL(AMZN)'!$B$4:$B$25,0),MATCH(G$28,'PL(AMZN)'!$C$3:$K$3,0))</f>
        <v>22899</v>
      </c>
      <c r="H39" s="105">
        <f>INDEX('PL(AMZN)'!$C$4:$K$25,MATCH($B39,'PL(AMZN)'!$B$4:$B$25,0),MATCH(H$28,'PL(AMZN)'!$C$3:$K$3,0))</f>
        <v>24879</v>
      </c>
      <c r="I39" s="105">
        <f>INDEX('PL(AMZN)'!$C$4:$K$25,MATCH($B39,'PL(AMZN)'!$B$4:$B$25,0),MATCH(I$28,'PL(AMZN)'!$C$3:$K$3,0))</f>
        <v>12248</v>
      </c>
      <c r="J39" s="105">
        <f>INDEX('PL(AMZN)'!$C$4:$K$25,MATCH($B39,'PL(AMZN)'!$B$4:$B$25,0),MATCH(J$28,'PL(AMZN)'!$C$3:$K$3,0))</f>
        <v>36852</v>
      </c>
      <c r="K39" s="38"/>
      <c r="L39" s="38"/>
      <c r="M39" s="38"/>
      <c r="N39" s="38"/>
      <c r="O39" s="38"/>
    </row>
    <row r="40" spans="2:15" outlineLevel="1">
      <c r="B40" s="54" t="s">
        <v>332</v>
      </c>
      <c r="C40" s="63"/>
      <c r="D40" s="104">
        <f>INDEX('PL(AMZN)'!$C$4:$K$25,MATCH($B40,'PL(AMZN)'!$B$4:$B$25,0),MATCH(D$28,'PL(AMZN)'!$C$3:$K$3,0))</f>
        <v>769</v>
      </c>
      <c r="E40" s="104">
        <f>INDEX('PL(AMZN)'!$C$4:$K$25,MATCH($B40,'PL(AMZN)'!$B$4:$B$25,0),MATCH(E$28,'PL(AMZN)'!$C$3:$K$3,0))</f>
        <v>1197</v>
      </c>
      <c r="F40" s="104">
        <f>INDEX('PL(AMZN)'!$C$4:$K$25,MATCH($B40,'PL(AMZN)'!$B$4:$B$25,0),MATCH(F$28,'PL(AMZN)'!$C$3:$K$3,0))</f>
        <v>2374</v>
      </c>
      <c r="G40" s="104">
        <f>INDEX('PL(AMZN)'!$C$4:$K$25,MATCH($B40,'PL(AMZN)'!$B$4:$B$25,0),MATCH(G$28,'PL(AMZN)'!$C$3:$K$3,0))</f>
        <v>2863</v>
      </c>
      <c r="H40" s="104">
        <f>INDEX('PL(AMZN)'!$C$4:$K$25,MATCH($B40,'PL(AMZN)'!$B$4:$B$25,0),MATCH(H$28,'PL(AMZN)'!$C$3:$K$3,0))</f>
        <v>4791</v>
      </c>
      <c r="I40" s="104">
        <f>INDEX('PL(AMZN)'!$C$4:$K$25,MATCH($B40,'PL(AMZN)'!$B$4:$B$25,0),MATCH(I$28,'PL(AMZN)'!$C$3:$K$3,0))</f>
        <v>-3217</v>
      </c>
      <c r="J40" s="104">
        <f>INDEX('PL(AMZN)'!$C$4:$K$25,MATCH($B40,'PL(AMZN)'!$B$4:$B$25,0),MATCH(J$28,'PL(AMZN)'!$C$3:$K$3,0))</f>
        <v>7120</v>
      </c>
      <c r="K40" s="52"/>
      <c r="L40" s="52"/>
      <c r="M40" s="52"/>
      <c r="N40" s="52"/>
      <c r="O40" s="52"/>
    </row>
    <row r="41" spans="2:15" outlineLevel="1">
      <c r="B41" s="55" t="s">
        <v>264</v>
      </c>
      <c r="C41" s="64"/>
      <c r="D41" s="105">
        <f t="shared" ref="D41:H41" si="8">D39-D40</f>
        <v>3337</v>
      </c>
      <c r="E41" s="105">
        <f t="shared" si="8"/>
        <v>11224</v>
      </c>
      <c r="F41" s="105">
        <f t="shared" si="8"/>
        <v>12167</v>
      </c>
      <c r="G41" s="105">
        <f t="shared" si="8"/>
        <v>20036</v>
      </c>
      <c r="H41" s="105">
        <f t="shared" ref="H41:J41" si="9">H39-H40</f>
        <v>20088</v>
      </c>
      <c r="I41" s="38">
        <f t="shared" si="9"/>
        <v>15465</v>
      </c>
      <c r="J41" s="38">
        <f t="shared" si="9"/>
        <v>29732</v>
      </c>
      <c r="K41" s="38"/>
      <c r="L41" s="38"/>
      <c r="M41" s="38"/>
      <c r="N41" s="38"/>
      <c r="O41" s="38"/>
    </row>
    <row r="42" spans="2:15" outlineLevel="1">
      <c r="B42" s="53" t="s">
        <v>265</v>
      </c>
      <c r="C42" s="62"/>
      <c r="D42" s="16">
        <f t="shared" ref="D42:H42" si="10">D38</f>
        <v>428</v>
      </c>
      <c r="E42" s="16">
        <f t="shared" si="10"/>
        <v>592</v>
      </c>
      <c r="F42" s="16">
        <f t="shared" si="10"/>
        <v>102</v>
      </c>
      <c r="G42" s="16">
        <f t="shared" si="10"/>
        <v>-170</v>
      </c>
      <c r="H42" s="37">
        <f t="shared" ref="H42:J42" si="11">H38</f>
        <v>124</v>
      </c>
      <c r="I42" s="37">
        <f t="shared" si="11"/>
        <v>2526</v>
      </c>
      <c r="J42" s="37">
        <f t="shared" si="11"/>
        <v>1534</v>
      </c>
      <c r="K42" s="37"/>
      <c r="L42" s="37"/>
      <c r="M42" s="37"/>
      <c r="N42" s="37"/>
      <c r="O42" s="37"/>
    </row>
    <row r="43" spans="2:15" outlineLevel="1">
      <c r="B43" s="53" t="s">
        <v>266</v>
      </c>
      <c r="C43" s="62"/>
      <c r="D43" s="16"/>
      <c r="E43" s="16"/>
      <c r="F43" s="16"/>
      <c r="G43" s="16"/>
      <c r="H43" s="37">
        <f>'[1]Fixed Assets'!C6</f>
        <v>2701</v>
      </c>
      <c r="I43" s="37">
        <f>'[1]Fixed Assets'!D6</f>
        <v>5350</v>
      </c>
      <c r="J43" s="37">
        <f>'[1]Fixed Assets'!E6</f>
        <v>3568</v>
      </c>
      <c r="K43" s="37"/>
      <c r="L43" s="37"/>
      <c r="M43" s="37"/>
      <c r="N43" s="37"/>
      <c r="O43" s="37"/>
    </row>
    <row r="44" spans="2:15" outlineLevel="1">
      <c r="B44" s="53" t="s">
        <v>267</v>
      </c>
      <c r="C44" s="62"/>
      <c r="D44" s="16"/>
      <c r="E44" s="16"/>
      <c r="F44" s="16"/>
      <c r="G44" s="16"/>
      <c r="H44" s="37">
        <f>H45-('[1]Net Working Capital'!C7-'[1]Net Working Capital'!C14)</f>
        <v>-691</v>
      </c>
      <c r="I44" s="37">
        <f t="shared" ref="I44:J44" si="12">I45-H45</f>
        <v>-2437</v>
      </c>
      <c r="J44" s="37">
        <f t="shared" si="12"/>
        <v>-1378</v>
      </c>
      <c r="K44" s="37"/>
      <c r="L44" s="37"/>
      <c r="M44" s="37"/>
      <c r="N44" s="37"/>
      <c r="O44" s="37"/>
    </row>
    <row r="45" spans="2:15" outlineLevel="1">
      <c r="B45" s="56" t="s">
        <v>268</v>
      </c>
      <c r="C45" s="65"/>
      <c r="D45" s="39"/>
      <c r="E45" s="39"/>
      <c r="F45" s="39"/>
      <c r="G45" s="39"/>
      <c r="H45" s="37">
        <f t="shared" ref="H45:J45" si="13">H46-H47</f>
        <v>-7497</v>
      </c>
      <c r="I45" s="37">
        <f t="shared" si="13"/>
        <v>-9934</v>
      </c>
      <c r="J45" s="37">
        <f t="shared" si="13"/>
        <v>-11312</v>
      </c>
      <c r="K45" s="37"/>
      <c r="L45" s="37"/>
      <c r="M45" s="37"/>
      <c r="N45" s="37"/>
      <c r="O45" s="37"/>
    </row>
    <row r="46" spans="2:15" outlineLevel="1">
      <c r="B46" s="56" t="s">
        <v>269</v>
      </c>
      <c r="C46" s="65"/>
      <c r="D46" s="39"/>
      <c r="E46" s="39"/>
      <c r="F46" s="39"/>
      <c r="G46" s="39"/>
      <c r="H46" s="37">
        <f>'[1]Net Working Capital'!D7</f>
        <v>14041</v>
      </c>
      <c r="I46" s="37">
        <f>'[1]Net Working Capital'!E7</f>
        <v>14815</v>
      </c>
      <c r="J46" s="37">
        <f>'[1]Net Working Capital'!F7</f>
        <v>17330</v>
      </c>
      <c r="K46" s="37"/>
      <c r="L46" s="37"/>
      <c r="M46" s="37"/>
      <c r="N46" s="37"/>
      <c r="O46" s="37"/>
    </row>
    <row r="47" spans="2:15" outlineLevel="1">
      <c r="B47" s="57" t="s">
        <v>270</v>
      </c>
      <c r="C47" s="66"/>
      <c r="D47" s="58"/>
      <c r="E47" s="58"/>
      <c r="F47" s="58"/>
      <c r="G47" s="58"/>
      <c r="H47" s="52">
        <f>'[1]Net Working Capital'!D14</f>
        <v>21538</v>
      </c>
      <c r="I47" s="52">
        <f>'[1]Net Working Capital'!E14</f>
        <v>24749</v>
      </c>
      <c r="J47" s="52">
        <f>'[1]Net Working Capital'!F14</f>
        <v>28642</v>
      </c>
      <c r="K47" s="52"/>
      <c r="L47" s="52"/>
      <c r="M47" s="52"/>
      <c r="N47" s="52"/>
      <c r="O47" s="52"/>
    </row>
    <row r="48" spans="2:15" outlineLevel="1">
      <c r="B48" s="59" t="s">
        <v>271</v>
      </c>
      <c r="C48" s="67"/>
      <c r="D48" s="59"/>
      <c r="E48" s="59"/>
      <c r="F48" s="59"/>
      <c r="G48" s="59"/>
      <c r="H48" s="60">
        <f t="shared" ref="H48:J48" si="14">H41+H42-H43-H44</f>
        <v>18202</v>
      </c>
      <c r="I48" s="60">
        <f t="shared" si="14"/>
        <v>15078</v>
      </c>
      <c r="J48" s="60">
        <f t="shared" si="14"/>
        <v>29076</v>
      </c>
      <c r="K48" s="60"/>
      <c r="L48" s="60"/>
      <c r="M48" s="60"/>
      <c r="N48" s="60"/>
      <c r="O48" s="60"/>
    </row>
    <row r="49" spans="2:15" outlineLevel="1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2:15" outlineLevel="1">
      <c r="B50" s="47" t="s">
        <v>272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2:15" outlineLevel="1">
      <c r="B51" s="69" t="str">
        <f t="shared" ref="B51" si="15">B28</f>
        <v>Fiscal Year</v>
      </c>
      <c r="C51" s="61"/>
      <c r="D51" s="49">
        <f>D$4</f>
        <v>43100</v>
      </c>
      <c r="E51" s="49">
        <f t="shared" ref="E51:O51" si="16">E$4</f>
        <v>43465</v>
      </c>
      <c r="F51" s="49">
        <f t="shared" si="16"/>
        <v>43830</v>
      </c>
      <c r="G51" s="49">
        <f t="shared" si="16"/>
        <v>44196</v>
      </c>
      <c r="H51" s="49">
        <f t="shared" si="16"/>
        <v>44561</v>
      </c>
      <c r="I51" s="49">
        <f t="shared" si="16"/>
        <v>44926</v>
      </c>
      <c r="J51" s="49">
        <f t="shared" si="16"/>
        <v>45291</v>
      </c>
      <c r="K51" s="50">
        <f t="shared" si="16"/>
        <v>45657</v>
      </c>
      <c r="L51" s="50">
        <f t="shared" si="16"/>
        <v>46022</v>
      </c>
      <c r="M51" s="50">
        <f t="shared" si="16"/>
        <v>46387</v>
      </c>
      <c r="N51" s="50">
        <f t="shared" si="16"/>
        <v>46752</v>
      </c>
      <c r="O51" s="50">
        <f t="shared" si="16"/>
        <v>47118</v>
      </c>
    </row>
    <row r="52" spans="2:15" outlineLevel="1">
      <c r="B52" s="53" t="s">
        <v>273</v>
      </c>
      <c r="C52" s="62"/>
      <c r="D52" s="53"/>
      <c r="E52" s="53"/>
      <c r="F52" s="53"/>
      <c r="G52" s="53"/>
      <c r="H52" s="53"/>
      <c r="I52" s="68">
        <f t="shared" ref="I52:J52" si="17">I29/H29-1</f>
        <v>9.399517263985091E-2</v>
      </c>
      <c r="J52" s="68">
        <f t="shared" si="17"/>
        <v>0.1182957412988368</v>
      </c>
      <c r="K52" s="68">
        <v>0.1</v>
      </c>
      <c r="L52" s="68">
        <v>0.1</v>
      </c>
      <c r="M52" s="68">
        <v>0.09</v>
      </c>
      <c r="N52" s="68">
        <v>7.0000000000000007E-2</v>
      </c>
      <c r="O52" s="68">
        <v>0.05</v>
      </c>
    </row>
    <row r="53" spans="2:15" outlineLevel="1">
      <c r="B53" s="53"/>
      <c r="C53" s="62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2:15" outlineLevel="1">
      <c r="B54" s="53" t="s">
        <v>274</v>
      </c>
      <c r="C54" s="62"/>
      <c r="D54" s="53"/>
      <c r="E54" s="53"/>
      <c r="F54" s="53"/>
      <c r="G54" s="53"/>
      <c r="H54" s="68">
        <f t="shared" ref="H54:J54" si="18">H30/H29</f>
        <v>0.57967485558360399</v>
      </c>
      <c r="I54" s="68">
        <f t="shared" si="18"/>
        <v>0.56194660134673713</v>
      </c>
      <c r="J54" s="68">
        <f t="shared" si="18"/>
        <v>0.53017911044999433</v>
      </c>
      <c r="K54" s="68">
        <f t="shared" ref="K54:K55" si="19">AVERAGE(H54:J54)</f>
        <v>0.55726685579344515</v>
      </c>
      <c r="L54" s="68">
        <f t="shared" ref="L54:O55" si="20">K54</f>
        <v>0.55726685579344515</v>
      </c>
      <c r="M54" s="68">
        <f t="shared" si="20"/>
        <v>0.55726685579344515</v>
      </c>
      <c r="N54" s="68">
        <f t="shared" si="20"/>
        <v>0.55726685579344515</v>
      </c>
      <c r="O54" s="68">
        <f t="shared" si="20"/>
        <v>0.55726685579344515</v>
      </c>
    </row>
    <row r="55" spans="2:15" outlineLevel="1">
      <c r="B55" s="53" t="s">
        <v>275</v>
      </c>
      <c r="C55" s="62"/>
      <c r="D55" s="53"/>
      <c r="E55" s="53"/>
      <c r="F55" s="53"/>
      <c r="G55" s="53"/>
      <c r="H55" s="68">
        <f t="shared" ref="H55:J55" si="21">H33/H29</f>
        <v>0.11930475797216818</v>
      </c>
      <c r="I55" s="68">
        <f t="shared" si="21"/>
        <v>0.14244245432241923</v>
      </c>
      <c r="J55" s="68">
        <f t="shared" si="21"/>
        <v>0.14896352549214054</v>
      </c>
      <c r="K55" s="68">
        <f t="shared" si="19"/>
        <v>0.13690357926224264</v>
      </c>
      <c r="L55" s="68">
        <f t="shared" si="20"/>
        <v>0.13690357926224264</v>
      </c>
      <c r="M55" s="68">
        <f t="shared" si="20"/>
        <v>0.13690357926224264</v>
      </c>
      <c r="N55" s="68">
        <f t="shared" si="20"/>
        <v>0.13690357926224264</v>
      </c>
      <c r="O55" s="68">
        <f t="shared" si="20"/>
        <v>0.13690357926224264</v>
      </c>
    </row>
    <row r="56" spans="2:15" outlineLevel="1">
      <c r="B56" s="54" t="s">
        <v>276</v>
      </c>
      <c r="C56" s="63"/>
      <c r="D56" s="54"/>
      <c r="E56" s="54"/>
      <c r="F56" s="54"/>
      <c r="G56" s="54"/>
      <c r="H56" s="70">
        <f t="shared" ref="H56:J56" si="22">H40/H39</f>
        <v>0.1925720487157844</v>
      </c>
      <c r="I56" s="70">
        <f t="shared" si="22"/>
        <v>-0.2626551273677335</v>
      </c>
      <c r="J56" s="70">
        <f t="shared" si="22"/>
        <v>0.19320525344621731</v>
      </c>
      <c r="K56" s="70">
        <v>0.21</v>
      </c>
      <c r="L56" s="70">
        <v>0.21</v>
      </c>
      <c r="M56" s="70">
        <v>0.21</v>
      </c>
      <c r="N56" s="70">
        <v>0.21</v>
      </c>
      <c r="O56" s="70">
        <v>0.21</v>
      </c>
    </row>
    <row r="57" spans="2:15" outlineLevel="1"/>
    <row r="58" spans="2:15" outlineLevel="1">
      <c r="B58" s="2"/>
    </row>
    <row r="59" spans="2:15" ht="26">
      <c r="B59" s="102" t="s">
        <v>327</v>
      </c>
    </row>
    <row r="60" spans="2:15" outlineLevel="1">
      <c r="B60" s="47" t="s">
        <v>277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</row>
    <row r="61" spans="2:15" outlineLevel="1">
      <c r="B61" s="48" t="s">
        <v>259</v>
      </c>
      <c r="C61" s="61"/>
      <c r="D61" s="49">
        <f>D$4</f>
        <v>43100</v>
      </c>
      <c r="E61" s="49">
        <f t="shared" ref="E61:O61" si="23">E$4</f>
        <v>43465</v>
      </c>
      <c r="F61" s="49">
        <f t="shared" si="23"/>
        <v>43830</v>
      </c>
      <c r="G61" s="49">
        <f t="shared" si="23"/>
        <v>44196</v>
      </c>
      <c r="H61" s="49">
        <f t="shared" si="23"/>
        <v>44561</v>
      </c>
      <c r="I61" s="49">
        <f t="shared" si="23"/>
        <v>44926</v>
      </c>
      <c r="J61" s="49">
        <f t="shared" si="23"/>
        <v>45291</v>
      </c>
      <c r="K61" s="50">
        <f t="shared" si="23"/>
        <v>45657</v>
      </c>
      <c r="L61" s="50">
        <f t="shared" si="23"/>
        <v>46022</v>
      </c>
      <c r="M61" s="50">
        <f t="shared" si="23"/>
        <v>46387</v>
      </c>
      <c r="N61" s="50">
        <f t="shared" si="23"/>
        <v>46752</v>
      </c>
      <c r="O61" s="50">
        <f t="shared" si="23"/>
        <v>47118</v>
      </c>
    </row>
    <row r="62" spans="2:15" outlineLevel="1">
      <c r="B62" s="16" t="s">
        <v>278</v>
      </c>
      <c r="C62" s="74"/>
      <c r="D62" s="41"/>
      <c r="E62" s="41"/>
      <c r="F62" s="41">
        <f>SUM('[1]Balance Sheet'!A43:A44)</f>
        <v>0</v>
      </c>
      <c r="G62" s="41">
        <f>SUM('[1]Balance Sheet'!B43:B44)</f>
        <v>0</v>
      </c>
      <c r="H62" s="41">
        <f>SUM('[1]Balance Sheet'!C43:C44)</f>
        <v>0</v>
      </c>
      <c r="I62" s="41">
        <f>SUM('[1]Balance Sheet'!D43:D44)</f>
        <v>0</v>
      </c>
      <c r="J62" s="41">
        <f>SUM('[1]Balance Sheet'!E43:E44)</f>
        <v>0</v>
      </c>
      <c r="K62" s="41"/>
      <c r="L62" s="41"/>
      <c r="M62" s="41"/>
      <c r="N62" s="41"/>
      <c r="O62" s="41"/>
    </row>
    <row r="63" spans="2:15" outlineLevel="1">
      <c r="B63" s="16" t="s">
        <v>279</v>
      </c>
      <c r="C63" s="74"/>
      <c r="D63" s="41"/>
      <c r="E63" s="41"/>
      <c r="F63" s="41">
        <f>'[1]Free Cash Flow'!A43</f>
        <v>0</v>
      </c>
      <c r="G63" s="41">
        <f>'[1]Free Cash Flow'!B43</f>
        <v>0</v>
      </c>
      <c r="H63" s="41">
        <f>'[1]Free Cash Flow'!C43</f>
        <v>0</v>
      </c>
      <c r="I63" s="41">
        <f>'[1]Free Cash Flow'!D43</f>
        <v>0</v>
      </c>
      <c r="J63" s="41">
        <f>'[1]Free Cash Flow'!E43</f>
        <v>0</v>
      </c>
      <c r="K63" s="41"/>
      <c r="L63" s="41"/>
      <c r="M63" s="41"/>
      <c r="N63" s="41"/>
      <c r="O63" s="41"/>
    </row>
    <row r="64" spans="2:15" outlineLevel="1">
      <c r="B64" s="51" t="s">
        <v>280</v>
      </c>
      <c r="C64" s="75"/>
      <c r="D64" s="71"/>
      <c r="E64" s="71"/>
      <c r="F64" s="71">
        <f t="shared" ref="F64:G64" si="24">F65-F62+F63</f>
        <v>0</v>
      </c>
      <c r="G64" s="71">
        <f t="shared" si="24"/>
        <v>0</v>
      </c>
      <c r="H64" s="71">
        <f t="shared" ref="H64:J64" si="25">H65-H62+H63</f>
        <v>0</v>
      </c>
      <c r="I64" s="71">
        <f t="shared" si="25"/>
        <v>0</v>
      </c>
      <c r="J64" s="71">
        <f t="shared" si="25"/>
        <v>0</v>
      </c>
      <c r="K64" s="71"/>
      <c r="L64" s="71"/>
      <c r="M64" s="71"/>
      <c r="N64" s="71"/>
      <c r="O64" s="71"/>
    </row>
    <row r="65" spans="2:15" outlineLevel="1">
      <c r="B65" s="72" t="s">
        <v>281</v>
      </c>
      <c r="C65" s="76"/>
      <c r="D65" s="73"/>
      <c r="E65" s="73">
        <f>SUM('[1]Balance Sheet'!A43:A44)</f>
        <v>0</v>
      </c>
      <c r="F65" s="73">
        <f>SUM('[1]Balance Sheet'!B43:B44)</f>
        <v>0</v>
      </c>
      <c r="G65" s="73">
        <f>SUM('[1]Balance Sheet'!C43:C44)</f>
        <v>0</v>
      </c>
      <c r="H65" s="73">
        <f>SUM('[1]Balance Sheet'!D43:D44)</f>
        <v>0</v>
      </c>
      <c r="I65" s="73">
        <f>SUM('[1]Balance Sheet'!E43:E44)</f>
        <v>0</v>
      </c>
      <c r="J65" s="73">
        <f>SUM('[1]Balance Sheet'!F43:F44)</f>
        <v>0</v>
      </c>
      <c r="K65" s="73"/>
      <c r="L65" s="73"/>
      <c r="M65" s="73"/>
      <c r="N65" s="73"/>
      <c r="O65" s="73"/>
    </row>
    <row r="66" spans="2:15" outlineLevel="1"/>
    <row r="67" spans="2:15" outlineLevel="1"/>
    <row r="68" spans="2:15" ht="26">
      <c r="B68" s="102" t="s">
        <v>328</v>
      </c>
    </row>
    <row r="69" spans="2:15" outlineLevel="1">
      <c r="B69" s="36" t="s">
        <v>296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 spans="2:15" outlineLevel="1">
      <c r="B70" s="69" t="s">
        <v>259</v>
      </c>
      <c r="C70" s="77"/>
      <c r="D70" s="49">
        <f>D$4</f>
        <v>43100</v>
      </c>
      <c r="E70" s="49">
        <f t="shared" ref="E70:O70" si="26">E$4</f>
        <v>43465</v>
      </c>
      <c r="F70" s="49">
        <f t="shared" si="26"/>
        <v>43830</v>
      </c>
      <c r="G70" s="49">
        <f t="shared" si="26"/>
        <v>44196</v>
      </c>
      <c r="H70" s="49">
        <f t="shared" si="26"/>
        <v>44561</v>
      </c>
      <c r="I70" s="49">
        <f t="shared" si="26"/>
        <v>44926</v>
      </c>
      <c r="J70" s="49">
        <f t="shared" si="26"/>
        <v>45291</v>
      </c>
      <c r="K70" s="50">
        <f t="shared" si="26"/>
        <v>45657</v>
      </c>
      <c r="L70" s="50">
        <f t="shared" si="26"/>
        <v>46022</v>
      </c>
      <c r="M70" s="50">
        <f t="shared" si="26"/>
        <v>46387</v>
      </c>
      <c r="N70" s="50">
        <f t="shared" si="26"/>
        <v>46752</v>
      </c>
      <c r="O70" s="50">
        <f t="shared" si="26"/>
        <v>47118</v>
      </c>
    </row>
    <row r="71" spans="2:15" outlineLevel="1">
      <c r="B71" s="16" t="s">
        <v>297</v>
      </c>
      <c r="C71" s="74"/>
      <c r="D71" s="41"/>
      <c r="E71" s="41">
        <f>'[1]Balance Sheet'!A70</f>
        <v>0</v>
      </c>
      <c r="F71" s="41">
        <f>'[1]Balance Sheet'!B70</f>
        <v>0</v>
      </c>
      <c r="G71" s="41">
        <f>'[1]Balance Sheet'!C70</f>
        <v>0</v>
      </c>
      <c r="H71" s="41">
        <f>'[1]Balance Sheet'!D70</f>
        <v>0</v>
      </c>
      <c r="I71" s="41">
        <f>'[1]Balance Sheet'!E70</f>
        <v>0</v>
      </c>
      <c r="J71" s="41">
        <f>'[1]Balance Sheet'!F70</f>
        <v>0</v>
      </c>
      <c r="K71" s="41"/>
      <c r="L71" s="41"/>
      <c r="M71" s="41"/>
      <c r="N71" s="41"/>
      <c r="O71" s="41"/>
    </row>
    <row r="72" spans="2:15" outlineLevel="1">
      <c r="B72" s="16" t="s">
        <v>298</v>
      </c>
      <c r="C72" s="74"/>
      <c r="D72" s="41"/>
      <c r="E72" s="41">
        <f>'[1]Balance Sheet'!A71</f>
        <v>0</v>
      </c>
      <c r="F72" s="41">
        <f>'[1]Balance Sheet'!B71</f>
        <v>0</v>
      </c>
      <c r="G72" s="41">
        <f>'[1]Balance Sheet'!C71</f>
        <v>0</v>
      </c>
      <c r="H72" s="41">
        <f>'[1]Balance Sheet'!D71</f>
        <v>0</v>
      </c>
      <c r="I72" s="41">
        <f>'[1]Balance Sheet'!E71</f>
        <v>0</v>
      </c>
      <c r="J72" s="41">
        <f>'[1]Balance Sheet'!F71</f>
        <v>0</v>
      </c>
      <c r="K72" s="41"/>
      <c r="L72" s="41"/>
      <c r="M72" s="41"/>
      <c r="N72" s="41"/>
      <c r="O72" s="41"/>
    </row>
    <row r="73" spans="2:15" outlineLevel="1">
      <c r="B73" s="51" t="s">
        <v>237</v>
      </c>
      <c r="C73" s="75"/>
      <c r="D73" s="71"/>
      <c r="E73" s="71">
        <f>'[1]Balance Sheet'!A72</f>
        <v>0</v>
      </c>
      <c r="F73" s="71">
        <f>'[1]Balance Sheet'!B72</f>
        <v>0</v>
      </c>
      <c r="G73" s="71">
        <f>'[1]Balance Sheet'!C72</f>
        <v>0</v>
      </c>
      <c r="H73" s="71">
        <f>'[1]Balance Sheet'!D72</f>
        <v>0</v>
      </c>
      <c r="I73" s="71">
        <f>'[1]Balance Sheet'!E72</f>
        <v>0</v>
      </c>
      <c r="J73" s="71">
        <f>'[1]Balance Sheet'!F72</f>
        <v>0</v>
      </c>
      <c r="K73" s="71"/>
      <c r="L73" s="71"/>
      <c r="M73" s="71"/>
      <c r="N73" s="71"/>
      <c r="O73" s="71"/>
    </row>
    <row r="74" spans="2:15" outlineLevel="1">
      <c r="B74" s="72" t="s">
        <v>269</v>
      </c>
      <c r="C74" s="76"/>
      <c r="D74" s="73"/>
      <c r="E74" s="73">
        <f t="shared" ref="E74:F74" si="27">SUM(E71:E73)</f>
        <v>0</v>
      </c>
      <c r="F74" s="73">
        <f t="shared" si="27"/>
        <v>0</v>
      </c>
      <c r="G74" s="73">
        <f t="shared" ref="G74:J74" si="28">SUM(G71:G73)</f>
        <v>0</v>
      </c>
      <c r="H74" s="73">
        <f t="shared" si="28"/>
        <v>0</v>
      </c>
      <c r="I74" s="73">
        <f t="shared" si="28"/>
        <v>0</v>
      </c>
      <c r="J74" s="73">
        <f t="shared" si="28"/>
        <v>0</v>
      </c>
      <c r="K74" s="73"/>
      <c r="L74" s="73"/>
      <c r="M74" s="73"/>
      <c r="N74" s="73"/>
      <c r="O74" s="73"/>
    </row>
    <row r="75" spans="2:15" outlineLevel="1">
      <c r="B75" s="16"/>
      <c r="C75" s="7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2:15" outlineLevel="1">
      <c r="B76" s="16" t="s">
        <v>299</v>
      </c>
      <c r="C76" s="74"/>
      <c r="D76" s="41"/>
      <c r="E76" s="41">
        <f>'[1]Balance Sheet'!A80</f>
        <v>0</v>
      </c>
      <c r="F76" s="41">
        <f>'[1]Balance Sheet'!B80</f>
        <v>0</v>
      </c>
      <c r="G76" s="41">
        <f>'[1]Balance Sheet'!C80</f>
        <v>0</v>
      </c>
      <c r="H76" s="41">
        <f>'[1]Balance Sheet'!D80</f>
        <v>0</v>
      </c>
      <c r="I76" s="41">
        <f>'[1]Balance Sheet'!E80</f>
        <v>0</v>
      </c>
      <c r="J76" s="41">
        <f>'[1]Balance Sheet'!F80</f>
        <v>0</v>
      </c>
      <c r="K76" s="41"/>
      <c r="L76" s="41"/>
      <c r="M76" s="41"/>
      <c r="N76" s="41"/>
      <c r="O76" s="41"/>
    </row>
    <row r="77" spans="2:15" outlineLevel="1">
      <c r="B77" s="16" t="s">
        <v>300</v>
      </c>
      <c r="C77" s="74"/>
      <c r="D77" s="41"/>
      <c r="E77" s="41">
        <f>'[1]Balance Sheet'!A81</f>
        <v>0</v>
      </c>
      <c r="F77" s="41">
        <f>'[1]Balance Sheet'!B81</f>
        <v>0</v>
      </c>
      <c r="G77" s="41">
        <f>'[1]Balance Sheet'!C81</f>
        <v>0</v>
      </c>
      <c r="H77" s="41">
        <f>'[1]Balance Sheet'!D81</f>
        <v>0</v>
      </c>
      <c r="I77" s="41">
        <f>'[1]Balance Sheet'!E81</f>
        <v>0</v>
      </c>
      <c r="J77" s="41">
        <f>'[1]Balance Sheet'!F81</f>
        <v>0</v>
      </c>
      <c r="K77" s="41"/>
      <c r="L77" s="41"/>
      <c r="M77" s="41"/>
      <c r="N77" s="41"/>
      <c r="O77" s="41"/>
    </row>
    <row r="78" spans="2:15" outlineLevel="1">
      <c r="B78" s="16" t="s">
        <v>301</v>
      </c>
      <c r="C78" s="74"/>
      <c r="D78" s="41"/>
      <c r="E78" s="41">
        <f>'[1]Balance Sheet'!A82</f>
        <v>0</v>
      </c>
      <c r="F78" s="41">
        <f>'[1]Balance Sheet'!B82</f>
        <v>0</v>
      </c>
      <c r="G78" s="41">
        <f>'[1]Balance Sheet'!C82</f>
        <v>0</v>
      </c>
      <c r="H78" s="41">
        <f>'[1]Balance Sheet'!D82</f>
        <v>0</v>
      </c>
      <c r="I78" s="41">
        <f>'[1]Balance Sheet'!E82</f>
        <v>0</v>
      </c>
      <c r="J78" s="41">
        <f>'[1]Balance Sheet'!F82</f>
        <v>0</v>
      </c>
      <c r="K78" s="41"/>
      <c r="L78" s="41"/>
      <c r="M78" s="41"/>
      <c r="N78" s="41"/>
      <c r="O78" s="41"/>
    </row>
    <row r="79" spans="2:15" outlineLevel="1">
      <c r="B79" s="16" t="s">
        <v>302</v>
      </c>
      <c r="C79" s="74"/>
      <c r="D79" s="41"/>
      <c r="E79" s="41">
        <f>'[1]Balance Sheet'!A83</f>
        <v>0</v>
      </c>
      <c r="F79" s="41">
        <f>'[1]Balance Sheet'!B83</f>
        <v>0</v>
      </c>
      <c r="G79" s="41">
        <f>'[1]Balance Sheet'!C83</f>
        <v>0</v>
      </c>
      <c r="H79" s="41">
        <f>'[1]Balance Sheet'!D83</f>
        <v>0</v>
      </c>
      <c r="I79" s="41">
        <f>'[1]Balance Sheet'!E83</f>
        <v>0</v>
      </c>
      <c r="J79" s="41">
        <f>'[1]Balance Sheet'!F83</f>
        <v>0</v>
      </c>
      <c r="K79" s="41"/>
      <c r="L79" s="41"/>
      <c r="M79" s="41"/>
      <c r="N79" s="41"/>
      <c r="O79" s="41"/>
    </row>
    <row r="80" spans="2:15" outlineLevel="1">
      <c r="B80" s="51" t="s">
        <v>303</v>
      </c>
      <c r="C80" s="75"/>
      <c r="D80" s="71"/>
      <c r="E80" s="71">
        <f>'[1]Balance Sheet'!A85</f>
        <v>0</v>
      </c>
      <c r="F80" s="71">
        <f>'[1]Balance Sheet'!B85</f>
        <v>0</v>
      </c>
      <c r="G80" s="71">
        <f>'[1]Balance Sheet'!C85</f>
        <v>0</v>
      </c>
      <c r="H80" s="71">
        <f>'[1]Balance Sheet'!D85</f>
        <v>0</v>
      </c>
      <c r="I80" s="71">
        <f>'[1]Balance Sheet'!E85</f>
        <v>0</v>
      </c>
      <c r="J80" s="71">
        <f>'[1]Balance Sheet'!F85</f>
        <v>0</v>
      </c>
      <c r="K80" s="71"/>
      <c r="L80" s="71"/>
      <c r="M80" s="71"/>
      <c r="N80" s="71"/>
      <c r="O80" s="71"/>
    </row>
    <row r="81" spans="2:15" outlineLevel="1">
      <c r="B81" s="72" t="s">
        <v>304</v>
      </c>
      <c r="C81" s="76"/>
      <c r="D81" s="73"/>
      <c r="E81" s="73">
        <f t="shared" ref="E81:F81" si="29">SUM(E76:E80)</f>
        <v>0</v>
      </c>
      <c r="F81" s="73">
        <f t="shared" si="29"/>
        <v>0</v>
      </c>
      <c r="G81" s="73">
        <f t="shared" ref="G81:J81" si="30">SUM(G76:G80)</f>
        <v>0</v>
      </c>
      <c r="H81" s="73">
        <f t="shared" si="30"/>
        <v>0</v>
      </c>
      <c r="I81" s="73">
        <f t="shared" si="30"/>
        <v>0</v>
      </c>
      <c r="J81" s="73">
        <f t="shared" si="30"/>
        <v>0</v>
      </c>
      <c r="K81" s="73"/>
      <c r="L81" s="73"/>
      <c r="M81" s="73"/>
      <c r="N81" s="73"/>
      <c r="O81" s="73"/>
    </row>
    <row r="82" spans="2:15" outlineLevel="1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2:15" outlineLevel="1">
      <c r="B83" s="36" t="s">
        <v>272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</row>
    <row r="84" spans="2:15" outlineLevel="1">
      <c r="B84" s="69" t="s">
        <v>259</v>
      </c>
      <c r="C84" s="77"/>
      <c r="D84" s="49">
        <f>D$4</f>
        <v>43100</v>
      </c>
      <c r="E84" s="49">
        <f t="shared" ref="E84:O84" si="31">E$4</f>
        <v>43465</v>
      </c>
      <c r="F84" s="49">
        <f t="shared" si="31"/>
        <v>43830</v>
      </c>
      <c r="G84" s="49">
        <f t="shared" si="31"/>
        <v>44196</v>
      </c>
      <c r="H84" s="49">
        <f t="shared" si="31"/>
        <v>44561</v>
      </c>
      <c r="I84" s="49">
        <f t="shared" si="31"/>
        <v>44926</v>
      </c>
      <c r="J84" s="49">
        <f t="shared" si="31"/>
        <v>45291</v>
      </c>
      <c r="K84" s="50">
        <f t="shared" si="31"/>
        <v>45657</v>
      </c>
      <c r="L84" s="50">
        <f t="shared" si="31"/>
        <v>46022</v>
      </c>
      <c r="M84" s="50">
        <f t="shared" si="31"/>
        <v>46387</v>
      </c>
      <c r="N84" s="50">
        <f t="shared" si="31"/>
        <v>46752</v>
      </c>
      <c r="O84" s="50">
        <f t="shared" si="31"/>
        <v>47118</v>
      </c>
    </row>
    <row r="85" spans="2:15" outlineLevel="1">
      <c r="B85" s="53" t="s">
        <v>18</v>
      </c>
      <c r="C85" s="87"/>
      <c r="D85" s="81">
        <v>141576</v>
      </c>
      <c r="E85" s="81">
        <v>141576</v>
      </c>
      <c r="F85" s="81">
        <v>141576</v>
      </c>
      <c r="G85" s="81">
        <v>141576</v>
      </c>
      <c r="H85" s="81">
        <f>'[1]Free Cash Flow'!C68</f>
        <v>0</v>
      </c>
      <c r="I85" s="81">
        <f>'[1]Free Cash Flow'!D68</f>
        <v>0</v>
      </c>
      <c r="J85" s="81">
        <f>'[1]Free Cash Flow'!E68</f>
        <v>0</v>
      </c>
      <c r="K85" s="81">
        <f>'[1]Free Cash Flow'!F68</f>
        <v>0</v>
      </c>
      <c r="L85" s="81">
        <f>'[1]Free Cash Flow'!G68</f>
        <v>0</v>
      </c>
      <c r="M85" s="81">
        <f>'[1]Free Cash Flow'!H68</f>
        <v>0</v>
      </c>
      <c r="N85" s="81">
        <f>'[1]Free Cash Flow'!I68</f>
        <v>0</v>
      </c>
      <c r="O85" s="81">
        <f>'[1]Free Cash Flow'!J68</f>
        <v>0</v>
      </c>
    </row>
    <row r="86" spans="2:15" outlineLevel="1">
      <c r="B86" s="53" t="s">
        <v>260</v>
      </c>
      <c r="C86" s="87"/>
      <c r="D86" s="81">
        <v>123152</v>
      </c>
      <c r="E86" s="81">
        <v>123152</v>
      </c>
      <c r="F86" s="81">
        <v>123152</v>
      </c>
      <c r="G86" s="81">
        <v>123152</v>
      </c>
      <c r="H86" s="81">
        <f>'[1]Free Cash Flow'!C69</f>
        <v>0</v>
      </c>
      <c r="I86" s="81">
        <f>'[1]Free Cash Flow'!D69</f>
        <v>0</v>
      </c>
      <c r="J86" s="81">
        <f>'[1]Free Cash Flow'!E69</f>
        <v>0</v>
      </c>
      <c r="K86" s="81">
        <f>'[1]Free Cash Flow'!F69</f>
        <v>0</v>
      </c>
      <c r="L86" s="81">
        <f>'[1]Free Cash Flow'!G69</f>
        <v>0</v>
      </c>
      <c r="M86" s="81">
        <f>'[1]Free Cash Flow'!H69</f>
        <v>0</v>
      </c>
      <c r="N86" s="81">
        <f>'[1]Free Cash Flow'!I69</f>
        <v>0</v>
      </c>
      <c r="O86" s="81">
        <f>'[1]Free Cash Flow'!J69</f>
        <v>0</v>
      </c>
    </row>
    <row r="87" spans="2:15" outlineLevel="1">
      <c r="B87" s="53"/>
      <c r="C87" s="6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</row>
    <row r="88" spans="2:15" outlineLevel="1">
      <c r="B88" s="53" t="s">
        <v>305</v>
      </c>
      <c r="C88" s="88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 outlineLevel="1">
      <c r="B89" s="53" t="s">
        <v>306</v>
      </c>
      <c r="C89" s="88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 outlineLevel="1">
      <c r="B90" s="53" t="s">
        <v>307</v>
      </c>
      <c r="C90" s="88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 outlineLevel="1">
      <c r="B91" s="53"/>
      <c r="C91" s="6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2:15" outlineLevel="1">
      <c r="B92" s="53" t="s">
        <v>308</v>
      </c>
      <c r="C92" s="89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</row>
    <row r="93" spans="2:15" outlineLevel="1">
      <c r="B93" s="53" t="s">
        <v>309</v>
      </c>
      <c r="C93" s="89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</row>
    <row r="94" spans="2:15" outlineLevel="1">
      <c r="B94" s="53" t="s">
        <v>310</v>
      </c>
      <c r="C94" s="89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</row>
    <row r="95" spans="2:15" outlineLevel="1">
      <c r="B95" s="53" t="s">
        <v>311</v>
      </c>
      <c r="C95" s="89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</row>
    <row r="96" spans="2:15" outlineLevel="1">
      <c r="B96" s="54" t="s">
        <v>312</v>
      </c>
      <c r="C96" s="9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</row>
    <row r="97" outlineLevel="1"/>
  </sheetData>
  <mergeCells count="5">
    <mergeCell ref="K12:O12"/>
    <mergeCell ref="E10:G10"/>
    <mergeCell ref="B10:C10"/>
    <mergeCell ref="I10:O10"/>
    <mergeCell ref="I14:I18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E961-1AB3-4E06-9A42-67AAFA0AB609}">
  <dimension ref="A1"/>
  <sheetViews>
    <sheetView workbookViewId="0"/>
  </sheetViews>
  <sheetFormatPr defaultRowHeight="18"/>
  <sheetData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60AD-2B31-46CD-B9B3-588DDE107F74}">
  <sheetPr>
    <tabColor theme="1"/>
  </sheetPr>
  <dimension ref="A1"/>
  <sheetViews>
    <sheetView workbookViewId="0">
      <selection activeCell="E9" sqref="E9"/>
    </sheetView>
  </sheetViews>
  <sheetFormatPr defaultRowHeight="18"/>
  <sheetData/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57D2-E345-453C-AF88-47D9A6C437F5}">
  <dimension ref="B2:G35"/>
  <sheetViews>
    <sheetView showGridLines="0" topLeftCell="A7" zoomScale="60" zoomScaleNormal="60" workbookViewId="0">
      <selection activeCell="B29" sqref="B29"/>
    </sheetView>
  </sheetViews>
  <sheetFormatPr defaultRowHeight="14.5"/>
  <cols>
    <col min="1" max="1" width="2.83203125" style="1" customWidth="1"/>
    <col min="2" max="2" width="48.6640625" style="1" customWidth="1"/>
    <col min="3" max="7" width="12.58203125" style="1" customWidth="1"/>
    <col min="8" max="16384" width="8.6640625" style="1"/>
  </cols>
  <sheetData>
    <row r="2" spans="2:7">
      <c r="B2" s="1" t="s">
        <v>100</v>
      </c>
      <c r="E2" s="1" t="s">
        <v>101</v>
      </c>
    </row>
    <row r="3" spans="2:7">
      <c r="B3" s="22" t="s">
        <v>102</v>
      </c>
      <c r="C3" s="22">
        <v>2019</v>
      </c>
      <c r="D3" s="22">
        <v>2020</v>
      </c>
      <c r="E3" s="22">
        <v>2021</v>
      </c>
      <c r="F3" s="22">
        <v>2022</v>
      </c>
      <c r="G3" s="22">
        <v>2023</v>
      </c>
    </row>
    <row r="4" spans="2:7">
      <c r="B4" s="1" t="s">
        <v>19</v>
      </c>
      <c r="C4" s="27">
        <v>1962308</v>
      </c>
      <c r="D4" s="27">
        <v>1925235</v>
      </c>
      <c r="E4" s="27">
        <v>1765146</v>
      </c>
      <c r="F4" s="27">
        <v>2154860</v>
      </c>
      <c r="G4" s="27">
        <v>3289634</v>
      </c>
    </row>
    <row r="5" spans="2:7">
      <c r="B5" s="1" t="s">
        <v>260</v>
      </c>
      <c r="C5" s="27">
        <v>1407345</v>
      </c>
      <c r="D5" s="27">
        <v>1344171</v>
      </c>
      <c r="E5" s="27">
        <v>1212624</v>
      </c>
      <c r="F5" s="27">
        <v>1766392</v>
      </c>
      <c r="G5" s="27">
        <v>2596462</v>
      </c>
    </row>
    <row r="6" spans="2:7">
      <c r="B6" s="1" t="s">
        <v>103</v>
      </c>
      <c r="C6" s="27">
        <v>554963</v>
      </c>
      <c r="D6" s="27">
        <v>581064</v>
      </c>
      <c r="E6" s="27">
        <v>552522</v>
      </c>
      <c r="F6" s="27">
        <v>388467</v>
      </c>
      <c r="G6" s="27">
        <v>693172</v>
      </c>
    </row>
    <row r="7" spans="2:7">
      <c r="B7" s="1" t="s">
        <v>330</v>
      </c>
      <c r="C7" s="27">
        <v>461258</v>
      </c>
      <c r="D7" s="27">
        <v>479645</v>
      </c>
      <c r="E7" s="27">
        <v>474846</v>
      </c>
      <c r="F7" s="27">
        <v>260941</v>
      </c>
      <c r="G7" s="27">
        <v>271695</v>
      </c>
    </row>
    <row r="8" spans="2:7">
      <c r="B8" s="1" t="s">
        <v>104</v>
      </c>
      <c r="C8" s="27">
        <v>392466</v>
      </c>
      <c r="D8" s="27">
        <v>408730</v>
      </c>
      <c r="E8" s="27">
        <v>410167</v>
      </c>
    </row>
    <row r="9" spans="2:7">
      <c r="B9" s="1" t="s">
        <v>105</v>
      </c>
      <c r="C9" s="27">
        <v>68791</v>
      </c>
      <c r="D9" s="27">
        <v>70915</v>
      </c>
      <c r="E9" s="27">
        <v>64679</v>
      </c>
    </row>
    <row r="10" spans="2:7">
      <c r="B10" s="1" t="s">
        <v>263</v>
      </c>
      <c r="C10" s="27">
        <v>93704</v>
      </c>
      <c r="D10" s="27">
        <v>101418</v>
      </c>
      <c r="E10" s="27">
        <v>77675</v>
      </c>
      <c r="F10" s="27">
        <v>127525</v>
      </c>
      <c r="G10" s="27">
        <v>421477</v>
      </c>
    </row>
    <row r="11" spans="2:7">
      <c r="B11" s="1" t="s">
        <v>106</v>
      </c>
      <c r="C11" s="27">
        <v>13771</v>
      </c>
      <c r="D11" s="27">
        <v>20429</v>
      </c>
      <c r="E11" s="27">
        <v>21204</v>
      </c>
      <c r="F11" s="27">
        <v>49399</v>
      </c>
      <c r="G11" s="27">
        <v>28500</v>
      </c>
    </row>
    <row r="12" spans="2:7">
      <c r="B12" s="1" t="s">
        <v>107</v>
      </c>
      <c r="C12" s="27">
        <v>1612</v>
      </c>
      <c r="D12" s="27">
        <v>2330</v>
      </c>
      <c r="E12" s="27">
        <v>1586</v>
      </c>
      <c r="F12" s="27">
        <v>1032</v>
      </c>
      <c r="G12" s="27">
        <v>2463</v>
      </c>
    </row>
    <row r="13" spans="2:7">
      <c r="B13" s="1" t="s">
        <v>108</v>
      </c>
      <c r="C13" s="27">
        <v>2812</v>
      </c>
      <c r="D13" s="27">
        <v>5433</v>
      </c>
      <c r="E13" s="27">
        <v>2398</v>
      </c>
      <c r="F13" s="27">
        <v>1692</v>
      </c>
      <c r="G13" s="27">
        <v>2797</v>
      </c>
    </row>
    <row r="14" spans="2:7">
      <c r="B14" s="1" t="s">
        <v>109</v>
      </c>
      <c r="C14" s="27">
        <v>1668</v>
      </c>
      <c r="D14" s="1" t="s">
        <v>110</v>
      </c>
      <c r="E14" s="1" t="s">
        <v>110</v>
      </c>
    </row>
    <row r="15" spans="2:7">
      <c r="B15" s="1" t="s">
        <v>111</v>
      </c>
      <c r="C15" s="27">
        <v>2794</v>
      </c>
      <c r="D15" s="27">
        <v>5211</v>
      </c>
      <c r="E15" s="27">
        <v>1482</v>
      </c>
      <c r="F15" s="27">
        <v>3725</v>
      </c>
      <c r="G15" s="1" t="s">
        <v>110</v>
      </c>
    </row>
    <row r="16" spans="2:7">
      <c r="B16" s="1" t="s">
        <v>112</v>
      </c>
      <c r="C16" s="1" t="s">
        <v>110</v>
      </c>
      <c r="D16" s="1" t="s">
        <v>110</v>
      </c>
      <c r="E16" s="27">
        <v>1619</v>
      </c>
      <c r="F16" s="27">
        <v>14550</v>
      </c>
      <c r="G16" s="27">
        <v>5089</v>
      </c>
    </row>
    <row r="17" spans="2:7">
      <c r="B17" s="1" t="s">
        <v>125</v>
      </c>
      <c r="F17" s="27">
        <v>13725</v>
      </c>
      <c r="G17" s="27">
        <v>6639</v>
      </c>
    </row>
    <row r="18" spans="2:7">
      <c r="B18" s="1" t="s">
        <v>113</v>
      </c>
      <c r="C18" s="27">
        <v>4883</v>
      </c>
      <c r="D18" s="27">
        <v>7453</v>
      </c>
      <c r="E18" s="27">
        <v>14117</v>
      </c>
      <c r="F18" s="27">
        <v>14673</v>
      </c>
      <c r="G18" s="27">
        <v>11510</v>
      </c>
    </row>
    <row r="19" spans="2:7">
      <c r="B19" s="1" t="s">
        <v>114</v>
      </c>
      <c r="C19" s="27">
        <v>18089</v>
      </c>
      <c r="D19" s="27">
        <v>19202</v>
      </c>
      <c r="E19" s="27">
        <v>28379</v>
      </c>
      <c r="F19" s="27">
        <v>40444</v>
      </c>
      <c r="G19" s="27">
        <v>41130</v>
      </c>
    </row>
    <row r="20" spans="2:7">
      <c r="B20" s="1" t="s">
        <v>115</v>
      </c>
      <c r="C20" s="27">
        <v>11091</v>
      </c>
      <c r="D20" s="27">
        <v>11412</v>
      </c>
      <c r="E20" s="27">
        <v>12629</v>
      </c>
      <c r="F20" s="27">
        <v>14466</v>
      </c>
      <c r="G20" s="27">
        <v>15138</v>
      </c>
    </row>
    <row r="21" spans="2:7">
      <c r="B21" s="1" t="s">
        <v>126</v>
      </c>
      <c r="F21" s="1" t="s">
        <v>110</v>
      </c>
      <c r="G21" s="27">
        <v>4450</v>
      </c>
    </row>
    <row r="22" spans="2:7">
      <c r="B22" s="1" t="s">
        <v>127</v>
      </c>
      <c r="F22" s="1" t="s">
        <v>110</v>
      </c>
      <c r="G22" s="1" t="s">
        <v>110</v>
      </c>
    </row>
    <row r="23" spans="2:7">
      <c r="B23" s="1" t="s">
        <v>128</v>
      </c>
      <c r="F23" s="27">
        <v>11864</v>
      </c>
      <c r="G23" s="27">
        <v>10308</v>
      </c>
    </row>
    <row r="24" spans="2:7">
      <c r="B24" s="1" t="s">
        <v>116</v>
      </c>
      <c r="C24" s="27">
        <v>6997</v>
      </c>
      <c r="D24" s="27">
        <v>7789</v>
      </c>
      <c r="E24" s="27">
        <v>15750</v>
      </c>
      <c r="F24" s="27">
        <v>14113</v>
      </c>
      <c r="G24" s="27">
        <v>11233</v>
      </c>
    </row>
    <row r="25" spans="2:7">
      <c r="B25" s="1" t="s">
        <v>117</v>
      </c>
      <c r="C25" s="27">
        <v>89386</v>
      </c>
      <c r="D25" s="27">
        <v>102645</v>
      </c>
      <c r="E25" s="27">
        <v>70500</v>
      </c>
      <c r="F25" s="27">
        <v>136481</v>
      </c>
      <c r="G25" s="27">
        <v>408846</v>
      </c>
    </row>
    <row r="26" spans="2:7">
      <c r="B26" s="1" t="s">
        <v>118</v>
      </c>
      <c r="C26" s="27">
        <v>35727</v>
      </c>
      <c r="D26" s="27">
        <v>11627</v>
      </c>
      <c r="E26" s="27">
        <v>10406</v>
      </c>
      <c r="F26" s="27">
        <v>6344</v>
      </c>
      <c r="G26" s="27">
        <v>7301</v>
      </c>
    </row>
    <row r="27" spans="2:7">
      <c r="B27" s="1" t="s">
        <v>119</v>
      </c>
      <c r="C27" s="27">
        <v>7865</v>
      </c>
      <c r="D27" s="27">
        <v>46796</v>
      </c>
      <c r="E27" s="27">
        <v>14722</v>
      </c>
      <c r="F27" s="27">
        <v>6211</v>
      </c>
      <c r="G27" s="27">
        <v>8669</v>
      </c>
    </row>
    <row r="28" spans="2:7">
      <c r="B28" s="1" t="s">
        <v>120</v>
      </c>
      <c r="C28" s="27">
        <v>117248</v>
      </c>
      <c r="D28" s="27">
        <v>67476</v>
      </c>
      <c r="E28" s="27">
        <v>66184</v>
      </c>
      <c r="F28" s="27">
        <v>136614</v>
      </c>
      <c r="G28" s="27">
        <v>407479</v>
      </c>
    </row>
    <row r="29" spans="2:7">
      <c r="B29" s="24" t="s">
        <v>233</v>
      </c>
      <c r="C29" s="27">
        <f>SUM(C30:C32)</f>
        <v>32692</v>
      </c>
      <c r="D29" s="27">
        <f t="shared" ref="D29:G29" si="0">SUM(D30:D32)</f>
        <v>24183</v>
      </c>
      <c r="E29" s="27">
        <f t="shared" si="0"/>
        <v>16678</v>
      </c>
      <c r="F29" s="27">
        <f t="shared" si="0"/>
        <v>40910</v>
      </c>
      <c r="G29" s="27">
        <f t="shared" si="0"/>
        <v>126561</v>
      </c>
    </row>
    <row r="30" spans="2:7">
      <c r="B30" s="28" t="s">
        <v>121</v>
      </c>
      <c r="C30" s="27">
        <v>26113</v>
      </c>
      <c r="D30" s="27">
        <v>31196</v>
      </c>
      <c r="E30" s="27">
        <v>16887</v>
      </c>
      <c r="F30" s="27">
        <v>32951</v>
      </c>
      <c r="G30" s="27">
        <v>122208</v>
      </c>
    </row>
    <row r="31" spans="2:7">
      <c r="B31" s="28" t="s">
        <v>122</v>
      </c>
      <c r="C31" s="27">
        <v>6823</v>
      </c>
      <c r="D31" s="27">
        <v>-7197</v>
      </c>
      <c r="E31" s="27">
        <v>-1175</v>
      </c>
      <c r="F31" s="27">
        <v>6429</v>
      </c>
      <c r="G31" s="27">
        <v>3748</v>
      </c>
    </row>
    <row r="32" spans="2:7">
      <c r="B32" s="28" t="s">
        <v>123</v>
      </c>
      <c r="C32" s="1">
        <v>-244</v>
      </c>
      <c r="D32" s="1">
        <v>184</v>
      </c>
      <c r="E32" s="1">
        <v>966</v>
      </c>
      <c r="F32" s="27">
        <v>1530</v>
      </c>
      <c r="G32" s="1">
        <v>605</v>
      </c>
    </row>
    <row r="33" spans="2:7">
      <c r="B33" s="1" t="s">
        <v>124</v>
      </c>
      <c r="C33" s="27">
        <f>ROUNDDOWN(C28-C29,0)</f>
        <v>84556</v>
      </c>
      <c r="D33" s="27">
        <f t="shared" ref="D33:G33" si="1">ROUNDDOWN(D28-D29,0)</f>
        <v>43293</v>
      </c>
      <c r="E33" s="27">
        <f t="shared" si="1"/>
        <v>49506</v>
      </c>
      <c r="F33" s="27">
        <f t="shared" si="1"/>
        <v>95704</v>
      </c>
      <c r="G33" s="27">
        <f t="shared" si="1"/>
        <v>280918</v>
      </c>
    </row>
    <row r="35" spans="2:7">
      <c r="C35" s="27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0197-7C4A-4AC4-9E30-8D9DE2DE2128}">
  <dimension ref="B2:G65"/>
  <sheetViews>
    <sheetView showGridLines="0" topLeftCell="A32" zoomScale="60" zoomScaleNormal="60" workbookViewId="0">
      <selection activeCell="B3" sqref="B3:C64"/>
    </sheetView>
  </sheetViews>
  <sheetFormatPr defaultRowHeight="14.5"/>
  <cols>
    <col min="1" max="1" width="2.83203125" style="1" customWidth="1"/>
    <col min="2" max="2" width="48.6640625" style="1" customWidth="1"/>
    <col min="3" max="7" width="12.58203125" style="1" customWidth="1"/>
    <col min="8" max="16384" width="8.6640625" style="1"/>
  </cols>
  <sheetData>
    <row r="2" spans="2:7">
      <c r="B2" s="1" t="s">
        <v>129</v>
      </c>
      <c r="G2" s="1" t="s">
        <v>101</v>
      </c>
    </row>
    <row r="3" spans="2:7">
      <c r="B3" s="22" t="s">
        <v>130</v>
      </c>
      <c r="C3" s="22">
        <v>2019</v>
      </c>
      <c r="D3" s="22">
        <v>2020</v>
      </c>
      <c r="E3" s="22">
        <v>2021</v>
      </c>
      <c r="F3" s="22">
        <v>2022</v>
      </c>
      <c r="G3" s="22">
        <v>2023</v>
      </c>
    </row>
    <row r="4" spans="2:7">
      <c r="B4" s="2" t="s">
        <v>131</v>
      </c>
      <c r="C4" s="27"/>
      <c r="D4" s="27"/>
      <c r="E4" s="27"/>
      <c r="F4" s="27"/>
      <c r="G4" s="27"/>
    </row>
    <row r="5" spans="2:7">
      <c r="B5" s="1" t="s">
        <v>174</v>
      </c>
      <c r="C5" s="27">
        <v>526745</v>
      </c>
      <c r="D5" s="27">
        <v>562431</v>
      </c>
      <c r="E5" s="27">
        <v>550725</v>
      </c>
      <c r="F5" s="27">
        <v>899870</v>
      </c>
      <c r="G5" s="27">
        <v>1217914</v>
      </c>
    </row>
    <row r="6" spans="2:7">
      <c r="B6" s="1" t="s">
        <v>175</v>
      </c>
      <c r="C6" s="27">
        <v>93092</v>
      </c>
      <c r="D6" s="27">
        <v>151288</v>
      </c>
      <c r="E6" s="27">
        <v>157881</v>
      </c>
      <c r="F6" s="27">
        <v>179769</v>
      </c>
      <c r="G6" s="27">
        <v>453502</v>
      </c>
    </row>
    <row r="7" spans="2:7">
      <c r="B7" s="1" t="s">
        <v>176</v>
      </c>
      <c r="C7" s="27">
        <v>265225</v>
      </c>
      <c r="D7" s="27">
        <v>221123</v>
      </c>
      <c r="E7" s="27">
        <v>218985</v>
      </c>
      <c r="F7" s="27">
        <v>364683</v>
      </c>
      <c r="G7" s="27">
        <v>446061</v>
      </c>
    </row>
    <row r="8" spans="2:7">
      <c r="B8" s="1" t="s">
        <v>177</v>
      </c>
      <c r="C8" s="27">
        <v>19647</v>
      </c>
      <c r="D8" s="27">
        <v>20363</v>
      </c>
      <c r="E8" s="27">
        <v>19618</v>
      </c>
      <c r="F8" s="27">
        <v>17824</v>
      </c>
      <c r="G8" s="27">
        <v>17125</v>
      </c>
    </row>
    <row r="9" spans="2:7">
      <c r="B9" s="1" t="s">
        <v>147</v>
      </c>
      <c r="C9" s="27">
        <v>78660</v>
      </c>
      <c r="D9" s="27">
        <v>78477</v>
      </c>
      <c r="E9" s="27">
        <v>60040</v>
      </c>
      <c r="F9" s="27">
        <v>0</v>
      </c>
      <c r="G9" s="27">
        <v>0</v>
      </c>
    </row>
    <row r="10" spans="2:7">
      <c r="B10" s="1" t="s">
        <v>144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</row>
    <row r="11" spans="2:7">
      <c r="B11" s="1" t="s">
        <v>178</v>
      </c>
      <c r="C11" s="1">
        <v>0</v>
      </c>
      <c r="D11" s="1">
        <v>0</v>
      </c>
      <c r="E11" s="1">
        <v>0</v>
      </c>
      <c r="F11" s="27">
        <v>3467</v>
      </c>
      <c r="G11" s="27">
        <v>6030</v>
      </c>
    </row>
    <row r="12" spans="2:7">
      <c r="B12" s="1" t="s">
        <v>179</v>
      </c>
      <c r="C12" s="1">
        <v>0</v>
      </c>
      <c r="D12" s="1">
        <v>0</v>
      </c>
      <c r="E12" s="1">
        <v>0</v>
      </c>
      <c r="F12" s="27">
        <v>12083</v>
      </c>
      <c r="G12" s="27">
        <v>15653</v>
      </c>
    </row>
    <row r="13" spans="2:7">
      <c r="B13" s="1" t="s">
        <v>180</v>
      </c>
      <c r="C13" s="1">
        <v>0</v>
      </c>
      <c r="D13" s="1">
        <v>0</v>
      </c>
      <c r="E13" s="1">
        <v>0</v>
      </c>
      <c r="F13" s="27">
        <v>67135</v>
      </c>
      <c r="G13" s="27">
        <v>135769</v>
      </c>
    </row>
    <row r="14" spans="2:7">
      <c r="B14" s="1" t="s">
        <v>181</v>
      </c>
      <c r="C14" s="27">
        <v>71306</v>
      </c>
      <c r="D14" s="27">
        <v>91748</v>
      </c>
      <c r="E14" s="27">
        <v>95058</v>
      </c>
      <c r="F14" s="27">
        <v>258623</v>
      </c>
      <c r="G14" s="27">
        <v>145896</v>
      </c>
    </row>
    <row r="15" spans="2:7">
      <c r="B15" s="1" t="s">
        <v>182</v>
      </c>
      <c r="C15" s="27">
        <v>-1186</v>
      </c>
      <c r="D15" s="27">
        <v>-570</v>
      </c>
      <c r="E15" s="27">
        <v>-857</v>
      </c>
      <c r="F15" s="27">
        <v>-3714</v>
      </c>
      <c r="G15" s="27">
        <v>-2122</v>
      </c>
    </row>
    <row r="16" spans="2:7">
      <c r="B16" s="1" t="s">
        <v>132</v>
      </c>
      <c r="C16" s="27">
        <v>1901403</v>
      </c>
      <c r="D16" s="27">
        <v>1977487</v>
      </c>
      <c r="E16" s="27">
        <v>2187623</v>
      </c>
      <c r="F16" s="27">
        <v>2287757</v>
      </c>
      <c r="G16" s="27">
        <v>2363511</v>
      </c>
    </row>
    <row r="17" spans="2:7">
      <c r="B17" s="1" t="s">
        <v>133</v>
      </c>
      <c r="C17" s="27">
        <v>1425634</v>
      </c>
      <c r="D17" s="27">
        <v>1459532</v>
      </c>
      <c r="E17" s="27">
        <v>1495927</v>
      </c>
      <c r="F17" s="27">
        <v>1569373</v>
      </c>
      <c r="G17" s="27">
        <v>1582904</v>
      </c>
    </row>
    <row r="18" spans="2:7">
      <c r="B18" s="1" t="s">
        <v>134</v>
      </c>
      <c r="C18" s="27">
        <v>234433</v>
      </c>
      <c r="D18" s="27">
        <v>224515</v>
      </c>
      <c r="E18" s="27">
        <v>231177</v>
      </c>
      <c r="F18" s="1">
        <v>0</v>
      </c>
      <c r="G18" s="1">
        <v>0</v>
      </c>
    </row>
    <row r="19" spans="2:7">
      <c r="B19" s="1" t="s">
        <v>135</v>
      </c>
      <c r="C19" s="27">
        <v>548529</v>
      </c>
      <c r="D19" s="27">
        <v>548095</v>
      </c>
      <c r="E19" s="27">
        <v>594662</v>
      </c>
      <c r="F19" s="1">
        <v>0</v>
      </c>
      <c r="G19" s="1">
        <v>0</v>
      </c>
    </row>
    <row r="20" spans="2:7">
      <c r="B20" s="1" t="s">
        <v>136</v>
      </c>
      <c r="C20" s="27">
        <v>49586</v>
      </c>
      <c r="D20" s="27">
        <v>48492</v>
      </c>
      <c r="E20" s="27">
        <v>15992</v>
      </c>
      <c r="F20" s="1">
        <v>0</v>
      </c>
      <c r="G20" s="1">
        <v>0</v>
      </c>
    </row>
    <row r="21" spans="2:7">
      <c r="B21" s="1" t="s">
        <v>137</v>
      </c>
      <c r="C21" s="27">
        <v>447924</v>
      </c>
      <c r="D21" s="27">
        <v>475565</v>
      </c>
      <c r="E21" s="27">
        <v>564811</v>
      </c>
      <c r="F21" s="1">
        <v>0</v>
      </c>
      <c r="G21" s="1">
        <v>0</v>
      </c>
    </row>
    <row r="22" spans="2:7">
      <c r="B22" s="1" t="s">
        <v>183</v>
      </c>
      <c r="C22" s="1">
        <v>0</v>
      </c>
      <c r="D22" s="1">
        <v>0</v>
      </c>
      <c r="E22" s="1">
        <v>0</v>
      </c>
      <c r="F22" s="27">
        <v>338517</v>
      </c>
      <c r="G22" s="27">
        <v>346262</v>
      </c>
    </row>
    <row r="23" spans="2:7">
      <c r="B23" s="1" t="s">
        <v>184</v>
      </c>
      <c r="C23" s="27">
        <v>0</v>
      </c>
      <c r="D23" s="27">
        <v>0</v>
      </c>
      <c r="E23" s="27">
        <v>0</v>
      </c>
      <c r="F23" s="27">
        <v>892515</v>
      </c>
      <c r="G23" s="27">
        <v>921572</v>
      </c>
    </row>
    <row r="24" spans="2:7">
      <c r="B24" s="1" t="s">
        <v>185</v>
      </c>
      <c r="C24" s="27">
        <v>0</v>
      </c>
      <c r="D24" s="27">
        <v>0</v>
      </c>
      <c r="E24" s="27">
        <v>0</v>
      </c>
      <c r="F24" s="27">
        <v>14484</v>
      </c>
      <c r="G24" s="27">
        <v>10714</v>
      </c>
    </row>
    <row r="25" spans="2:7">
      <c r="B25" s="1" t="s">
        <v>186</v>
      </c>
      <c r="C25" s="27">
        <v>0</v>
      </c>
      <c r="D25" s="27">
        <v>0</v>
      </c>
      <c r="E25" s="27">
        <v>0</v>
      </c>
      <c r="F25" s="27">
        <v>192455</v>
      </c>
      <c r="G25" s="27">
        <v>197245</v>
      </c>
    </row>
    <row r="26" spans="2:7">
      <c r="B26" s="1" t="s">
        <v>187</v>
      </c>
      <c r="C26" s="27">
        <v>0</v>
      </c>
      <c r="D26" s="27">
        <v>0</v>
      </c>
      <c r="E26" s="27">
        <v>0</v>
      </c>
      <c r="F26" s="27">
        <v>5899</v>
      </c>
      <c r="G26" s="27">
        <v>8231</v>
      </c>
    </row>
    <row r="27" spans="2:7">
      <c r="B27" s="1" t="s">
        <v>138</v>
      </c>
      <c r="C27" s="27">
        <v>145160</v>
      </c>
      <c r="D27" s="27">
        <v>162862</v>
      </c>
      <c r="E27" s="27">
        <v>89283</v>
      </c>
      <c r="F27" s="27">
        <v>125501</v>
      </c>
      <c r="G27" s="27">
        <v>98878</v>
      </c>
    </row>
    <row r="28" spans="2:7">
      <c r="B28" s="1" t="s">
        <v>139</v>
      </c>
      <c r="C28" s="27">
        <v>120359</v>
      </c>
      <c r="D28" s="27">
        <v>156123</v>
      </c>
      <c r="E28" s="27">
        <v>295637</v>
      </c>
      <c r="F28" s="27">
        <v>300315</v>
      </c>
      <c r="G28" s="27">
        <v>314533</v>
      </c>
    </row>
    <row r="29" spans="2:7">
      <c r="B29" s="1" t="s">
        <v>140</v>
      </c>
      <c r="C29" s="27">
        <v>355409</v>
      </c>
      <c r="D29" s="27">
        <v>361831</v>
      </c>
      <c r="E29" s="27">
        <v>396057</v>
      </c>
      <c r="F29" s="27">
        <v>418068</v>
      </c>
      <c r="G29" s="27">
        <v>466073</v>
      </c>
    </row>
    <row r="30" spans="2:7">
      <c r="B30" s="1" t="s">
        <v>141</v>
      </c>
      <c r="C30" s="27">
        <v>225212</v>
      </c>
      <c r="D30" s="27">
        <v>216052</v>
      </c>
      <c r="E30" s="27">
        <v>230782</v>
      </c>
      <c r="F30" s="27">
        <v>236303</v>
      </c>
      <c r="G30" s="27">
        <v>278497</v>
      </c>
    </row>
    <row r="31" spans="2:7">
      <c r="B31" s="1" t="s">
        <v>142</v>
      </c>
      <c r="C31" s="27">
        <v>40158</v>
      </c>
      <c r="D31" s="27">
        <v>50615</v>
      </c>
      <c r="E31" s="27">
        <v>57279</v>
      </c>
      <c r="F31" s="27">
        <v>48653</v>
      </c>
      <c r="G31" s="27">
        <v>56550</v>
      </c>
    </row>
    <row r="32" spans="2:7">
      <c r="B32" s="1" t="s">
        <v>143</v>
      </c>
      <c r="C32" s="1">
        <v>24</v>
      </c>
      <c r="D32" s="1">
        <v>29</v>
      </c>
      <c r="E32" s="27">
        <v>114</v>
      </c>
      <c r="F32" s="27">
        <v>5864</v>
      </c>
      <c r="G32" s="27">
        <v>8809</v>
      </c>
    </row>
    <row r="33" spans="2:7">
      <c r="B33" s="1" t="s">
        <v>144</v>
      </c>
      <c r="C33" s="27">
        <v>42425</v>
      </c>
      <c r="D33" s="27">
        <v>49132</v>
      </c>
      <c r="E33" s="27">
        <v>47368</v>
      </c>
      <c r="F33" s="27">
        <v>34670</v>
      </c>
      <c r="G33" s="27">
        <v>32849</v>
      </c>
    </row>
    <row r="34" spans="2:7">
      <c r="B34" s="1" t="s">
        <v>145</v>
      </c>
      <c r="C34" s="27">
        <v>47950</v>
      </c>
      <c r="D34" s="27">
        <v>46407</v>
      </c>
      <c r="E34" s="27">
        <v>60814</v>
      </c>
      <c r="F34" s="27">
        <v>94223</v>
      </c>
      <c r="G34" s="27">
        <v>93649</v>
      </c>
    </row>
    <row r="35" spans="2:7">
      <c r="B35" s="1" t="s">
        <v>146</v>
      </c>
      <c r="C35" s="27">
        <v>-362</v>
      </c>
      <c r="D35" s="27">
        <v>-405</v>
      </c>
      <c r="E35" s="27">
        <v>-301</v>
      </c>
      <c r="F35" s="27">
        <v>-1647</v>
      </c>
      <c r="G35" s="27">
        <v>-4283</v>
      </c>
    </row>
    <row r="36" spans="2:7">
      <c r="B36" s="1" t="s">
        <v>148</v>
      </c>
      <c r="C36" s="27">
        <v>2428149</v>
      </c>
      <c r="D36" s="27">
        <v>2539919</v>
      </c>
      <c r="E36" s="27">
        <v>2738348</v>
      </c>
      <c r="F36" s="27">
        <v>3187627</v>
      </c>
      <c r="G36" s="27">
        <v>3581425</v>
      </c>
    </row>
    <row r="37" spans="2:7">
      <c r="B37" s="2" t="s">
        <v>149</v>
      </c>
      <c r="C37" s="27"/>
      <c r="D37" s="27"/>
      <c r="E37" s="27"/>
      <c r="F37" s="27"/>
    </row>
    <row r="38" spans="2:7">
      <c r="B38" s="1" t="s">
        <v>150</v>
      </c>
      <c r="C38" s="27">
        <v>919176</v>
      </c>
      <c r="D38" s="27">
        <v>1010676</v>
      </c>
      <c r="E38" s="27">
        <v>1145067</v>
      </c>
      <c r="F38" s="27">
        <v>1354486</v>
      </c>
      <c r="G38" s="27">
        <v>1385965</v>
      </c>
    </row>
    <row r="39" spans="2:7">
      <c r="B39" s="1" t="s">
        <v>151</v>
      </c>
      <c r="C39" s="27">
        <v>334998</v>
      </c>
      <c r="D39" s="27">
        <v>404998</v>
      </c>
      <c r="E39" s="27">
        <v>474998</v>
      </c>
      <c r="F39" s="27">
        <v>548619</v>
      </c>
      <c r="G39" s="27">
        <v>548976</v>
      </c>
    </row>
    <row r="40" spans="2:7">
      <c r="B40" s="1" t="s">
        <v>152</v>
      </c>
      <c r="C40" s="27">
        <v>394542</v>
      </c>
      <c r="D40" s="27">
        <v>429541</v>
      </c>
      <c r="E40" s="27">
        <v>458881</v>
      </c>
      <c r="F40" s="27">
        <v>568725</v>
      </c>
      <c r="G40" s="27">
        <v>607262</v>
      </c>
    </row>
    <row r="41" spans="2:7">
      <c r="B41" s="1" t="s">
        <v>153</v>
      </c>
      <c r="C41" s="27">
        <v>75262</v>
      </c>
      <c r="D41" s="27">
        <v>71976</v>
      </c>
      <c r="E41" s="27">
        <v>58416</v>
      </c>
      <c r="F41" s="27">
        <v>66195</v>
      </c>
      <c r="G41" s="27">
        <v>64570</v>
      </c>
    </row>
    <row r="42" spans="2:7">
      <c r="B42" s="1" t="s">
        <v>145</v>
      </c>
      <c r="C42" s="27">
        <v>114373</v>
      </c>
      <c r="D42" s="27">
        <v>104159</v>
      </c>
      <c r="E42" s="27">
        <v>152771</v>
      </c>
      <c r="F42" s="27">
        <v>170947</v>
      </c>
      <c r="G42" s="27">
        <v>165157</v>
      </c>
    </row>
    <row r="43" spans="2:7">
      <c r="B43" s="1" t="s">
        <v>154</v>
      </c>
      <c r="C43" s="27">
        <v>337626</v>
      </c>
      <c r="D43" s="27">
        <v>370104</v>
      </c>
      <c r="E43" s="27">
        <v>415010</v>
      </c>
      <c r="F43" s="27">
        <v>551990</v>
      </c>
      <c r="G43" s="27">
        <v>606158</v>
      </c>
    </row>
    <row r="44" spans="2:7">
      <c r="B44" s="1" t="s">
        <v>155</v>
      </c>
      <c r="C44" s="27">
        <v>51566</v>
      </c>
      <c r="D44" s="27">
        <v>54428</v>
      </c>
      <c r="E44" s="27">
        <v>108704</v>
      </c>
      <c r="F44" s="27">
        <v>48972</v>
      </c>
      <c r="G44" s="27">
        <v>59973</v>
      </c>
    </row>
    <row r="45" spans="2:7">
      <c r="B45" s="1" t="s">
        <v>188</v>
      </c>
      <c r="C45" s="27">
        <v>0</v>
      </c>
      <c r="D45" s="27">
        <v>0</v>
      </c>
      <c r="E45" s="27">
        <v>0</v>
      </c>
      <c r="F45" s="27">
        <v>0</v>
      </c>
      <c r="G45" s="27">
        <v>20000</v>
      </c>
    </row>
    <row r="46" spans="2:7">
      <c r="B46" s="1" t="s">
        <v>156</v>
      </c>
      <c r="C46" s="27">
        <v>69605</v>
      </c>
      <c r="D46" s="27">
        <v>78593</v>
      </c>
      <c r="E46" s="27">
        <v>84265</v>
      </c>
      <c r="F46" s="27">
        <v>76229</v>
      </c>
      <c r="G46" s="27">
        <v>63845</v>
      </c>
    </row>
    <row r="47" spans="2:7">
      <c r="B47" s="1" t="s">
        <v>157</v>
      </c>
      <c r="C47" s="27">
        <v>5133</v>
      </c>
      <c r="D47" s="27">
        <v>6507</v>
      </c>
      <c r="E47" s="27">
        <v>5706</v>
      </c>
      <c r="F47" s="27">
        <v>6385</v>
      </c>
      <c r="G47" s="27">
        <v>6674</v>
      </c>
    </row>
    <row r="48" spans="2:7">
      <c r="B48" s="1" t="s">
        <v>158</v>
      </c>
      <c r="C48" s="27">
        <v>31283</v>
      </c>
      <c r="D48" s="27">
        <v>29708</v>
      </c>
      <c r="E48" s="27">
        <v>11710</v>
      </c>
      <c r="F48" s="27">
        <v>33830</v>
      </c>
      <c r="G48" s="27">
        <v>118636</v>
      </c>
    </row>
    <row r="49" spans="2:7">
      <c r="B49" s="1" t="s">
        <v>145</v>
      </c>
      <c r="C49" s="27">
        <v>180037</v>
      </c>
      <c r="D49" s="27">
        <v>200865</v>
      </c>
      <c r="E49" s="27">
        <v>204623</v>
      </c>
      <c r="F49" s="27">
        <v>386573</v>
      </c>
      <c r="G49" s="27">
        <v>337028</v>
      </c>
    </row>
    <row r="50" spans="2:7">
      <c r="B50" s="1" t="s">
        <v>159</v>
      </c>
      <c r="C50" s="27">
        <v>1256803</v>
      </c>
      <c r="D50" s="27">
        <v>1380780</v>
      </c>
      <c r="E50" s="27">
        <v>1560077</v>
      </c>
      <c r="F50" s="27">
        <v>1906477</v>
      </c>
      <c r="G50" s="27">
        <v>1992124</v>
      </c>
    </row>
    <row r="51" spans="2:7">
      <c r="B51" s="2" t="s">
        <v>160</v>
      </c>
      <c r="F51" s="27"/>
      <c r="G51" s="27"/>
    </row>
    <row r="52" spans="2:7">
      <c r="B52" s="1" t="s">
        <v>161</v>
      </c>
      <c r="C52" s="27">
        <v>1115918</v>
      </c>
      <c r="D52" s="27">
        <v>1107754</v>
      </c>
      <c r="E52" s="27">
        <v>1129845</v>
      </c>
      <c r="F52" s="27">
        <v>1215350</v>
      </c>
      <c r="G52" s="27">
        <v>1449094</v>
      </c>
    </row>
    <row r="53" spans="2:7">
      <c r="B53" s="1" t="s">
        <v>162</v>
      </c>
      <c r="C53" s="27">
        <v>141844</v>
      </c>
      <c r="D53" s="27">
        <v>141844</v>
      </c>
      <c r="E53" s="27">
        <v>141844</v>
      </c>
      <c r="F53" s="27">
        <v>141844</v>
      </c>
      <c r="G53" s="27">
        <v>141844</v>
      </c>
    </row>
    <row r="54" spans="2:7">
      <c r="B54" s="1" t="s">
        <v>163</v>
      </c>
      <c r="C54" s="27">
        <v>1634</v>
      </c>
      <c r="D54" s="27">
        <v>2067</v>
      </c>
      <c r="E54" s="27">
        <v>1145</v>
      </c>
      <c r="F54" s="27">
        <v>846</v>
      </c>
      <c r="G54" s="27" t="s">
        <v>110</v>
      </c>
    </row>
    <row r="55" spans="2:7">
      <c r="B55" s="1" t="s">
        <v>164</v>
      </c>
      <c r="C55" s="27">
        <v>976550</v>
      </c>
      <c r="D55" s="27">
        <v>967718</v>
      </c>
      <c r="E55" s="27">
        <v>990762</v>
      </c>
      <c r="F55" s="27">
        <v>1076184</v>
      </c>
      <c r="G55" s="27">
        <v>1310908</v>
      </c>
    </row>
    <row r="56" spans="2:7">
      <c r="B56" s="1" t="s">
        <v>165</v>
      </c>
      <c r="C56" s="27">
        <v>-4111</v>
      </c>
      <c r="D56" s="27">
        <v>-3875</v>
      </c>
      <c r="E56" s="27">
        <v>-3907</v>
      </c>
      <c r="F56" s="27">
        <v>-3524</v>
      </c>
      <c r="G56" s="27">
        <v>-3658</v>
      </c>
    </row>
    <row r="57" spans="2:7">
      <c r="B57" s="1" t="s">
        <v>166</v>
      </c>
      <c r="C57" s="27">
        <v>43137</v>
      </c>
      <c r="D57" s="27">
        <v>39992</v>
      </c>
      <c r="E57" s="27">
        <v>23968</v>
      </c>
      <c r="F57" s="27">
        <v>36430</v>
      </c>
      <c r="G57" s="27">
        <v>109309</v>
      </c>
    </row>
    <row r="58" spans="2:7">
      <c r="B58" s="1" t="s">
        <v>167</v>
      </c>
      <c r="C58" s="27">
        <v>22756</v>
      </c>
      <c r="D58" s="27">
        <v>15843</v>
      </c>
      <c r="E58" s="27">
        <v>22990</v>
      </c>
      <c r="F58" s="27">
        <v>18866</v>
      </c>
      <c r="G58" s="27">
        <v>30954</v>
      </c>
    </row>
    <row r="59" spans="2:7">
      <c r="B59" s="1" t="s">
        <v>168</v>
      </c>
      <c r="C59" s="27">
        <v>1604</v>
      </c>
      <c r="D59" s="27">
        <v>1444</v>
      </c>
      <c r="E59" s="27">
        <v>-11240</v>
      </c>
      <c r="F59" s="27">
        <v>-11904</v>
      </c>
      <c r="G59" s="27">
        <v>-9626</v>
      </c>
    </row>
    <row r="60" spans="2:7">
      <c r="B60" s="1" t="s">
        <v>169</v>
      </c>
      <c r="C60" s="27">
        <v>24770</v>
      </c>
      <c r="D60" s="27">
        <v>22412</v>
      </c>
      <c r="E60" s="27">
        <v>4322</v>
      </c>
      <c r="F60" s="27">
        <v>32545</v>
      </c>
      <c r="G60" s="27">
        <v>86226</v>
      </c>
    </row>
    <row r="61" spans="2:7">
      <c r="B61" s="1" t="s">
        <v>170</v>
      </c>
      <c r="C61" s="27">
        <v>-5994</v>
      </c>
      <c r="D61" s="1">
        <v>292</v>
      </c>
      <c r="E61" s="27">
        <v>7895</v>
      </c>
      <c r="F61" s="27">
        <v>-3076</v>
      </c>
      <c r="G61" s="27">
        <v>1754</v>
      </c>
    </row>
    <row r="62" spans="2:7">
      <c r="B62" s="1" t="s">
        <v>171</v>
      </c>
      <c r="C62" s="27">
        <v>12289</v>
      </c>
      <c r="D62" s="27">
        <v>11391</v>
      </c>
      <c r="E62" s="27">
        <v>24457</v>
      </c>
      <c r="F62" s="27">
        <v>29368</v>
      </c>
      <c r="G62" s="27">
        <v>30896</v>
      </c>
    </row>
    <row r="63" spans="2:7">
      <c r="B63" s="1" t="s">
        <v>172</v>
      </c>
      <c r="C63" s="27">
        <v>1171345</v>
      </c>
      <c r="D63" s="27">
        <v>1159138</v>
      </c>
      <c r="E63" s="27">
        <v>1178271</v>
      </c>
      <c r="F63" s="27">
        <v>1281150</v>
      </c>
      <c r="G63" s="27">
        <v>1589301</v>
      </c>
    </row>
    <row r="64" spans="2:7">
      <c r="B64" s="1" t="s">
        <v>173</v>
      </c>
      <c r="C64" s="27">
        <v>2428149</v>
      </c>
      <c r="D64" s="27">
        <v>2539919</v>
      </c>
      <c r="E64" s="27">
        <v>2738348</v>
      </c>
      <c r="F64" s="27">
        <v>3187627</v>
      </c>
      <c r="G64" s="27">
        <v>3581425</v>
      </c>
    </row>
    <row r="65" spans="6:7">
      <c r="F65" s="27"/>
      <c r="G65" s="2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Presentation</vt:lpstr>
      <vt:lpstr>Details</vt:lpstr>
      <vt:lpstr>calc&gt;&gt;</vt:lpstr>
      <vt:lpstr>TokyoGas(TKGSY)</vt:lpstr>
      <vt:lpstr>Amazon(AMZN)</vt:lpstr>
      <vt:lpstr>MTU(MTX)</vt:lpstr>
      <vt:lpstr>inputs&gt;&gt;</vt:lpstr>
      <vt:lpstr>PL(TKGSY)</vt:lpstr>
      <vt:lpstr>BS(TKGSY)</vt:lpstr>
      <vt:lpstr>CF(TKGSY)</vt:lpstr>
      <vt:lpstr>PL(AMZN)</vt:lpstr>
      <vt:lpstr>BS(AMZN)</vt:lpstr>
      <vt:lpstr>CF(AMZN)</vt:lpstr>
      <vt:lpstr>PL(MTX)</vt:lpstr>
      <vt:lpstr>BS(MTX)</vt:lpstr>
      <vt:lpstr>CF(MTX)</vt:lpstr>
      <vt:lpstr>Presentation!Print_Area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2024-03-12T07:26:54Z</dcterms:created>
  <dcterms:modified xsi:type="dcterms:W3CDTF">2024-03-23T09:23:34Z</dcterms:modified>
</cp:coreProperties>
</file>