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suhriddeshmukh/Dropbox (MIT)/MIT MSL/CarSharingRexp/Calibration/"/>
    </mc:Choice>
  </mc:AlternateContent>
  <bookViews>
    <workbookView xWindow="0" yWindow="440" windowWidth="28800" windowHeight="17480" tabRatio="500" activeTab="1"/>
  </bookViews>
  <sheets>
    <sheet name="Sheet1" sheetId="1" r:id="rId1"/>
    <sheet name="Analysi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E14" i="1"/>
  <c r="M4" i="1"/>
  <c r="L4" i="1"/>
  <c r="D27" i="1"/>
  <c r="D33" i="1"/>
  <c r="M7" i="1"/>
  <c r="L7" i="1"/>
  <c r="L18" i="1"/>
  <c r="M18" i="1"/>
  <c r="O4" i="1"/>
  <c r="N4" i="1"/>
  <c r="N13" i="1"/>
  <c r="O7" i="1"/>
  <c r="N7" i="1"/>
  <c r="N18" i="1"/>
  <c r="O13" i="1"/>
  <c r="O18" i="1"/>
  <c r="M5" i="1"/>
  <c r="L5" i="1"/>
  <c r="D34" i="1"/>
  <c r="L19" i="1"/>
  <c r="M19" i="1"/>
  <c r="O5" i="1"/>
  <c r="N5" i="1"/>
  <c r="N19" i="1"/>
  <c r="O19" i="1"/>
  <c r="M6" i="1"/>
  <c r="L6" i="1"/>
  <c r="D35" i="1"/>
  <c r="L20" i="1"/>
  <c r="M20" i="1"/>
  <c r="O6" i="1"/>
  <c r="N6" i="1"/>
  <c r="N20" i="1"/>
  <c r="O20" i="1"/>
  <c r="E4" i="1"/>
  <c r="K4" i="1"/>
  <c r="E7" i="1"/>
  <c r="K7" i="1"/>
  <c r="K18" i="1"/>
  <c r="E5" i="1"/>
  <c r="K5" i="1"/>
  <c r="K19" i="1"/>
  <c r="E6" i="1"/>
  <c r="K6" i="1"/>
  <c r="K20" i="1"/>
  <c r="J5" i="1"/>
  <c r="J7" i="1"/>
  <c r="J19" i="1"/>
  <c r="J6" i="1"/>
  <c r="J20" i="1"/>
  <c r="J4" i="1"/>
  <c r="J18" i="1"/>
  <c r="K29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21" i="1"/>
  <c r="K40" i="1"/>
  <c r="L21" i="1"/>
  <c r="L40" i="1"/>
  <c r="M21" i="1"/>
  <c r="M40" i="1"/>
  <c r="N21" i="1"/>
  <c r="N40" i="1"/>
  <c r="O21" i="1"/>
  <c r="O40" i="1"/>
  <c r="J38" i="1"/>
  <c r="J39" i="1"/>
  <c r="J21" i="1"/>
  <c r="J40" i="1"/>
  <c r="J37" i="1"/>
  <c r="L22" i="1"/>
  <c r="M22" i="1"/>
  <c r="N22" i="1"/>
  <c r="O22" i="1"/>
  <c r="K22" i="1"/>
  <c r="D28" i="1"/>
  <c r="D29" i="1"/>
  <c r="J22" i="1"/>
  <c r="O8" i="1"/>
  <c r="N8" i="1"/>
  <c r="M8" i="1"/>
  <c r="L8" i="1"/>
  <c r="J8" i="1"/>
  <c r="K8" i="1"/>
  <c r="F8" i="1"/>
  <c r="G8" i="1"/>
  <c r="E8" i="1"/>
  <c r="D8" i="1"/>
</calcChain>
</file>

<file path=xl/sharedStrings.xml><?xml version="1.0" encoding="utf-8"?>
<sst xmlns="http://schemas.openxmlformats.org/spreadsheetml/2006/main" count="164" uniqueCount="36">
  <si>
    <t xml:space="preserve">NHTS </t>
  </si>
  <si>
    <t>Cars</t>
  </si>
  <si>
    <t>Transit</t>
  </si>
  <si>
    <t>Walking</t>
  </si>
  <si>
    <t>Other</t>
  </si>
  <si>
    <t>Population Split</t>
  </si>
  <si>
    <t>Urban</t>
  </si>
  <si>
    <t>SubUrban</t>
  </si>
  <si>
    <t>Rural</t>
  </si>
  <si>
    <t>SUM</t>
  </si>
  <si>
    <t>High Income</t>
  </si>
  <si>
    <t>Low Income</t>
  </si>
  <si>
    <t>Low income</t>
  </si>
  <si>
    <t>Assume mkt H$/mktL$ = 1.1</t>
  </si>
  <si>
    <t>Assumed market shares</t>
  </si>
  <si>
    <t>Calculated</t>
  </si>
  <si>
    <t>High  Income</t>
  </si>
  <si>
    <t>Suburban</t>
  </si>
  <si>
    <t>Assumed income marketshare Ratios High income/Low Income</t>
  </si>
  <si>
    <t>Uber</t>
  </si>
  <si>
    <t>Zip</t>
  </si>
  <si>
    <t>Model results from MAUT model</t>
  </si>
  <si>
    <t>NHTS with breakdowns</t>
  </si>
  <si>
    <t>`</t>
  </si>
  <si>
    <t>NHTS breakdowns with uber adjust by our mode (NHTS -=2009,ours=2015)</t>
  </si>
  <si>
    <t>Uber Mkt Share 2015</t>
  </si>
  <si>
    <t>Uber market share steal</t>
  </si>
  <si>
    <t xml:space="preserve">Car </t>
  </si>
  <si>
    <t>transit</t>
  </si>
  <si>
    <t>Sum</t>
  </si>
  <si>
    <t>Comparison Table: MAUT result - NHTS adjusted calibration number</t>
  </si>
  <si>
    <t>NHTS Errands</t>
  </si>
  <si>
    <t>Other Split table</t>
  </si>
  <si>
    <t>Errands trip national average</t>
  </si>
  <si>
    <t>NHTS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</si>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</sst>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1" xfId="1" applyNumberFormat="1" applyFont="1" applyBorder="1"/>
    <xf numFmtId="10" fontId="0" fillId="0" borderId="2" xfId="1" applyNumberFormat="1" applyFont="1" applyBorder="1"/>
    <xf numFmtId="9" fontId="0" fillId="0" borderId="0" xfId="1" applyFont="1"/>
    <xf numFmtId="2" fontId="0" fillId="0" borderId="0" xfId="0" applyNumberFormat="1"/>
    <xf numFmtId="10" fontId="0" fillId="0" borderId="7" xfId="1" applyNumberFormat="1" applyFon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6" xfId="0" applyNumberFormat="1" applyBorder="1"/>
    <xf numFmtId="165" fontId="0" fillId="0" borderId="1" xfId="2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2" fontId="0" fillId="0" borderId="4" xfId="0" applyNumberFormat="1" applyBorder="1"/>
    <xf numFmtId="0" fontId="0" fillId="0" borderId="5" xfId="0" applyBorder="1"/>
    <xf numFmtId="0" fontId="0" fillId="0" borderId="0" xfId="0" applyBorder="1"/>
    <xf numFmtId="0" fontId="0" fillId="0" borderId="6" xfId="0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results for errands in Urban,</a:t>
            </a:r>
            <a:r>
              <a:rPr lang="en-US" baseline="0"/>
              <a:t> Suburban and Rural areas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Analysis!$B$6</c:f>
              <c:strCache>
                <c:ptCount val="1"/>
                <c:pt idx="0">
                  <c:v>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Analysis!$C$3:$N$5</c:f>
              <c:multiLvlStrCache>
                <c:ptCount val="12"/>
                <c:lvl>
                  <c:pt idx="0">
                    <c:v>High  Income</c:v>
                  </c:pt>
                  <c:pt idx="1">
                    <c:v>High  Income</c:v>
                  </c:pt>
                  <c:pt idx="2">
                    <c:v>Low income</c:v>
                  </c:pt>
                  <c:pt idx="3">
                    <c:v>Low income</c:v>
                  </c:pt>
                  <c:pt idx="4">
                    <c:v>High  Income</c:v>
                  </c:pt>
                  <c:pt idx="5">
                    <c:v>High  Income</c:v>
                  </c:pt>
                  <c:pt idx="6">
                    <c:v>Low income</c:v>
                  </c:pt>
                  <c:pt idx="7">
                    <c:v>Low income</c:v>
                  </c:pt>
                  <c:pt idx="8">
                    <c:v>High  Income</c:v>
                  </c:pt>
                  <c:pt idx="9">
                    <c:v>High  Income</c:v>
                  </c:pt>
                  <c:pt idx="10">
                    <c:v>Low income</c:v>
                  </c:pt>
                  <c:pt idx="11">
                    <c:v>Low income</c:v>
                  </c:pt>
                </c:lvl>
                <c:lvl>
                  <c:pt idx="0">
                    <c:v>Urban</c:v>
                  </c:pt>
                  <c:pt idx="1">
                    <c:v>Urban</c:v>
                  </c:pt>
                  <c:pt idx="2">
                    <c:v>Urban</c:v>
                  </c:pt>
                  <c:pt idx="3">
                    <c:v>Urban</c:v>
                  </c:pt>
                  <c:pt idx="4">
                    <c:v>Suburban</c:v>
                  </c:pt>
                  <c:pt idx="5">
                    <c:v>Suburban</c:v>
                  </c:pt>
                  <c:pt idx="6">
                    <c:v>Suburban</c:v>
                  </c:pt>
                  <c:pt idx="7">
                    <c:v>Suburban</c:v>
                  </c:pt>
                  <c:pt idx="8">
                    <c:v>Rural</c:v>
                  </c:pt>
                  <c:pt idx="9">
                    <c:v>Rural</c:v>
                  </c:pt>
                  <c:pt idx="10">
                    <c:v>Rural</c:v>
                  </c:pt>
                  <c:pt idx="11">
                    <c:v>Rural</c:v>
                  </c:pt>
                </c:lvl>
                <c:lvl>
                  <c:pt idx="0">
                    <c:v>NHTS</c:v>
                  </c:pt>
                  <c:pt idx="1">
                    <c:v>Model</c:v>
                  </c:pt>
                  <c:pt idx="2">
                    <c:v>NHTS</c:v>
                  </c:pt>
                  <c:pt idx="3">
                    <c:v>Model</c:v>
                  </c:pt>
                  <c:pt idx="4">
                    <c:v>NHTS</c:v>
                  </c:pt>
                  <c:pt idx="5">
                    <c:v>Model</c:v>
                  </c:pt>
                  <c:pt idx="6">
                    <c:v>NHTS</c:v>
                  </c:pt>
                  <c:pt idx="7">
                    <c:v>Model</c:v>
                  </c:pt>
                  <c:pt idx="8">
                    <c:v>NHTS</c:v>
                  </c:pt>
                  <c:pt idx="9">
                    <c:v>Model</c:v>
                  </c:pt>
                  <c:pt idx="10">
                    <c:v>NHTS</c:v>
                  </c:pt>
                  <c:pt idx="11">
                    <c:v>Model</c:v>
                  </c:pt>
                </c:lvl>
              </c:multiLvlStrCache>
            </c:multiLvlStrRef>
          </c:cat>
          <c:val>
            <c:numRef>
              <c:f>Analysis!$C$6:$N$6</c:f>
              <c:numCache>
                <c:formatCode>0.00%</c:formatCode>
                <c:ptCount val="12"/>
                <c:pt idx="0">
                  <c:v>0.665633988343348</c:v>
                </c:pt>
                <c:pt idx="1">
                  <c:v>0.67</c:v>
                </c:pt>
                <c:pt idx="2">
                  <c:v>0.649562243995742</c:v>
                </c:pt>
                <c:pt idx="3">
                  <c:v>0.67</c:v>
                </c:pt>
                <c:pt idx="4">
                  <c:v>0.973842014417707</c:v>
                </c:pt>
                <c:pt idx="5">
                  <c:v>0.954</c:v>
                </c:pt>
                <c:pt idx="6">
                  <c:v>0.964389278099299</c:v>
                </c:pt>
                <c:pt idx="7">
                  <c:v>0.95</c:v>
                </c:pt>
                <c:pt idx="8">
                  <c:v>0.988979591836735</c:v>
                </c:pt>
                <c:pt idx="9">
                  <c:v>0.98</c:v>
                </c:pt>
                <c:pt idx="10">
                  <c:v>0.988979591836735</c:v>
                </c:pt>
                <c:pt idx="11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Analysis!$B$7</c:f>
              <c:strCache>
                <c:ptCount val="1"/>
                <c:pt idx="0">
                  <c:v>Transit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Analysis!$C$3:$N$5</c:f>
              <c:multiLvlStrCache>
                <c:ptCount val="12"/>
                <c:lvl>
                  <c:pt idx="0">
                    <c:v>High  Income</c:v>
                  </c:pt>
                  <c:pt idx="1">
                    <c:v>High  Income</c:v>
                  </c:pt>
                  <c:pt idx="2">
                    <c:v>Low income</c:v>
                  </c:pt>
                  <c:pt idx="3">
                    <c:v>Low income</c:v>
                  </c:pt>
                  <c:pt idx="4">
                    <c:v>High  Income</c:v>
                  </c:pt>
                  <c:pt idx="5">
                    <c:v>High  Income</c:v>
                  </c:pt>
                  <c:pt idx="6">
                    <c:v>Low income</c:v>
                  </c:pt>
                  <c:pt idx="7">
                    <c:v>Low income</c:v>
                  </c:pt>
                  <c:pt idx="8">
                    <c:v>High  Income</c:v>
                  </c:pt>
                  <c:pt idx="9">
                    <c:v>High  Income</c:v>
                  </c:pt>
                  <c:pt idx="10">
                    <c:v>Low income</c:v>
                  </c:pt>
                  <c:pt idx="11">
                    <c:v>Low income</c:v>
                  </c:pt>
                </c:lvl>
                <c:lvl>
                  <c:pt idx="0">
                    <c:v>Urban</c:v>
                  </c:pt>
                  <c:pt idx="1">
                    <c:v>Urban</c:v>
                  </c:pt>
                  <c:pt idx="2">
                    <c:v>Urban</c:v>
                  </c:pt>
                  <c:pt idx="3">
                    <c:v>Urban</c:v>
                  </c:pt>
                  <c:pt idx="4">
                    <c:v>Suburban</c:v>
                  </c:pt>
                  <c:pt idx="5">
                    <c:v>Suburban</c:v>
                  </c:pt>
                  <c:pt idx="6">
                    <c:v>Suburban</c:v>
                  </c:pt>
                  <c:pt idx="7">
                    <c:v>Suburban</c:v>
                  </c:pt>
                  <c:pt idx="8">
                    <c:v>Rural</c:v>
                  </c:pt>
                  <c:pt idx="9">
                    <c:v>Rural</c:v>
                  </c:pt>
                  <c:pt idx="10">
                    <c:v>Rural</c:v>
                  </c:pt>
                  <c:pt idx="11">
                    <c:v>Rural</c:v>
                  </c:pt>
                </c:lvl>
                <c:lvl>
                  <c:pt idx="0">
                    <c:v>NHTS</c:v>
                  </c:pt>
                  <c:pt idx="1">
                    <c:v>Model</c:v>
                  </c:pt>
                  <c:pt idx="2">
                    <c:v>NHTS</c:v>
                  </c:pt>
                  <c:pt idx="3">
                    <c:v>Model</c:v>
                  </c:pt>
                  <c:pt idx="4">
                    <c:v>NHTS</c:v>
                  </c:pt>
                  <c:pt idx="5">
                    <c:v>Model</c:v>
                  </c:pt>
                  <c:pt idx="6">
                    <c:v>NHTS</c:v>
                  </c:pt>
                  <c:pt idx="7">
                    <c:v>Model</c:v>
                  </c:pt>
                  <c:pt idx="8">
                    <c:v>NHTS</c:v>
                  </c:pt>
                  <c:pt idx="9">
                    <c:v>Model</c:v>
                  </c:pt>
                  <c:pt idx="10">
                    <c:v>NHTS</c:v>
                  </c:pt>
                  <c:pt idx="11">
                    <c:v>Model</c:v>
                  </c:pt>
                </c:lvl>
              </c:multiLvlStrCache>
            </c:multiLvlStrRef>
          </c:cat>
          <c:val>
            <c:numRef>
              <c:f>Analysis!$C$7:$N$7</c:f>
              <c:numCache>
                <c:formatCode>0.00%</c:formatCode>
                <c:ptCount val="12"/>
                <c:pt idx="0">
                  <c:v>0.0023619832548404</c:v>
                </c:pt>
                <c:pt idx="1">
                  <c:v>0.02</c:v>
                </c:pt>
                <c:pt idx="2">
                  <c:v>0.0245414704343276</c:v>
                </c:pt>
                <c:pt idx="3">
                  <c:v>0.02</c:v>
                </c:pt>
                <c:pt idx="4">
                  <c:v>0.000255102040816327</c:v>
                </c:pt>
                <c:pt idx="5">
                  <c:v>0.008</c:v>
                </c:pt>
                <c:pt idx="6">
                  <c:v>0.00358843537414966</c:v>
                </c:pt>
                <c:pt idx="7">
                  <c:v>0.01</c:v>
                </c:pt>
                <c:pt idx="8">
                  <c:v>0.000102040816326531</c:v>
                </c:pt>
                <c:pt idx="9">
                  <c:v>0.01</c:v>
                </c:pt>
                <c:pt idx="10">
                  <c:v>0.000102040816326531</c:v>
                </c:pt>
                <c:pt idx="11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Analysis!$B$8</c:f>
              <c:strCache>
                <c:ptCount val="1"/>
                <c:pt idx="0">
                  <c:v>Walking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Analysis!$C$3:$N$5</c:f>
              <c:multiLvlStrCache>
                <c:ptCount val="12"/>
                <c:lvl>
                  <c:pt idx="0">
                    <c:v>High  Income</c:v>
                  </c:pt>
                  <c:pt idx="1">
                    <c:v>High  Income</c:v>
                  </c:pt>
                  <c:pt idx="2">
                    <c:v>Low income</c:v>
                  </c:pt>
                  <c:pt idx="3">
                    <c:v>Low income</c:v>
                  </c:pt>
                  <c:pt idx="4">
                    <c:v>High  Income</c:v>
                  </c:pt>
                  <c:pt idx="5">
                    <c:v>High  Income</c:v>
                  </c:pt>
                  <c:pt idx="6">
                    <c:v>Low income</c:v>
                  </c:pt>
                  <c:pt idx="7">
                    <c:v>Low income</c:v>
                  </c:pt>
                  <c:pt idx="8">
                    <c:v>High  Income</c:v>
                  </c:pt>
                  <c:pt idx="9">
                    <c:v>High  Income</c:v>
                  </c:pt>
                  <c:pt idx="10">
                    <c:v>Low income</c:v>
                  </c:pt>
                  <c:pt idx="11">
                    <c:v>Low income</c:v>
                  </c:pt>
                </c:lvl>
                <c:lvl>
                  <c:pt idx="0">
                    <c:v>Urban</c:v>
                  </c:pt>
                  <c:pt idx="1">
                    <c:v>Urban</c:v>
                  </c:pt>
                  <c:pt idx="2">
                    <c:v>Urban</c:v>
                  </c:pt>
                  <c:pt idx="3">
                    <c:v>Urban</c:v>
                  </c:pt>
                  <c:pt idx="4">
                    <c:v>Suburban</c:v>
                  </c:pt>
                  <c:pt idx="5">
                    <c:v>Suburban</c:v>
                  </c:pt>
                  <c:pt idx="6">
                    <c:v>Suburban</c:v>
                  </c:pt>
                  <c:pt idx="7">
                    <c:v>Suburban</c:v>
                  </c:pt>
                  <c:pt idx="8">
                    <c:v>Rural</c:v>
                  </c:pt>
                  <c:pt idx="9">
                    <c:v>Rural</c:v>
                  </c:pt>
                  <c:pt idx="10">
                    <c:v>Rural</c:v>
                  </c:pt>
                  <c:pt idx="11">
                    <c:v>Rural</c:v>
                  </c:pt>
                </c:lvl>
                <c:lvl>
                  <c:pt idx="0">
                    <c:v>NHTS</c:v>
                  </c:pt>
                  <c:pt idx="1">
                    <c:v>Model</c:v>
                  </c:pt>
                  <c:pt idx="2">
                    <c:v>NHTS</c:v>
                  </c:pt>
                  <c:pt idx="3">
                    <c:v>Model</c:v>
                  </c:pt>
                  <c:pt idx="4">
                    <c:v>NHTS</c:v>
                  </c:pt>
                  <c:pt idx="5">
                    <c:v>Model</c:v>
                  </c:pt>
                  <c:pt idx="6">
                    <c:v>NHTS</c:v>
                  </c:pt>
                  <c:pt idx="7">
                    <c:v>Model</c:v>
                  </c:pt>
                  <c:pt idx="8">
                    <c:v>NHTS</c:v>
                  </c:pt>
                  <c:pt idx="9">
                    <c:v>Model</c:v>
                  </c:pt>
                  <c:pt idx="10">
                    <c:v>NHTS</c:v>
                  </c:pt>
                  <c:pt idx="11">
                    <c:v>Model</c:v>
                  </c:pt>
                </c:lvl>
              </c:multiLvlStrCache>
            </c:multiLvlStrRef>
          </c:cat>
          <c:val>
            <c:numRef>
              <c:f>Analysis!$C$8:$N$8</c:f>
              <c:numCache>
                <c:formatCode>0.00%</c:formatCode>
                <c:ptCount val="12"/>
                <c:pt idx="0">
                  <c:v>0.274660216157469</c:v>
                </c:pt>
                <c:pt idx="1">
                  <c:v>0.29</c:v>
                </c:pt>
                <c:pt idx="2">
                  <c:v>0.293240097814274</c:v>
                </c:pt>
                <c:pt idx="3">
                  <c:v>0.29</c:v>
                </c:pt>
                <c:pt idx="4">
                  <c:v>0.0184497645211931</c:v>
                </c:pt>
                <c:pt idx="5">
                  <c:v>0.03</c:v>
                </c:pt>
                <c:pt idx="6">
                  <c:v>0.0194754055468341</c:v>
                </c:pt>
                <c:pt idx="7">
                  <c:v>0.03</c:v>
                </c:pt>
                <c:pt idx="8">
                  <c:v>0.0106619570905285</c:v>
                </c:pt>
                <c:pt idx="9">
                  <c:v>0.01</c:v>
                </c:pt>
                <c:pt idx="10">
                  <c:v>0.011174777603349</c:v>
                </c:pt>
                <c:pt idx="11">
                  <c:v>0.01</c:v>
                </c:pt>
              </c:numCache>
            </c:numRef>
          </c:val>
        </c:ser>
        <c:ser>
          <c:idx val="3"/>
          <c:order val="3"/>
          <c:tx>
            <c:strRef>
              <c:f>Analysis!$B$9</c:f>
              <c:strCache>
                <c:ptCount val="1"/>
                <c:pt idx="0">
                  <c:v>Uber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Analysis!$C$3:$N$5</c:f>
              <c:multiLvlStrCache>
                <c:ptCount val="12"/>
                <c:lvl>
                  <c:pt idx="0">
                    <c:v>High  Income</c:v>
                  </c:pt>
                  <c:pt idx="1">
                    <c:v>High  Income</c:v>
                  </c:pt>
                  <c:pt idx="2">
                    <c:v>Low income</c:v>
                  </c:pt>
                  <c:pt idx="3">
                    <c:v>Low income</c:v>
                  </c:pt>
                  <c:pt idx="4">
                    <c:v>High  Income</c:v>
                  </c:pt>
                  <c:pt idx="5">
                    <c:v>High  Income</c:v>
                  </c:pt>
                  <c:pt idx="6">
                    <c:v>Low income</c:v>
                  </c:pt>
                  <c:pt idx="7">
                    <c:v>Low income</c:v>
                  </c:pt>
                  <c:pt idx="8">
                    <c:v>High  Income</c:v>
                  </c:pt>
                  <c:pt idx="9">
                    <c:v>High  Income</c:v>
                  </c:pt>
                  <c:pt idx="10">
                    <c:v>Low income</c:v>
                  </c:pt>
                  <c:pt idx="11">
                    <c:v>Low income</c:v>
                  </c:pt>
                </c:lvl>
                <c:lvl>
                  <c:pt idx="0">
                    <c:v>Urban</c:v>
                  </c:pt>
                  <c:pt idx="1">
                    <c:v>Urban</c:v>
                  </c:pt>
                  <c:pt idx="2">
                    <c:v>Urban</c:v>
                  </c:pt>
                  <c:pt idx="3">
                    <c:v>Urban</c:v>
                  </c:pt>
                  <c:pt idx="4">
                    <c:v>Suburban</c:v>
                  </c:pt>
                  <c:pt idx="5">
                    <c:v>Suburban</c:v>
                  </c:pt>
                  <c:pt idx="6">
                    <c:v>Suburban</c:v>
                  </c:pt>
                  <c:pt idx="7">
                    <c:v>Suburban</c:v>
                  </c:pt>
                  <c:pt idx="8">
                    <c:v>Rural</c:v>
                  </c:pt>
                  <c:pt idx="9">
                    <c:v>Rural</c:v>
                  </c:pt>
                  <c:pt idx="10">
                    <c:v>Rural</c:v>
                  </c:pt>
                  <c:pt idx="11">
                    <c:v>Rural</c:v>
                  </c:pt>
                </c:lvl>
                <c:lvl>
                  <c:pt idx="0">
                    <c:v>NHTS</c:v>
                  </c:pt>
                  <c:pt idx="1">
                    <c:v>Model</c:v>
                  </c:pt>
                  <c:pt idx="2">
                    <c:v>NHTS</c:v>
                  </c:pt>
                  <c:pt idx="3">
                    <c:v>Model</c:v>
                  </c:pt>
                  <c:pt idx="4">
                    <c:v>NHTS</c:v>
                  </c:pt>
                  <c:pt idx="5">
                    <c:v>Model</c:v>
                  </c:pt>
                  <c:pt idx="6">
                    <c:v>NHTS</c:v>
                  </c:pt>
                  <c:pt idx="7">
                    <c:v>Model</c:v>
                  </c:pt>
                  <c:pt idx="8">
                    <c:v>NHTS</c:v>
                  </c:pt>
                  <c:pt idx="9">
                    <c:v>Model</c:v>
                  </c:pt>
                  <c:pt idx="10">
                    <c:v>NHTS</c:v>
                  </c:pt>
                  <c:pt idx="11">
                    <c:v>Model</c:v>
                  </c:pt>
                </c:lvl>
              </c:multiLvlStrCache>
            </c:multiLvlStrRef>
          </c:cat>
          <c:val>
            <c:numRef>
              <c:f>Analysis!$C$9:$N$9</c:f>
              <c:numCache>
                <c:formatCode>0.00%</c:formatCode>
                <c:ptCount val="12"/>
                <c:pt idx="0">
                  <c:v>0.05</c:v>
                </c:pt>
                <c:pt idx="1">
                  <c:v>0.03</c:v>
                </c:pt>
                <c:pt idx="2">
                  <c:v>0.04</c:v>
                </c:pt>
                <c:pt idx="3">
                  <c:v>0.03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7393040"/>
        <c:axId val="1317395360"/>
      </c:barChart>
      <c:catAx>
        <c:axId val="13173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395360"/>
        <c:crosses val="autoZero"/>
        <c:auto val="1"/>
        <c:lblAlgn val="ctr"/>
        <c:lblOffset val="100"/>
        <c:noMultiLvlLbl val="0"/>
      </c:catAx>
      <c:valAx>
        <c:axId val="13173953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3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10</xdr:row>
      <xdr:rowOff>38100</xdr:rowOff>
    </xdr:from>
    <xdr:to>
      <xdr:col>17</xdr:col>
      <xdr:colOff>482600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86"/>
  <sheetViews>
    <sheetView zoomScale="108" zoomScaleNormal="108" zoomScalePageLayoutView="108" workbookViewId="0">
      <selection activeCell="I15" sqref="I15:O31"/>
    </sheetView>
  </sheetViews>
  <sheetFormatPr baseColWidth="10" defaultColWidth="11" defaultRowHeight="16" x14ac:dyDescent="0.2"/>
  <cols>
    <col min="4" max="4" width="11.33203125" bestFit="1" customWidth="1"/>
    <col min="5" max="5" width="15.1640625" bestFit="1" customWidth="1"/>
    <col min="6" max="6" width="24" bestFit="1" customWidth="1"/>
    <col min="7" max="7" width="20.5" bestFit="1" customWidth="1"/>
    <col min="10" max="10" width="13" customWidth="1"/>
    <col min="11" max="11" width="13.1640625" customWidth="1"/>
    <col min="12" max="12" width="13.6640625" bestFit="1" customWidth="1"/>
    <col min="13" max="13" width="12.83203125" bestFit="1" customWidth="1"/>
    <col min="14" max="14" width="13.6640625" bestFit="1" customWidth="1"/>
    <col min="15" max="15" width="13.1640625" customWidth="1"/>
  </cols>
  <sheetData>
    <row r="1" spans="3:15" x14ac:dyDescent="0.25">
      <c r="J1" t="s">
        <v>22</v>
      </c>
    </row>
    <row r="2" spans="3:15" x14ac:dyDescent="0.25">
      <c r="C2" t="s">
        <v>33</v>
      </c>
      <c r="E2" t="s">
        <v>15</v>
      </c>
      <c r="F2" t="s">
        <v>14</v>
      </c>
      <c r="G2" t="s">
        <v>14</v>
      </c>
      <c r="J2" s="7" t="s">
        <v>6</v>
      </c>
      <c r="K2" s="8" t="s">
        <v>6</v>
      </c>
      <c r="L2" s="7" t="s">
        <v>17</v>
      </c>
      <c r="M2" s="8" t="s">
        <v>17</v>
      </c>
      <c r="N2" s="7" t="s">
        <v>8</v>
      </c>
      <c r="O2" s="8" t="s">
        <v>8</v>
      </c>
    </row>
    <row r="3" spans="3:15" x14ac:dyDescent="0.25">
      <c r="C3" t="s">
        <v>0</v>
      </c>
      <c r="D3" t="s">
        <v>31</v>
      </c>
      <c r="E3" t="s">
        <v>6</v>
      </c>
      <c r="F3" t="s">
        <v>17</v>
      </c>
      <c r="G3" t="s">
        <v>8</v>
      </c>
      <c r="J3" s="9" t="s">
        <v>16</v>
      </c>
      <c r="K3" s="10" t="s">
        <v>12</v>
      </c>
      <c r="L3" s="9" t="s">
        <v>16</v>
      </c>
      <c r="M3" s="10" t="s">
        <v>12</v>
      </c>
      <c r="N3" s="9" t="s">
        <v>16</v>
      </c>
      <c r="O3" s="10" t="s">
        <v>12</v>
      </c>
    </row>
    <row r="4" spans="3:15" x14ac:dyDescent="0.25">
      <c r="C4" t="s">
        <v>1</v>
      </c>
      <c r="D4" s="2">
        <v>0.88</v>
      </c>
      <c r="E4" s="2">
        <f>(D4-$E$12*F4-$F$12*G4)/$D$12</f>
        <v>0.65653846153846185</v>
      </c>
      <c r="F4" s="2">
        <v>0.95</v>
      </c>
      <c r="G4" s="2">
        <v>0.98</v>
      </c>
      <c r="I4" t="s">
        <v>1</v>
      </c>
      <c r="J4" s="15">
        <f>HLOOKUP(J$2,$D$19:$F$23,ROW($C20)-18,FALSE)*K4</f>
        <v>0.66624100037893164</v>
      </c>
      <c r="K4" s="16">
        <f>HLOOKUP(K$2,$E$3:$G$7,ROW($C4)-2,FALSE)/(HLOOKUP(K$2,$D$19:$F$23,ROW($C20)-18,FALSE)*$D$14+$E$14)</f>
        <v>0.64683592269799184</v>
      </c>
      <c r="L4" s="15">
        <f>HLOOKUP(L$2,$D$19:$F$23,ROW($C20)-18,FALSE)*M4</f>
        <v>0.95472636815920398</v>
      </c>
      <c r="M4" s="16">
        <f>HLOOKUP(M$2,$E$3:$G$7,ROW($C4)-2,FALSE)/(HLOOKUP(M$2,$D$19:$F$23,ROW($C20)-18,FALSE)*$D$14+$E$14)</f>
        <v>0.94527363184079605</v>
      </c>
      <c r="N4" s="15">
        <f>HLOOKUP(N$2,$D$19:$F$23,ROW($C20)-18,FALSE)*O4</f>
        <v>0.98</v>
      </c>
      <c r="O4" s="16">
        <f>HLOOKUP(O$2,$E$3:$G$7,ROW($C4)-2,FALSE)/(HLOOKUP(O$2,$D$19:$F$23,ROW($C20)-18,FALSE)*$D$14+$E$14)</f>
        <v>0.98</v>
      </c>
    </row>
    <row r="5" spans="3:15" x14ac:dyDescent="0.25">
      <c r="C5" t="s">
        <v>2</v>
      </c>
      <c r="D5" s="2">
        <v>0.01</v>
      </c>
      <c r="E5" s="2">
        <f>(D5-$E$12*F5-$F$12*G5)/$D$12</f>
        <v>2.8269230769230772E-2</v>
      </c>
      <c r="F5" s="2">
        <v>5.0000000000000001E-3</v>
      </c>
      <c r="G5" s="2">
        <v>0</v>
      </c>
      <c r="I5" t="s">
        <v>2</v>
      </c>
      <c r="J5" s="11">
        <f t="shared" ref="J5:J7" si="0">HLOOKUP(J$2,$D$19:$F$23,ROW($C21)-18,FALSE)*K5</f>
        <v>1.8846153846153849E-2</v>
      </c>
      <c r="K5" s="12">
        <f t="shared" ref="K5:M7" si="1">HLOOKUP(K$2,$E$3:$G$7,ROW($C5)-2,FALSE)/(HLOOKUP(K$2,$D$19:$F$23,ROW($C21)-18,FALSE)*$D$14+$E$14)</f>
        <v>3.7692307692307699E-2</v>
      </c>
      <c r="L5" s="11">
        <f t="shared" ref="L5" si="2">HLOOKUP(L$2,$D$19:$F$23,ROW($C21)-18,FALSE)*M5</f>
        <v>3.3333333333333335E-3</v>
      </c>
      <c r="M5" s="12">
        <f t="shared" si="1"/>
        <v>6.6666666666666671E-3</v>
      </c>
      <c r="N5" s="11">
        <f t="shared" ref="N5" si="3">HLOOKUP(N$2,$D$19:$F$23,ROW($C21)-18,FALSE)*O5</f>
        <v>0</v>
      </c>
      <c r="O5" s="12">
        <f t="shared" ref="O5" si="4">HLOOKUP(O$2,$E$3:$G$7,ROW($C5)-2,FALSE)/(HLOOKUP(O$2,$D$19:$F$23,ROW($C21)-18,FALSE)*$D$14+$E$14)</f>
        <v>0</v>
      </c>
    </row>
    <row r="6" spans="3:15" x14ac:dyDescent="0.25">
      <c r="C6" t="s">
        <v>3</v>
      </c>
      <c r="D6" s="2">
        <v>0.09</v>
      </c>
      <c r="E6" s="2">
        <f>(D6-$E$12*F6-$F$12*G6)/$D$12</f>
        <v>0.29730769230769227</v>
      </c>
      <c r="F6" s="2">
        <v>0.02</v>
      </c>
      <c r="G6" s="2">
        <v>0.01</v>
      </c>
      <c r="I6" t="s">
        <v>3</v>
      </c>
      <c r="J6" s="11">
        <f t="shared" si="0"/>
        <v>0.28968441814595658</v>
      </c>
      <c r="K6" s="12">
        <f t="shared" si="1"/>
        <v>0.30493096646942797</v>
      </c>
      <c r="L6" s="11">
        <f t="shared" ref="L6" si="5">HLOOKUP(L$2,$D$19:$F$23,ROW($C22)-18,FALSE)*M6</f>
        <v>1.9487179487179485E-2</v>
      </c>
      <c r="M6" s="12">
        <f t="shared" si="1"/>
        <v>2.0512820512820513E-2</v>
      </c>
      <c r="N6" s="11">
        <f t="shared" ref="N6" si="6">HLOOKUP(N$2,$D$19:$F$23,ROW($C22)-18,FALSE)*O6</f>
        <v>9.7435897435897423E-3</v>
      </c>
      <c r="O6" s="12">
        <f t="shared" ref="O6" si="7">HLOOKUP(O$2,$E$3:$G$7,ROW($C6)-2,FALSE)/(HLOOKUP(O$2,$D$19:$F$23,ROW($C22)-18,FALSE)*$D$14+$E$14)</f>
        <v>1.0256410256410256E-2</v>
      </c>
    </row>
    <row r="7" spans="3:15" x14ac:dyDescent="0.25">
      <c r="C7" t="s">
        <v>4</v>
      </c>
      <c r="D7" s="2">
        <v>0.02</v>
      </c>
      <c r="E7" s="2">
        <f>(D7-$E$12*F7-$F$12*G7)/$D$12</f>
        <v>1.7884615384615384E-2</v>
      </c>
      <c r="F7" s="2">
        <v>2.5000000000000001E-2</v>
      </c>
      <c r="G7" s="2">
        <v>0.01</v>
      </c>
      <c r="I7" t="s">
        <v>4</v>
      </c>
      <c r="J7" s="11">
        <f t="shared" si="0"/>
        <v>1.7884615384615384E-2</v>
      </c>
      <c r="K7" s="12">
        <f t="shared" si="1"/>
        <v>1.7884615384615384E-2</v>
      </c>
      <c r="L7" s="11">
        <f t="shared" ref="L7" si="8">HLOOKUP(L$2,$D$19:$F$23,ROW($C23)-18,FALSE)*M7</f>
        <v>2.5000000000000001E-2</v>
      </c>
      <c r="M7" s="12">
        <f t="shared" si="1"/>
        <v>2.5000000000000001E-2</v>
      </c>
      <c r="N7" s="11">
        <f t="shared" ref="N7" si="9">HLOOKUP(N$2,$D$19:$F$23,ROW($C23)-18,FALSE)*O7</f>
        <v>0.01</v>
      </c>
      <c r="O7" s="12">
        <f t="shared" ref="O7" si="10">HLOOKUP(O$2,$E$3:$G$7,ROW($C7)-2,FALSE)/(HLOOKUP(O$2,$D$19:$F$23,ROW($C23)-18,FALSE)*$D$14+$E$14)</f>
        <v>0.01</v>
      </c>
    </row>
    <row r="8" spans="3:15" x14ac:dyDescent="0.25">
      <c r="C8" t="s">
        <v>9</v>
      </c>
      <c r="D8" s="6">
        <f>SUM(D4:D7)</f>
        <v>1</v>
      </c>
      <c r="E8" s="6">
        <f>SUM(E4:E7)</f>
        <v>1.0000000000000002</v>
      </c>
      <c r="F8" s="6">
        <f>SUM(F4:F7)</f>
        <v>1</v>
      </c>
      <c r="G8" s="6">
        <f>SUM(G4:G7)</f>
        <v>1</v>
      </c>
      <c r="I8" t="s">
        <v>9</v>
      </c>
      <c r="J8" s="13">
        <f t="shared" ref="J8:O8" si="11">SUM(J4:J7)</f>
        <v>0.99265618775565745</v>
      </c>
      <c r="K8" s="14">
        <f t="shared" si="11"/>
        <v>1.0073438122443428</v>
      </c>
      <c r="L8" s="13">
        <f t="shared" si="11"/>
        <v>1.0025468809797167</v>
      </c>
      <c r="M8" s="14">
        <f t="shared" si="11"/>
        <v>0.99745311902028333</v>
      </c>
      <c r="N8" s="13">
        <f t="shared" si="11"/>
        <v>0.99974358974358979</v>
      </c>
      <c r="O8" s="14">
        <f t="shared" si="11"/>
        <v>1.0002564102564102</v>
      </c>
    </row>
    <row r="10" spans="3:15" x14ac:dyDescent="0.25">
      <c r="J10" t="s">
        <v>25</v>
      </c>
    </row>
    <row r="11" spans="3:15" x14ac:dyDescent="0.25">
      <c r="C11" s="3" t="s">
        <v>5</v>
      </c>
      <c r="D11" s="3" t="s">
        <v>6</v>
      </c>
      <c r="E11" s="3" t="s">
        <v>7</v>
      </c>
      <c r="F11" s="3" t="s">
        <v>8</v>
      </c>
      <c r="J11" t="s">
        <v>6</v>
      </c>
      <c r="K11" t="s">
        <v>6</v>
      </c>
      <c r="L11" t="s">
        <v>17</v>
      </c>
      <c r="M11" t="s">
        <v>17</v>
      </c>
      <c r="N11" t="s">
        <v>8</v>
      </c>
      <c r="O11" t="s">
        <v>8</v>
      </c>
    </row>
    <row r="12" spans="3:15" x14ac:dyDescent="0.25">
      <c r="C12" s="3"/>
      <c r="D12" s="5">
        <v>0.26</v>
      </c>
      <c r="E12" s="5">
        <v>0.53</v>
      </c>
      <c r="F12" s="5">
        <v>0.21</v>
      </c>
      <c r="J12" s="9" t="s">
        <v>16</v>
      </c>
      <c r="K12" s="10" t="s">
        <v>12</v>
      </c>
      <c r="L12" s="9" t="s">
        <v>16</v>
      </c>
      <c r="M12" s="10" t="s">
        <v>12</v>
      </c>
      <c r="N12" s="9" t="s">
        <v>16</v>
      </c>
      <c r="O12" s="10" t="s">
        <v>12</v>
      </c>
    </row>
    <row r="13" spans="3:15" x14ac:dyDescent="0.25">
      <c r="D13" t="s">
        <v>10</v>
      </c>
      <c r="E13" t="s">
        <v>11</v>
      </c>
      <c r="F13" t="s">
        <v>13</v>
      </c>
      <c r="J13" s="17">
        <v>0.05</v>
      </c>
      <c r="K13" s="17">
        <v>0.04</v>
      </c>
      <c r="L13" s="17">
        <v>0.01</v>
      </c>
      <c r="M13" s="17">
        <v>0.01</v>
      </c>
      <c r="N13" s="17">
        <f>0%</f>
        <v>0</v>
      </c>
      <c r="O13" s="17">
        <f>0%</f>
        <v>0</v>
      </c>
    </row>
    <row r="14" spans="3:15" x14ac:dyDescent="0.25">
      <c r="D14" s="1">
        <f>50%</f>
        <v>0.5</v>
      </c>
      <c r="E14" s="1">
        <f>50%</f>
        <v>0.5</v>
      </c>
    </row>
    <row r="15" spans="3:15" x14ac:dyDescent="0.25">
      <c r="J15" t="s">
        <v>24</v>
      </c>
    </row>
    <row r="16" spans="3:15" x14ac:dyDescent="0.25">
      <c r="J16" s="7" t="s">
        <v>6</v>
      </c>
      <c r="K16" s="8" t="s">
        <v>6</v>
      </c>
      <c r="L16" s="7" t="s">
        <v>17</v>
      </c>
      <c r="M16" s="8" t="s">
        <v>17</v>
      </c>
      <c r="N16" s="7" t="s">
        <v>8</v>
      </c>
      <c r="O16" s="8" t="s">
        <v>8</v>
      </c>
    </row>
    <row r="17" spans="3:15" x14ac:dyDescent="0.25">
      <c r="J17" s="9" t="s">
        <v>16</v>
      </c>
      <c r="K17" s="10" t="s">
        <v>12</v>
      </c>
      <c r="L17" s="9" t="s">
        <v>16</v>
      </c>
      <c r="M17" s="10" t="s">
        <v>12</v>
      </c>
      <c r="N17" s="9" t="s">
        <v>16</v>
      </c>
      <c r="O17" s="10" t="s">
        <v>12</v>
      </c>
    </row>
    <row r="18" spans="3:15" x14ac:dyDescent="0.25">
      <c r="C18" t="s">
        <v>18</v>
      </c>
      <c r="I18" t="s">
        <v>1</v>
      </c>
      <c r="J18" s="15">
        <f>J4-$D$27*J$13 + $D33*J$7</f>
        <v>0.66563398834334808</v>
      </c>
      <c r="K18" s="15">
        <f>K4-$D$27*K$13 + $D33*K$7</f>
        <v>0.64956224399574169</v>
      </c>
      <c r="L18" s="15">
        <f t="shared" ref="L18:O18" si="12">L4-$D$27*L$13 + $D33*L$7</f>
        <v>0.97384201441770746</v>
      </c>
      <c r="M18" s="15">
        <f t="shared" si="12"/>
        <v>0.96438927809929953</v>
      </c>
      <c r="N18" s="15">
        <f t="shared" si="12"/>
        <v>0.98897959183673467</v>
      </c>
      <c r="O18" s="15">
        <f t="shared" si="12"/>
        <v>0.98897959183673467</v>
      </c>
    </row>
    <row r="19" spans="3:15" x14ac:dyDescent="0.25">
      <c r="D19" s="3" t="s">
        <v>6</v>
      </c>
      <c r="E19" s="3" t="s">
        <v>17</v>
      </c>
      <c r="F19" s="3" t="s">
        <v>8</v>
      </c>
      <c r="I19" t="s">
        <v>2</v>
      </c>
      <c r="J19" s="15">
        <f t="shared" ref="J19:K20" si="13">J5-$D$27*J$13 + $D34*J$7</f>
        <v>2.3619832548404012E-3</v>
      </c>
      <c r="K19" s="15">
        <f t="shared" si="13"/>
        <v>2.4541470434327584E-2</v>
      </c>
      <c r="L19" s="15">
        <f t="shared" ref="L19:O19" si="14">L5-$D$27*L$13 + $D34*L$7</f>
        <v>2.5510204081632699E-4</v>
      </c>
      <c r="M19" s="15">
        <f t="shared" si="14"/>
        <v>3.5884353741496605E-3</v>
      </c>
      <c r="N19" s="15">
        <f t="shared" si="14"/>
        <v>1.0204081632653063E-4</v>
      </c>
      <c r="O19" s="15">
        <f t="shared" si="14"/>
        <v>1.0204081632653063E-4</v>
      </c>
    </row>
    <row r="20" spans="3:15" x14ac:dyDescent="0.25">
      <c r="C20" t="s">
        <v>1</v>
      </c>
      <c r="D20" s="4">
        <v>1.03</v>
      </c>
      <c r="E20" s="4">
        <v>1.01</v>
      </c>
      <c r="F20" s="4">
        <v>1</v>
      </c>
      <c r="I20" t="s">
        <v>3</v>
      </c>
      <c r="J20" s="15">
        <f t="shared" si="13"/>
        <v>0.27466021615746888</v>
      </c>
      <c r="K20" s="15">
        <f t="shared" si="13"/>
        <v>0.29324009781427363</v>
      </c>
      <c r="L20" s="15">
        <f t="shared" ref="L20:O20" si="15">L6-$D$27*L$13 + $D35*L$7</f>
        <v>1.8449764521193089E-2</v>
      </c>
      <c r="M20" s="15">
        <f t="shared" si="15"/>
        <v>1.9475405546834117E-2</v>
      </c>
      <c r="N20" s="15">
        <f t="shared" si="15"/>
        <v>1.0661957090528518E-2</v>
      </c>
      <c r="O20" s="15">
        <f t="shared" si="15"/>
        <v>1.1174777603349033E-2</v>
      </c>
    </row>
    <row r="21" spans="3:15" x14ac:dyDescent="0.25">
      <c r="C21" t="s">
        <v>2</v>
      </c>
      <c r="D21" s="4">
        <v>0.5</v>
      </c>
      <c r="E21" s="4">
        <v>0.5</v>
      </c>
      <c r="F21" s="4">
        <v>1</v>
      </c>
      <c r="I21" t="s">
        <v>19</v>
      </c>
      <c r="J21" s="13">
        <f t="shared" ref="J21:O21" si="16">J13</f>
        <v>0.05</v>
      </c>
      <c r="K21" s="13">
        <f t="shared" si="16"/>
        <v>0.04</v>
      </c>
      <c r="L21" s="13">
        <f t="shared" si="16"/>
        <v>0.01</v>
      </c>
      <c r="M21" s="13">
        <f t="shared" si="16"/>
        <v>0.01</v>
      </c>
      <c r="N21" s="13">
        <f t="shared" si="16"/>
        <v>0</v>
      </c>
      <c r="O21" s="19">
        <f t="shared" si="16"/>
        <v>0</v>
      </c>
    </row>
    <row r="22" spans="3:15" x14ac:dyDescent="0.25">
      <c r="C22" t="s">
        <v>3</v>
      </c>
      <c r="D22" s="4">
        <v>0.95</v>
      </c>
      <c r="E22" s="4">
        <v>0.95</v>
      </c>
      <c r="F22" s="4">
        <v>0.95</v>
      </c>
      <c r="I22" t="s">
        <v>29</v>
      </c>
      <c r="J22" s="20">
        <f>SUM(J18:J21)</f>
        <v>0.99265618775565745</v>
      </c>
      <c r="K22" s="21">
        <f>SUM(K18:K21)</f>
        <v>1.0073438122443428</v>
      </c>
      <c r="L22" s="21">
        <f t="shared" ref="L22:O22" si="17">SUM(L18:L21)</f>
        <v>1.0025468809797169</v>
      </c>
      <c r="M22" s="21">
        <f t="shared" si="17"/>
        <v>0.99745311902028333</v>
      </c>
      <c r="N22" s="21">
        <f t="shared" si="17"/>
        <v>0.99974358974358968</v>
      </c>
      <c r="O22" s="22">
        <f t="shared" si="17"/>
        <v>1.0002564102564102</v>
      </c>
    </row>
    <row r="23" spans="3:15" x14ac:dyDescent="0.25">
      <c r="C23" t="s">
        <v>4</v>
      </c>
      <c r="D23" s="4">
        <v>1</v>
      </c>
      <c r="E23" s="4">
        <v>1</v>
      </c>
      <c r="F23" s="4">
        <v>1</v>
      </c>
    </row>
    <row r="24" spans="3:15" x14ac:dyDescent="0.2">
      <c r="D24" s="4"/>
      <c r="J24" t="s">
        <v>21</v>
      </c>
    </row>
    <row r="25" spans="3:15" x14ac:dyDescent="0.2">
      <c r="J25" s="7" t="s">
        <v>6</v>
      </c>
      <c r="K25" s="8" t="s">
        <v>6</v>
      </c>
      <c r="L25" s="7" t="s">
        <v>17</v>
      </c>
      <c r="M25" s="8" t="s">
        <v>17</v>
      </c>
      <c r="N25" s="7" t="s">
        <v>8</v>
      </c>
      <c r="O25" s="8" t="s">
        <v>8</v>
      </c>
    </row>
    <row r="26" spans="3:15" x14ac:dyDescent="0.2">
      <c r="C26" t="s">
        <v>26</v>
      </c>
      <c r="J26" s="9" t="s">
        <v>16</v>
      </c>
      <c r="K26" s="10" t="s">
        <v>12</v>
      </c>
      <c r="L26" s="9" t="s">
        <v>16</v>
      </c>
      <c r="M26" s="10" t="s">
        <v>12</v>
      </c>
      <c r="N26" s="9" t="s">
        <v>16</v>
      </c>
      <c r="O26" s="10" t="s">
        <v>12</v>
      </c>
    </row>
    <row r="27" spans="3:15" x14ac:dyDescent="0.2">
      <c r="C27" t="s">
        <v>27</v>
      </c>
      <c r="D27" s="18">
        <f>1/3</f>
        <v>0.33333333333333331</v>
      </c>
      <c r="I27" t="s">
        <v>1</v>
      </c>
      <c r="J27" s="15">
        <v>0.67</v>
      </c>
      <c r="K27" s="16">
        <v>0.67</v>
      </c>
      <c r="L27" s="15">
        <v>0.95399999999999996</v>
      </c>
      <c r="M27" s="16">
        <v>0.95</v>
      </c>
      <c r="N27" s="15">
        <v>0.98</v>
      </c>
      <c r="O27" s="16">
        <v>0.98</v>
      </c>
    </row>
    <row r="28" spans="3:15" x14ac:dyDescent="0.2">
      <c r="C28" t="s">
        <v>28</v>
      </c>
      <c r="D28" s="18">
        <f>1/3</f>
        <v>0.33333333333333331</v>
      </c>
      <c r="I28" t="s">
        <v>2</v>
      </c>
      <c r="J28" s="11">
        <v>0.02</v>
      </c>
      <c r="K28" s="12">
        <v>0.02</v>
      </c>
      <c r="L28" s="11">
        <v>8.0000000000000002E-3</v>
      </c>
      <c r="M28" s="12">
        <v>0.01</v>
      </c>
      <c r="N28" s="11">
        <v>0.01</v>
      </c>
      <c r="O28" s="12">
        <v>0.01</v>
      </c>
    </row>
    <row r="29" spans="3:15" x14ac:dyDescent="0.2">
      <c r="C29" t="s">
        <v>3</v>
      </c>
      <c r="D29" s="18">
        <f>1/3</f>
        <v>0.33333333333333331</v>
      </c>
      <c r="I29" t="s">
        <v>3</v>
      </c>
      <c r="J29" s="11">
        <v>0.28999999999999998</v>
      </c>
      <c r="K29" s="12">
        <f>29%</f>
        <v>0.28999999999999998</v>
      </c>
      <c r="L29" s="11">
        <v>0.03</v>
      </c>
      <c r="M29" s="12">
        <v>0.03</v>
      </c>
      <c r="N29" s="11">
        <v>0.01</v>
      </c>
      <c r="O29" s="12">
        <v>0.01</v>
      </c>
    </row>
    <row r="30" spans="3:15" x14ac:dyDescent="0.2">
      <c r="C30" t="s">
        <v>4</v>
      </c>
      <c r="D30">
        <v>0</v>
      </c>
      <c r="I30" t="s">
        <v>19</v>
      </c>
      <c r="J30" s="11">
        <v>0.03</v>
      </c>
      <c r="K30" s="12">
        <v>0.03</v>
      </c>
      <c r="L30" s="11">
        <v>0.01</v>
      </c>
      <c r="M30" s="12">
        <v>0.01</v>
      </c>
      <c r="N30" s="11">
        <v>0</v>
      </c>
      <c r="O30" s="12">
        <v>0</v>
      </c>
    </row>
    <row r="31" spans="3:15" x14ac:dyDescent="0.2">
      <c r="I31" t="s">
        <v>20</v>
      </c>
      <c r="J31" s="13"/>
      <c r="K31" s="14"/>
      <c r="L31" s="13"/>
      <c r="M31" s="14"/>
      <c r="N31" s="13"/>
      <c r="O31" s="14"/>
    </row>
    <row r="32" spans="3:15" x14ac:dyDescent="0.2">
      <c r="C32" s="7" t="s">
        <v>32</v>
      </c>
      <c r="D32" s="8"/>
    </row>
    <row r="33" spans="3:15" x14ac:dyDescent="0.2">
      <c r="C33" s="9" t="s">
        <v>27</v>
      </c>
      <c r="D33" s="26">
        <f>D4/SUM($D$4:$D$6)</f>
        <v>0.89795918367346939</v>
      </c>
      <c r="J33" s="6"/>
      <c r="K33" s="6"/>
      <c r="L33" s="6"/>
      <c r="M33" s="6"/>
      <c r="N33" s="6"/>
      <c r="O33" s="6"/>
    </row>
    <row r="34" spans="3:15" x14ac:dyDescent="0.2">
      <c r="C34" s="9" t="s">
        <v>28</v>
      </c>
      <c r="D34" s="26">
        <f t="shared" ref="D34:D35" si="18">D5/SUM($D$4:$D$6)</f>
        <v>1.0204081632653062E-2</v>
      </c>
      <c r="J34" t="s">
        <v>30</v>
      </c>
    </row>
    <row r="35" spans="3:15" x14ac:dyDescent="0.2">
      <c r="C35" s="27" t="s">
        <v>3</v>
      </c>
      <c r="D35" s="26">
        <f t="shared" si="18"/>
        <v>9.1836734693877556E-2</v>
      </c>
      <c r="J35" s="7" t="s">
        <v>6</v>
      </c>
      <c r="K35" s="8" t="s">
        <v>6</v>
      </c>
      <c r="L35" s="7" t="s">
        <v>17</v>
      </c>
      <c r="M35" s="8" t="s">
        <v>17</v>
      </c>
      <c r="N35" s="7" t="s">
        <v>8</v>
      </c>
      <c r="O35" s="8" t="s">
        <v>8</v>
      </c>
    </row>
    <row r="36" spans="3:15" x14ac:dyDescent="0.2">
      <c r="J36" s="9" t="s">
        <v>16</v>
      </c>
      <c r="K36" s="10" t="s">
        <v>12</v>
      </c>
      <c r="L36" s="9" t="s">
        <v>16</v>
      </c>
      <c r="M36" s="10" t="s">
        <v>12</v>
      </c>
      <c r="N36" s="9" t="s">
        <v>16</v>
      </c>
      <c r="O36" s="10" t="s">
        <v>12</v>
      </c>
    </row>
    <row r="37" spans="3:15" x14ac:dyDescent="0.2">
      <c r="I37" t="s">
        <v>1</v>
      </c>
      <c r="J37" s="23">
        <f>(J18-J27)*100</f>
        <v>-0.4366011656651958</v>
      </c>
      <c r="K37" s="23">
        <f t="shared" ref="K37:O37" si="19">(K18-K27)*100</f>
        <v>-2.0437756004258345</v>
      </c>
      <c r="L37" s="23">
        <f t="shared" si="19"/>
        <v>1.9842014417707499</v>
      </c>
      <c r="M37" s="23">
        <f t="shared" si="19"/>
        <v>1.4389278099299574</v>
      </c>
      <c r="N37" s="23">
        <f t="shared" si="19"/>
        <v>0.89795918367346905</v>
      </c>
      <c r="O37" s="23">
        <f t="shared" si="19"/>
        <v>0.89795918367346905</v>
      </c>
    </row>
    <row r="38" spans="3:15" x14ac:dyDescent="0.2">
      <c r="I38" t="s">
        <v>2</v>
      </c>
      <c r="J38" s="23">
        <f t="shared" ref="J38:O40" si="20">(J19-J28)*100</f>
        <v>-1.7638016745159599</v>
      </c>
      <c r="K38" s="23">
        <f t="shared" si="20"/>
        <v>0.4541470434327583</v>
      </c>
      <c r="L38" s="23">
        <f t="shared" si="20"/>
        <v>-0.77448979591836731</v>
      </c>
      <c r="M38" s="23">
        <f t="shared" si="20"/>
        <v>-0.641156462585034</v>
      </c>
      <c r="N38" s="23">
        <f t="shared" si="20"/>
        <v>-0.98979591836734704</v>
      </c>
      <c r="O38" s="23">
        <f t="shared" si="20"/>
        <v>-0.98979591836734704</v>
      </c>
    </row>
    <row r="39" spans="3:15" x14ac:dyDescent="0.2">
      <c r="I39" t="s">
        <v>3</v>
      </c>
      <c r="J39" s="23">
        <f t="shared" si="20"/>
        <v>-1.5339783842531096</v>
      </c>
      <c r="K39" s="23">
        <f t="shared" si="20"/>
        <v>0.32400978142736458</v>
      </c>
      <c r="L39" s="23">
        <f t="shared" si="20"/>
        <v>-1.1550235478806909</v>
      </c>
      <c r="M39" s="23">
        <f t="shared" si="20"/>
        <v>-1.0524594453165881</v>
      </c>
      <c r="N39" s="23">
        <f t="shared" si="20"/>
        <v>6.6195709052851825E-2</v>
      </c>
      <c r="O39" s="23">
        <f t="shared" si="20"/>
        <v>0.11747776033490323</v>
      </c>
    </row>
    <row r="40" spans="3:15" x14ac:dyDescent="0.2">
      <c r="I40" t="s">
        <v>19</v>
      </c>
      <c r="J40" s="23">
        <f t="shared" si="20"/>
        <v>2.0000000000000004</v>
      </c>
      <c r="K40" s="23">
        <f t="shared" si="20"/>
        <v>1.0000000000000002</v>
      </c>
      <c r="L40" s="23">
        <f t="shared" si="20"/>
        <v>0</v>
      </c>
      <c r="M40" s="23">
        <f t="shared" si="20"/>
        <v>0</v>
      </c>
      <c r="N40" s="23">
        <f t="shared" si="20"/>
        <v>0</v>
      </c>
      <c r="O40" s="23">
        <f t="shared" si="20"/>
        <v>0</v>
      </c>
    </row>
    <row r="41" spans="3:15" x14ac:dyDescent="0.2">
      <c r="I41" t="s">
        <v>20</v>
      </c>
      <c r="J41" s="24"/>
      <c r="K41" s="25"/>
      <c r="L41" s="24"/>
      <c r="M41" s="25"/>
      <c r="N41" s="24"/>
      <c r="O41" s="25"/>
    </row>
    <row r="86" spans="5:5" x14ac:dyDescent="0.2">
      <c r="E86" t="s">
        <v>23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P4" sqref="P4"/>
    </sheetView>
  </sheetViews>
  <sheetFormatPr baseColWidth="10" defaultRowHeight="16" x14ac:dyDescent="0.2"/>
  <sheetData>
    <row r="1" spans="1:14" x14ac:dyDescent="0.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x14ac:dyDescent="0.2">
      <c r="A3" s="28"/>
      <c r="B3" s="7"/>
      <c r="C3" s="7" t="s">
        <v>34</v>
      </c>
      <c r="D3" s="8" t="s">
        <v>35</v>
      </c>
      <c r="E3" s="7" t="s">
        <v>34</v>
      </c>
      <c r="F3" s="8" t="s">
        <v>35</v>
      </c>
      <c r="G3" s="7" t="s">
        <v>34</v>
      </c>
      <c r="H3" s="8" t="s">
        <v>35</v>
      </c>
      <c r="I3" s="7" t="s">
        <v>34</v>
      </c>
      <c r="J3" s="8" t="s">
        <v>35</v>
      </c>
      <c r="K3" s="7" t="s">
        <v>34</v>
      </c>
      <c r="L3" s="8" t="s">
        <v>35</v>
      </c>
      <c r="M3" s="7" t="s">
        <v>34</v>
      </c>
      <c r="N3" s="8" t="s">
        <v>35</v>
      </c>
    </row>
    <row r="4" spans="1:14" x14ac:dyDescent="0.2">
      <c r="A4" s="28"/>
      <c r="B4" s="9"/>
      <c r="C4" s="9" t="s">
        <v>6</v>
      </c>
      <c r="D4" s="10" t="s">
        <v>6</v>
      </c>
      <c r="E4" s="9" t="s">
        <v>6</v>
      </c>
      <c r="F4" s="10" t="s">
        <v>6</v>
      </c>
      <c r="G4" s="9" t="s">
        <v>17</v>
      </c>
      <c r="H4" s="10" t="s">
        <v>17</v>
      </c>
      <c r="I4" s="9" t="s">
        <v>17</v>
      </c>
      <c r="J4" s="10" t="s">
        <v>17</v>
      </c>
      <c r="K4" s="9" t="s">
        <v>8</v>
      </c>
      <c r="L4" s="10" t="s">
        <v>8</v>
      </c>
      <c r="M4" s="9" t="s">
        <v>8</v>
      </c>
      <c r="N4" s="10" t="s">
        <v>8</v>
      </c>
    </row>
    <row r="5" spans="1:14" x14ac:dyDescent="0.2">
      <c r="A5" s="28"/>
      <c r="B5" s="9"/>
      <c r="C5" s="27" t="s">
        <v>16</v>
      </c>
      <c r="D5" s="29" t="s">
        <v>16</v>
      </c>
      <c r="E5" s="27" t="s">
        <v>12</v>
      </c>
      <c r="F5" s="29" t="s">
        <v>12</v>
      </c>
      <c r="G5" s="27" t="s">
        <v>16</v>
      </c>
      <c r="H5" s="29" t="s">
        <v>16</v>
      </c>
      <c r="I5" s="27" t="s">
        <v>12</v>
      </c>
      <c r="J5" s="29" t="s">
        <v>12</v>
      </c>
      <c r="K5" s="27" t="s">
        <v>16</v>
      </c>
      <c r="L5" s="29" t="s">
        <v>16</v>
      </c>
      <c r="M5" s="27" t="s">
        <v>12</v>
      </c>
      <c r="N5" s="29" t="s">
        <v>12</v>
      </c>
    </row>
    <row r="6" spans="1:14" x14ac:dyDescent="0.2">
      <c r="A6" s="28"/>
      <c r="B6" s="9" t="s">
        <v>1</v>
      </c>
      <c r="C6" s="11">
        <v>0.66563398834334808</v>
      </c>
      <c r="D6" s="12">
        <v>0.67</v>
      </c>
      <c r="E6" s="11">
        <v>0.64956224399574169</v>
      </c>
      <c r="F6" s="12">
        <v>0.67</v>
      </c>
      <c r="G6" s="11">
        <v>0.97384201441770746</v>
      </c>
      <c r="H6" s="12">
        <v>0.95399999999999996</v>
      </c>
      <c r="I6" s="11">
        <v>0.96438927809929953</v>
      </c>
      <c r="J6" s="12">
        <v>0.95</v>
      </c>
      <c r="K6" s="11">
        <v>0.98897959183673467</v>
      </c>
      <c r="L6" s="12">
        <v>0.98</v>
      </c>
      <c r="M6" s="11">
        <v>0.98897959183673467</v>
      </c>
      <c r="N6" s="12">
        <v>0.98</v>
      </c>
    </row>
    <row r="7" spans="1:14" x14ac:dyDescent="0.2">
      <c r="A7" s="28"/>
      <c r="B7" s="9" t="s">
        <v>2</v>
      </c>
      <c r="C7" s="11">
        <v>2.3619832548404012E-3</v>
      </c>
      <c r="D7" s="12">
        <v>0.02</v>
      </c>
      <c r="E7" s="11">
        <v>2.4541470434327584E-2</v>
      </c>
      <c r="F7" s="12">
        <v>0.02</v>
      </c>
      <c r="G7" s="11">
        <v>2.5510204081632699E-4</v>
      </c>
      <c r="H7" s="12">
        <v>8.0000000000000002E-3</v>
      </c>
      <c r="I7" s="11">
        <v>3.5884353741496605E-3</v>
      </c>
      <c r="J7" s="12">
        <v>0.01</v>
      </c>
      <c r="K7" s="11">
        <v>1.0204081632653063E-4</v>
      </c>
      <c r="L7" s="12">
        <v>0.01</v>
      </c>
      <c r="M7" s="11">
        <v>1.0204081632653063E-4</v>
      </c>
      <c r="N7" s="12">
        <v>0.01</v>
      </c>
    </row>
    <row r="8" spans="1:14" x14ac:dyDescent="0.2">
      <c r="A8" s="28"/>
      <c r="B8" s="9" t="s">
        <v>3</v>
      </c>
      <c r="C8" s="11">
        <v>0.27466021615746888</v>
      </c>
      <c r="D8" s="12">
        <v>0.28999999999999998</v>
      </c>
      <c r="E8" s="11">
        <v>0.29324009781427363</v>
      </c>
      <c r="F8" s="12">
        <v>0.28999999999999998</v>
      </c>
      <c r="G8" s="11">
        <v>1.8449764521193089E-2</v>
      </c>
      <c r="H8" s="12">
        <v>0.03</v>
      </c>
      <c r="I8" s="11">
        <v>1.9475405546834117E-2</v>
      </c>
      <c r="J8" s="12">
        <v>0.03</v>
      </c>
      <c r="K8" s="11">
        <v>1.0661957090528518E-2</v>
      </c>
      <c r="L8" s="12">
        <v>0.01</v>
      </c>
      <c r="M8" s="11">
        <v>1.1174777603349033E-2</v>
      </c>
      <c r="N8" s="12">
        <v>0.01</v>
      </c>
    </row>
    <row r="9" spans="1:14" x14ac:dyDescent="0.2">
      <c r="A9" s="28"/>
      <c r="B9" s="27" t="s">
        <v>19</v>
      </c>
      <c r="C9" s="13">
        <v>0.05</v>
      </c>
      <c r="D9" s="14">
        <v>0.03</v>
      </c>
      <c r="E9" s="13">
        <v>0.04</v>
      </c>
      <c r="F9" s="14">
        <v>0.03</v>
      </c>
      <c r="G9" s="13">
        <v>0.01</v>
      </c>
      <c r="H9" s="14">
        <v>0.01</v>
      </c>
      <c r="I9" s="13">
        <v>0.01</v>
      </c>
      <c r="J9" s="14">
        <v>0.01</v>
      </c>
      <c r="K9" s="13">
        <v>0</v>
      </c>
      <c r="L9" s="14">
        <v>0</v>
      </c>
      <c r="M9" s="13">
        <v>0</v>
      </c>
      <c r="N9" s="14">
        <v>0</v>
      </c>
    </row>
    <row r="10" spans="1:14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4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2017-03-30T15:52:58Z</dcterms:created>
  <dcterms:modified xsi:type="dcterms:W3CDTF">2017-04-06T00:02:39Z</dcterms:modified>
</cp:coreProperties>
</file>