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itt\Documents\"/>
    </mc:Choice>
  </mc:AlternateContent>
  <xr:revisionPtr revIDLastSave="0" documentId="13_ncr:1_{4196713A-BE79-4DFF-98F7-59D59FAAC99A}" xr6:coauthVersionLast="36" xr6:coauthVersionMax="36" xr10:uidLastSave="{00000000-0000-0000-0000-000000000000}"/>
  <bookViews>
    <workbookView xWindow="0" yWindow="0" windowWidth="14376" windowHeight="12780" activeTab="4" xr2:uid="{00000000-000D-0000-FFFF-FFFF00000000}"/>
  </bookViews>
  <sheets>
    <sheet name="DATA SHEET" sheetId="1" r:id="rId1"/>
    <sheet name="PIVOT1" sheetId="5" r:id="rId2"/>
    <sheet name="PIVOT2" sheetId="8" r:id="rId3"/>
    <sheet name="PIVOT3" sheetId="10" r:id="rId4"/>
    <sheet name="BONUS" sheetId="11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1" l="1"/>
  <c r="B3" i="11"/>
  <c r="B11" i="11" l="1"/>
  <c r="E4" i="11"/>
  <c r="E5" i="11"/>
  <c r="H5" i="11" s="1"/>
  <c r="E6" i="11"/>
  <c r="H6" i="11" s="1"/>
  <c r="E7" i="11"/>
  <c r="E8" i="11"/>
  <c r="E9" i="11"/>
  <c r="E10" i="11"/>
  <c r="H10" i="11" s="1"/>
  <c r="E12" i="11"/>
  <c r="E13" i="11"/>
  <c r="H4" i="11"/>
  <c r="H7" i="11"/>
  <c r="H8" i="11"/>
  <c r="H9" i="11"/>
  <c r="H12" i="11"/>
  <c r="H13" i="11"/>
  <c r="H2" i="11"/>
  <c r="G4" i="11"/>
  <c r="G7" i="11"/>
  <c r="G8" i="11"/>
  <c r="G9" i="11"/>
  <c r="G12" i="11"/>
  <c r="G13" i="11"/>
  <c r="G2" i="11"/>
  <c r="F4" i="11"/>
  <c r="F7" i="11"/>
  <c r="F8" i="11"/>
  <c r="F9" i="11"/>
  <c r="F12" i="11"/>
  <c r="F13" i="11"/>
  <c r="F2" i="11"/>
  <c r="E2" i="11"/>
  <c r="F5" i="11" l="1"/>
  <c r="G5" i="11"/>
  <c r="E3" i="11"/>
  <c r="E11" i="11"/>
  <c r="F10" i="11"/>
  <c r="F6" i="11"/>
  <c r="G10" i="11"/>
  <c r="G6" i="11"/>
  <c r="G3" i="11" l="1"/>
  <c r="H3" i="11"/>
  <c r="F3" i="11"/>
  <c r="H11" i="11"/>
  <c r="G11" i="11"/>
  <c r="F11" i="11"/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 l="1"/>
  <c r="C8" i="11"/>
  <c r="C7" i="11"/>
  <c r="C6" i="11"/>
  <c r="C5" i="11"/>
  <c r="C4" i="11"/>
  <c r="C3" i="11"/>
  <c r="C2" i="11"/>
  <c r="B2" i="11"/>
  <c r="B13" i="11"/>
  <c r="B12" i="11"/>
  <c r="B10" i="11"/>
  <c r="B9" i="11"/>
  <c r="B7" i="11"/>
  <c r="B8" i="11"/>
  <c r="B6" i="11"/>
  <c r="B4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<sst xmlns="http://schemas.openxmlformats.org/spreadsheetml/2006/main" count="24820" uniqueCount="8400">
  <si>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</si>
  <si>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</si>
  <si>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</si>
  <si>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</si>
  <si>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</si>
  <si>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</si>
  <si>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</si>
  <si>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</si>
  <si>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</si>
  <si>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</si>
  <si>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</si>
  <si>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</si>
  <si>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</si>
  <si>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</si>
  <si>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</si>
  <si>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</si>
  <si>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</si>
  <si>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</si>
  <si>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</si>
  <si>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</si>
  <si>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</si>
  <si>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</si>
  <si>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</si>
  <si>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</si>
  <si>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</si>
  <si>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</si>
  <si>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</si>
  <si>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</si>
  <si>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</si>
  <si>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</si>
  <si>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</si>
  <si>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</si>
  <si>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</si>
  <si>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</si>
  <si>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</si>
  <si>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</si>
  <si>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</si>
  <si>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</si>
  <si>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</si>
  <si>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</si>
  <si>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</si>
  <si>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</si>
  <si>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</si>
  <si>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</si>
  <si>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</si>
  <si>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</si>
  <si>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</si>
  <si>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</si>
  <si>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</si>
  <si>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</si>
  <si>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</si>
  <si>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</si>
  <si>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</si>
  <si>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</si>
  <si>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</si>
  <si>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</si>
  <si>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</si>
  <si>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</si>
  <si>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</si>
  <si>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</si>
  <si>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</si>
  <si>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</si>
  <si>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</si>
  <si>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</si>
  <si>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</si>
  <si>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</si>
  <si>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</si>
  <si>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</si>
  <si>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</si>
  <si>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</si>
  <si>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</si>
  <si>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</si>
  <si>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</si>
  <si>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</si>
  <si>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</si>
  <si>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</si>
  <si>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</si>
  <si>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</si>
  <si>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</si>
  <si>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</si>
  <si>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</si>
  <si>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</si>
  <si>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</si>
  <si>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</si>
  <si>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</si>
  <si>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</si>
  <si>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</si>
  <si>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</si>
  <si>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</si>
  <si>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</si>
  <si>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</si>
  <si>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</si>
  <si>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</si>
  <si>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</si>
  <si>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</si>
  <si>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</si>
  <si>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</si>
  <si>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</si>
  <si>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</si>
  <si>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</si>
  <si>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</si>
  <si>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</si>
  <si>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</si>
  <si>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</si>
  <si>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</si>
  <si>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</si>
  <si>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</si>
  <si>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</si>
  <si>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</si>
  <si>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</si>
  <si>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</si>
  <si>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</si>
  <si>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</si>
  <si>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</si>
  <si>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</si>
  <si>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</si>
  <si>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</si>
  <si>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</si>
  <si>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</si>
  <si>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</si>
  <si>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</si>
  <si>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</si>
  <si>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</si>
  <si>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</si>
  <si>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</si>
  <si>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</si>
  <si>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</si>
  <si>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</si>
  <si>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</si>
  <si>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</si>
  <si>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</si>
  <si>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</si>
  <si>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</si>
  <si>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</si>
  <si>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</si>
  <si>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</si>
  <si>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</si>
  <si>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</si>
  <si>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</si>
  <si>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</si>
  <si>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</si>
  <si>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</si>
  <si>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</si>
  <si>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</si>
  <si>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</si>
  <si>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</si>
  <si>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</si>
  <si>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</si>
  <si>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</si>
  <si>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</si>
  <si>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</si>
  <si>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</si>
  <si>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</si>
  <si>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</si>
  <si>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</si>
  <si>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</si>
  <si>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</si>
  <si>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</si>
  <si>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</si>
  <si>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</si>
  <si>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</si>
  <si>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</si>
  <si>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</si>
  <si>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</si>
  <si>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</si>
  <si>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</si>
  <si>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</si>
  <si>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</si>
  <si>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</si>
  <si>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</si>
  <si>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</si>
  <si>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</si>
  <si>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</si>
  <si>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</si>
  <si>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</si>
  <si>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</si>
  <si>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</si>
  <si>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</si>
  <si>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</si>
  <si>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</si>
  <si>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</si>
  <si>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</si>
  <si>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</si>
  <si>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</si>
  <si>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</si>
  <si>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</si>
  <si>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</si>
  <si>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</si>
  <si>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</si>
  <si>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</si>
  <si>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</si>
  <si>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</si>
  <si>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</si>
  <si>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</si>
  <si>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</si>
  <si>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</si>
  <si>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</si>
  <si>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</si>
  <si>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</si>
  <si>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</si>
  <si>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</si>
  <si>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</si>
  <si>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</si>
  <si>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</si>
  <si>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</si>
  <si>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</si>
  <si>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</si>
  <si>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</si>
  <si>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</si>
  <si>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</si>
  <si>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</si>
  <si>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</si>
  <si>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</si>
  <si>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</si>
  <si>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</si>
  <si>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</si>
  <si>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</si>
  <si>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</si>
  <si>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</si>
  <si>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</si>
  <si>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</si>
  <si>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</si>
  <si>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</si>
  <si>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</si>
  <si>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</si>
  <si>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</si>
  <si>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</si>
  <si>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</si>
  <si>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</si>
  <si>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</si>
  <si>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</si>
  <si>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</si>
  <si>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</si>
  <si>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</si>
  <si>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</si>
  <si>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</si>
  <si>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</si>
  <si>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</si>
  <si>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</si>
  <si>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</si>
  <si>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</si>
  <si>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</si>
  <si>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</si>
  <si>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</si>
  <si>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</si>
  <si>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</si>
  <si>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</si>
  <si>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</si>
  <si>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</si>
  <si>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</si>
  <si>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</si>
  <si>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</si>
  <si>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</si>
  <si>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</si>
  <si>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</si>
  <si>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</si>
  <si>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</si>
  <si>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</si>
  <si>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</si>
  <si>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</si>
  <si>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</si>
  <si>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</si>
  <si>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</si>
  <si>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</si>
  <si>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</si>
  <si>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</si>
  <si>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</si>
  <si>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</si>
  <si>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</si>
  <si>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</si>
  <si>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</si>
  <si>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</si>
  <si>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</si>
  <si>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</si>
  <si>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</si>
  <si>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</si>
  <si>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</si>
  <si>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</si>
  <si>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</si>
  <si>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</si>
  <si>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</si>
  <si>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</si>
  <si>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</si>
  <si>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</si>
  <si>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</si>
  <si>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</si>
  <si>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</si>
  <si>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</si>
  <si>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</si>
  <si>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</si>
  <si>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</si>
  <si>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</si>
  <si>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</si>
  <si>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</si>
  <si>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</si>
  <si>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</si>
  <si>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</si>
  <si>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</si>
  <si>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</si>
  <si>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</si>
  <si>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</si>
  <si>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</si>
  <si>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</si>
  <si>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</si>
  <si>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</si>
  <si>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</si>
  <si>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</si>
  <si>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</si>
  <si>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</si>
  <si>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</si>
  <si>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</si>
  <si>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</si>
  <si>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</si>
  <si>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</si>
  <si>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</si>
  <si>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</si>
  <si>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</si>
  <si>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</si>
  <si>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</si>
  <si>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</si>
  <si>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</si>
  <si>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</si>
  <si>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</si>
  <si>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</si>
  <si>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</si>
  <si>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</si>
  <si>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</si>
  <si>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</si>
  <si>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</si>
  <si>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</si>
  <si>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</si>
  <si>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</si>
  <si>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</si>
  <si>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</si>
  <si>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</si>
  <si>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</si>
  <si>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</si>
  <si>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</si>
  <si>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</si>
  <si>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</si>
  <si>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</si>
  <si>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</si>
  <si>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</si>
  <si>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</si>
  <si>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</si>
  <si>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</si>
  <si>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</si>
  <si>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</si>
  <si>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</si>
  <si>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</si>
  <si>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</si>
  <si>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</si>
  <si>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</si>
  <si>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</si>
  <si>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</si>
  <si>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</si>
  <si>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</si>
  <si>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</si>
  <si>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</si>
  <si>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</si>
  <si>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</si>
  <si>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</si>
  <si>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</si>
  <si>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</si>
  <si>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</si>
  <si>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</si>
  <si>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</si>
  <si>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</si>
  <si>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</si>
  <si>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</si>
  <si>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</si>
  <si>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</si>
  <si>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</si>
  <si>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</si>
  <si>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</si>
  <si>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</si>
  <si>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</si>
  <si>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</si>
  <si>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</si>
  <si>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</si>
  <si>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</si>
  <si>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</si>
  <si>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</si>
  <si>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</si>
  <si>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</si>
  <si>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</si>
  <si>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</si>
  <si>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</si>
  <si>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</si>
  <si>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</si>
  <si>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</si>
  <si>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</si>
  <si>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</si>
  <si>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</si>
  <si>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</si>
  <si>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</si>
  <si>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</si>
  <si>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</si>
  <si>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</si>
  <si>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</si>
  <si>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</si>
  <si>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</si>
  <si>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</si>
  <si>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</si>
  <si>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</si>
  <si>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</si>
  <si>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</si>
  <si>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</si>
  <si>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</si>
  <si>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</si>
  <si>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</si>
  <si>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</si>
  <si>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</si>
  <si>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</si>
  <si>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</si>
  <si>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</si>
  <si>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</si>
  <si>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</si>
  <si>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</si>
  <si>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</si>
  <si>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</si>
  <si>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</si>
  <si>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</si>
  <si>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</si>
  <si>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</si>
  <si>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</si>
  <si>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</si>
  <si>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</si>
  <si>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</si>
  <si>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</si>
  <si>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</si>
  <si>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</si>
  <si>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</si>
  <si>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</si>
  <si>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</si>
  <si>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</si>
  <si>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</si>
  <si>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</si>
  <si>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</si>
  <si>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</si>
  <si>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</si>
  <si>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</si>
  <si>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</si>
  <si>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</si>
  <si>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</si>
  <si>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</si>
  <si>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</si>
  <si>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</si>
  <si>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</si>
  <si>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</si>
  <si>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</si>
  <si>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</si>
  <si>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</si>
  <si>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</si>
  <si>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</si>
  <si>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</si>
  <si>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</si>
  <si>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</si>
  <si>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</si>
  <si>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</si>
  <si>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</si>
  <si>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</si>
  <si>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</si>
  <si>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</si>
  <si>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</si>
  <si>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</si>
  <si>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</si>
  <si>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</si>
  <si>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</si>
  <si>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</si>
  <si>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</si>
  <si>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</si>
  <si>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</si>
  <si>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</si>
  <si>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</si>
  <si>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</si>
  <si>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</si>
  <si>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</si>
  <si>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</si>
  <si>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</si>
  <si>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</si>
  <si>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</si>
  <si>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</si>
  <si>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</si>
  <si>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</si>
  <si>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</si>
  <si>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</si>
  <si>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</si>
  <si>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</si>
  <si>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</si>
  <si>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</si>
  <si>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</si>
  <si>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</si>
  <si>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</si>
  <si>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</si>
  <si>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</si>
  <si>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</si>
  <si>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</si>
  <si>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</si>
  <si>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</si>
  <si>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</si>
  <si>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</si>
  <si>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</si>
  <si>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</si>
  <si>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</si>
  <si>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</si>
  <si>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</si>
  <si>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</si>
  <si>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</si>
  <si>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</si>
  <si>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</si>
  <si>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</si>
  <si>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</si>
  <si>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</si>
  <si>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</si>
  <si>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</si>
  <si>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</si>
  <si>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</si>
  <si>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</si>
  <si>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</si>
  <si>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</si>
  <si>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</si>
  <si>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</si>
  <si>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</si>
  <si>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</si>
  <si>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</si>
  <si>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</si>
  <si>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</si>
  <si>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</si>
  <si>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</si>
  <si>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</si>
  <si>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</si>
  <si>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</si>
  <si>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</si>
  <si>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</si>
  <si>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</si>
  <si>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</si>
  <si>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</si>
  <si>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</si>
  <si>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</si>
  <si>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</si>
  <si>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</si>
  <si>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</si>
  <si>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</si>
  <si>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</si>
  <si>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</si>
  <si>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</si>
  <si>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</si>
  <si>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</si>
  <si>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</si>
  <si>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</si>
  <si>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</si>
  <si>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</si>
  <si>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</si>
  <si>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</si>
  <si>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</si>
  <si>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</si>
  <si>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</si>
  <si>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</si>
  <si>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</si>
  <si>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</si>
  <si>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</si>
  <si>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</si>
  <si>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</si>
  <si>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</si>
  <si>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</si>
  <si>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</si>
  <si>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</si>
  <si>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</si>
  <si>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</si>
  <si>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</si>
  <si>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</si>
  <si>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</si>
  <si>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</si>
  <si>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</si>
  <si>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</si>
  <si>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</si>
  <si>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</si>
  <si>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</si>
  <si>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</si>
  <si>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</si>
  <si>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</si>
  <si>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</si>
  <si>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</si>
  <si>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</si>
  <si>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</si>
  <si>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</si>
  <si>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</si>
  <si>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</si>
  <si>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</si>
  <si>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</si>
  <si>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</si>
  <si>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</si>
  <si>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</si>
  <si>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</si>
  <si>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</si>
  <si>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</si>
  <si>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</si>
  <si>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</si>
  <si>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</si>
  <si>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</si>
  <si>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</si>
  <si>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</si>
  <si>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</si>
  <si>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</si>
  <si>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</si>
  <si>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</si>
  <si>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</si>
  <si>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</si>
  <si>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</si>
  <si>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</si>
  <si>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</si>
  <si>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</si>
  <si>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</si>
  <si>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</si>
  <si>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</si>
  <si>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</si>
  <si>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</si>
  <si>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</si>
  <si>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</si>
  <si>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</si>
  <si>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</si>
  <si>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</si>
  <si>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</si>
  <si>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</si>
  <si>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</si>
  <si>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</si>
  <si>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</si>
  <si>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</si>
  <si>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</si>
  <si>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</si>
  <si>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</si>
  <si>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</si>
  <si>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</si>
  <si>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</si>
  <si>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</si>
  <si>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</si>
  <si>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</si>
  <si>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</si>
  <si>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</si>
  <si>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</si>
  <si>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</si>
  <si>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</si>
  <si>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</si>
  <si>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</si>
  <si>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</si>
  <si>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</si>
  <si>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</si>
  <si>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</si>
  <si>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</si>
  <si>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</si>
  <si>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</si>
  <si>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</si>
  <si>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</si>
  <si>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</si>
  <si>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</si>
  <si>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</si>
  <si>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</si>
  <si>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</si>
  <si>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</si>
  <si>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</si>
  <si>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</si>
  <si>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</si>
  <si>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</si>
  <si>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</si>
  <si>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</si>
  <si>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</si>
  <si>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</si>
  <si>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</si>
  <si>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</si>
  <si>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</si>
  <si>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</si>
  <si>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</si>
  <si>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</si>
  <si>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</si>
  <si>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</si>
  <si>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</si>
  <si>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</si>
  <si>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</si>
  <si>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</si>
  <si>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</si>
  <si>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</si>
  <si>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</si>
  <si>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</si>
  <si>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</si>
  <si>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</si>
  <si>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</si>
  <si>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</si>
  <si>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</si>
  <si>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</si>
  <si>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</si>
  <si>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</si>
  <si>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</si>
  <si>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</si>
  <si>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</si>
  <si>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</si>
  <si>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</si>
  <si>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</si>
  <si>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</si>
  <si>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</si>
  <si>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</si>
  <si>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</si>
  <si>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</si>
  <si>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</si>
  <si>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</si>
  <si>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</si>
  <si>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</si>
  <si>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</si>
  <si>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</si>
  <si>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</si>
  <si>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</si>
  <si>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</si>
  <si>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</si>
  <si>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</si>
  <si>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</si>
  <si>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</si>
  <si>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</si>
  <si>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</si>
  <si>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</si>
  <si>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</si>
  <si>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</si>
  <si>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</si>
  <si>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</si>
  <si>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</si>
  <si>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</si>
  <si>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</si>
  <si>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</si>
  <si>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</si>
  <si>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</si>
  <si>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</si>
  <si>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</si>
  <si>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</si>
  <si>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</si>
  <si>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</si>
  <si>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</si>
  <si>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</si>
  <si>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</si>
  <si>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</si>
  <si>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</si>
  <si>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</si>
  <si>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</si>
  <si>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</si>
  <si>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</si>
  <si>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</si>
  <si>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</si>
  <si>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</si>
  <si>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</si>
  <si>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</si>
  <si>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</si>
  <si>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</si>
  <si>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</si>
  <si>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</si>
  <si>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</si>
  <si>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</si>
  <si>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</si>
  <si>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</si>
  <si>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</si>
  <si>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</si>
  <si>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</si>
  <si>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</si>
  <si>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</si>
  <si>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</si>
  <si>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</si>
  <si>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</si>
  <si>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</si>
  <si>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</si>
  <si>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</si>
  <si>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</si>
  <si>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</si>
  <si>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</si>
  <si>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</si>
  <si>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</si>
  <si>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</si>
  <si>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</si>
  <si>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</si>
  <si>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</si>
  <si>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</si>
  <si>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</si>
  <si>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</si>
  <si>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</si>
  <si>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</si>
  <si>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</si>
  <si>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</si>
  <si>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</si>
  <si>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</si>
  <si>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</si>
  <si>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</si>
  <si>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</si>
  <si>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</si>
  <si>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</si>
  <si>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</si>
  <si>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</si>
  <si>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</si>
  <si>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</si>
  <si>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</si>
  <si>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</si>
  <si>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</si>
  <si>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</si>
  <si>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</si>
  <si>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</si>
  <si>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</si>
  <si>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</si>
  <si>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</si>
  <si>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</si>
  <si>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</si>
  <si>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</si>
  <si>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</si>
  <si>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</si>
  <si>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</si>
  <si>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</si>
  <si>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</si>
  <si>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</si>
  <si>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</si>
  <si>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</si>
  <si>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</si>
  <si>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</si>
  <si>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</si>
  <si>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</si>
  <si>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</si>
  <si>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</si>
  <si>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</si>
  <si>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</si>
  <si>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</si>
  <si>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</si>
  <si>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</si>
  <si>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</si>
  <si>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</si>
  <si>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</si>
  <si>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</si>
  <si>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</si>
  <si>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</si>
  <si>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</si>
  <si>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</si>
  <si>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</si>
  <si>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</si>
  <si>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</si>
  <si>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</si>
  <si>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</si>
  <si>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</si>
  <si>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</si>
  <si>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</si>
  <si>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</si>
  <si>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</si>
  <si>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</si>
  <si>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</si>
  <si>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</si>
  <si>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</si>
  <si>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</si>
  <si>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</si>
  <si>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</si>
  <si>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</si>
  <si>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</si>
  <si>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</si>
  <si>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</si>
  <si>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</si>
  <si>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</si>
  <si>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</si>
  <si>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</si>
  <si>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</si>
  <si>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</si>
  <si>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</si>
  <si>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</si>
  <si>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</si>
  <si>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</si>
  <si>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</si>
  <si>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</si>
  <si>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</si>
  <si>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</si>
  <si>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</si>
  <si>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</si>
  <si>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</si>
  <si>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</si>
  <si>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</si>
  <si>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</si>
  <si>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</si>
  <si>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</si>
  <si>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</si>
  <si>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</si>
  <si>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</si>
  <si>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</si>
  <si>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</si>
  <si>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</si>
  <si>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</si>
  <si>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</si>
  <si>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</si>
  <si>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</si>
  <si>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</si>
  <si>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</si>
  <si>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</si>
  <si>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</si>
  <si>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</si>
  <si>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</si>
  <si>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</si>
  <si>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</si>
  <si>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</si>
  <si>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</si>
  <si>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</si>
  <si>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</si>
  <si>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</si>
  <si>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</si>
  <si>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</si>
  <si>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</si>
  <si>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</si>
  <si>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</si>
  <si>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</si>
  <si>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</si>
  <si>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</si>
  <si>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</si>
  <si>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</si>
  <si>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</si>
  <si>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</si>
  <si>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</si>
  <si>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</si>
  <si>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</si>
  <si>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</si>
  <si>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</si>
  <si>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</si>
  <si>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</si>
  <si>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</si>
  <si>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</si>
  <si>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</si>
  <si>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</si>
  <si>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</si>
  <si>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</si>
  <si>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</si>
  <si>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</si>
  <si>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</si>
  <si>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</si>
  <si>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</si>
  <si>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</si>
  <si>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</si>
  <si>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</si>
  <si>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</si>
  <si>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</si>
  <si>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</si>
  <si>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</si>
  <si>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</si>
  <si>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</si>
  <si>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</si>
  <si>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</si>
  <si>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</si>
  <si>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</si>
  <si>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</si>
  <si>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</si>
  <si>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</si>
  <si>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</si>
  <si>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</si>
  <si>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</si>
  <si>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</si>
  <si>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</si>
  <si>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</si>
  <si>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</si>
  <si>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</si>
  <si>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</si>
  <si>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</si>
  <si>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</si>
  <si>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</si>
  <si>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</si>
  <si>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</si>
  <si>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</si>
  <si>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</si>
  <si>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</si>
  <si>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</si>
  <si>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</si>
  <si>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</si>
  <si>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</si>
  <si>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</si>
  <si>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</si>
  <si>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</si>
  <si>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</si>
  <si>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</si>
  <si>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</si>
  <si>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</si>
  <si>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</si>
  <si>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</si>
  <si>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</si>
  <si>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</si>
  <si>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</si>
  <si>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</si>
  <si>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</si>
  <si>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</si>
  <si>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</si>
  <si>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</si>
  <si>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</si>
  <si>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</si>
  <si>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</si>
  <si>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</si>
  <si>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</si>
  <si>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</si>
  <si>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</si>
  <si>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</si>
  <si>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</si>
  <si>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</si>
  <si>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</si>
  <si>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</si>
  <si>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</si>
  <si>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</si>
  <si>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</si>
  <si>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</si>
  <si>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</si>
  <si>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</si>
  <si>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</si>
  <si>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</si>
  <si>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</si>
  <si>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</si>
  <si>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</si>
  <si>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</si>
  <si>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</si>
  <si>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</si>
  <si>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</si>
  <si>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</si>
  <si>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</si>
  <si>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</si>
  <si>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</si>
  <si>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</si>
  <si>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</si>
  <si>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</si>
  <si>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</si>
  <si>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</si>
  <si>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</si>
  <si>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</si>
  <si>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</si>
  <si>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</si>
  <si>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</si>
  <si>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</si>
  <si>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</si>
  <si>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</si>
  <si>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</si>
  <si>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</si>
  <si>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</si>
  <si>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</si>
  <si>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</si>
  <si>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</si>
  <si>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</si>
  <si>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</si>
  <si>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</si>
  <si>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</si>
  <si>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</si>
  <si>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</si>
  <si>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</si>
  <si>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</si>
  <si>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</si>
  <si>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</si>
  <si>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</si>
  <si>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</si>
  <si>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</si>
  <si>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</si>
  <si>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</si>
  <si>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</si>
  <si>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</si>
  <si>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</si>
  <si>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</si>
  <si>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</si>
  <si>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</si>
  <si>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</si>
  <si>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</si>
  <si>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</si>
  <si>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</si>
  <si>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</si>
  <si>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</si>
  <si>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</si>
  <si>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</si>
  <si>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</si>
  <si>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</si>
  <si>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</si>
  <si>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</si>
  <si>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</si>
  <si>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</si>
  <si>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</si>
  <si>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</si>
  <si>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</si>
  <si>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</si>
  <si>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</si>
  <si>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</si>
  <si>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</si>
  <si>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</si>
  <si>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</si>
  <si>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</si>
  <si>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</si>
  <si>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</si>
  <si>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</si>
  <si>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</si>
  <si>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</si>
  <si>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</si>
  <si>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</si>
  <si>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</si>
  <si>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</si>
  <si>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</si>
  <si>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</si>
  <si>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</si>
  <si>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</si>
  <si>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</si>
  <si>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</si>
  <si>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</si>
  <si>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</si>
  <si>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</si>
  <si>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</si>
  <si>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</si>
  <si>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</si>
  <si>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</si>
  <si>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</si>
  <si>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</si>
  <si>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</si>
  <si>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</si>
  <si>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</si>
  <si>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</si>
  <si>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</si>
  <si>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</si>
  <si>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</si>
  <si>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</si>
  <si>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</si>
  <si>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</si>
  <si>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</si>
  <si>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</si>
  <si>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</si>
  <si>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</si>
  <si>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</si>
  <si>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</si>
  <si>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</si>
  <si>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</si>
  <si>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</si>
  <si>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</si>
  <si>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</si>
  <si>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</si>
  <si>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</si>
  <si>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</si>
  <si>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</si>
  <si>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</si>
  <si>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</si>
  <si>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</si>
  <si>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</si>
  <si>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</si>
  <si>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</si>
  <si>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</si>
  <si>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</si>
  <si>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</si>
  <si>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</si>
  <si>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</si>
  <si>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</si>
  <si>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</si>
  <si>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</si>
  <si>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</si>
  <si>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</si>
  <si>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</si>
  <si>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</si>
  <si>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</si>
  <si>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</si>
  <si>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</si>
  <si>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</si>
  <si>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</si>
  <si>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</si>
  <si>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</si>
  <si>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</si>
  <si>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</si>
  <si>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</si>
  <si>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</si>
  <si>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</si>
  <si>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</si>
  <si>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</si>
  <si>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</si>
  <si>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</si>
  <si>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</si>
  <si>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</si>
  <si>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</si>
  <si>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</si>
  <si>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</si>
  <si>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</si>
  <si>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</si>
  <si>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</si>
  <si>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</si>
  <si>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</si>
  <si>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</si>
  <si>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</si>
  <si>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</si>
  <si>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</si>
  <si>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</si>
  <si>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</si>
  <si>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</si>
  <si>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</si>
  <si>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</si>
  <si>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</si>
  <si>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</si>
  <si>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</si>
  <si>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</si>
  <si>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</si>
  <si>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</si>
  <si>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</si>
  <si>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</si>
  <si>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</si>
  <si>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</si>
  <si>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</si>
  <si>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</si>
  <si>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</si>
  <si>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</si>
  <si>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</si>
  <si>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</si>
  <si>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</si>
  <si>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</si>
  <si>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</si>
  <si>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</si>
  <si>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</si>
  <si>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</si>
  <si>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</si>
  <si>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</si>
  <si>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</si>
  <si>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</si>
  <si>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</si>
  <si>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</si>
  <si>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</si>
  <si>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</si>
  <si>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</si>
  <si>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</si>
  <si>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</si>
  <si>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</si>
  <si>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</si>
  <si>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</si>
  <si>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</si>
  <si>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</si>
  <si>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</si>
  <si>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</si>
  <si>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</si>
  <si>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</si>
  <si>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</si>
  <si>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</si>
  <si>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</si>
  <si>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</si>
  <si>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</si>
  <si>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</si>
  <si>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</si>
  <si>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</si>
  <si>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</si>
  <si>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</si>
  <si>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</si>
  <si>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</si>
  <si>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</si>
  <si>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</si>
  <si>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</si>
  <si>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</si>
  <si>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</si>
  <si>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</si>
  <si>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</si>
  <si>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</si>
  <si>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</si>
  <si>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</si>
  <si>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</si>
  <si>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</si>
  <si>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</si>
  <si>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</si>
  <si>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</si>
  <si>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</si>
  <si>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</si>
  <si>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</si>
  <si>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</si>
  <si>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</si>
  <si>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</si>
  <si>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</si>
  <si>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</si>
  <si>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</si>
  <si>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</si>
  <si>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</si>
  <si>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</si>
  <si>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</si>
  <si>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</si>
  <si>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</si>
  <si>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</si>
  <si>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</si>
  <si>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</si>
  <si>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</si>
  <si>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</si>
  <si>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</si>
  <si>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</si>
  <si>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</si>
  <si>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</si>
  <si>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</si>
  <si>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</si>
  <si>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</si>
  <si>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</si>
  <si>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</si>
  <si>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</si>
  <si>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</si>
  <si>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</si>
  <si>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</si>
  <si>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</si>
  <si>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</si>
  <si>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</si>
  <si>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</si>
  <si>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</si>
  <si>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</si>
  <si>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</si>
  <si>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</si>
  <si>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</si>
  <si>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</si>
  <si>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</si>
  <si>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</si>
  <si>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</si>
  <si>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</si>
  <si>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</si>
  <si>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</si>
  <si>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</si>
  <si>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</si>
  <si>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</si>
  <si>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</si>
  <si>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</si>
  <si>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</si>
  <si>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</si>
  <si>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</si>
  <si>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</si>
  <si>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</si>
  <si>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</si>
  <si>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</si>
  <si>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</si>
  <si>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</si>
  <si>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</si>
  <si>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</si>
  <si>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</si>
  <si>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</si>
  <si>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</si>
  <si>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</si>
  <si>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</si>
  <si>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</si>
  <si>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</si>
  <si>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</si>
  <si>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</si>
  <si>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</si>
  <si>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</si>
  <si>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</si>
  <si>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</si>
  <si>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</si>
  <si>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</si>
  <si>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</si>
  <si>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</si>
  <si>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</si>
  <si>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</si>
  <si>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</si>
  <si>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</si>
  <si>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</si>
  <si>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</si>
  <si>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</si>
  <si>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</si>
  <si>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</si>
  <si>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</si>
  <si>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</si>
  <si>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</si>
  <si>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</si>
  <si>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</si>
  <si>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</si>
  <si>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</si>
  <si>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</si>
  <si>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</si>
  <si>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</si>
  <si>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</si>
  <si>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</si>
  <si>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</si>
  <si>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</si>
  <si>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</si>
  <si>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</si>
  <si>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</si>
  <si>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</si>
  <si>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</si>
  <si>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</si>
  <si>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</si>
  <si>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</si>
  <si>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</si>
  <si>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</si>
  <si>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</si>
  <si>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</si>
  <si>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</si>
  <si>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</si>
  <si>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</si>
  <si>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</si>
  <si>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</si>
  <si>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</si>
  <si>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</si>
  <si>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</si>
  <si>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</si>
  <si>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</si>
  <si>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</si>
  <si>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</si>
  <si>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</si>
  <si>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</si>
  <si>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</si>
  <si>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</si>
  <si>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</si>
  <si>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</si>
  <si>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</si>
  <si>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</si>
  <si>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</si>
  <si>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</si>
  <si>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</si>
  <si>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</si>
  <si>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</si>
  <si>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</si>
  <si>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</si>
  <si>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</si>
  <si>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</si>
  <si>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</si>
  <si>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</si>
  <si>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</si>
  <si>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</si>
  <si>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</si>
  <si>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</si>
  <si>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</si>
  <si>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</si>
  <si>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</si>
  <si>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</si>
  <si>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</si>
  <si>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</si>
  <si>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</si>
  <si>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</si>
  <si>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</si>
  <si>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</si>
  <si>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</si>
  <si>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</si>
  <si>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</si>
  <si>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</si>
  <si>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</si>
  <si>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</si>
  <si>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</si>
  <si>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</si>
  <si>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</si>
  <si>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</si>
  <si>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</si>
  <si>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</si>
  <si>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</si>
  <si>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</si>
  <si>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</si>
  <si>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</si>
  <si>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</si>
  <si>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</si>
  <si>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</si>
  <si>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</si>
  <si>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</si>
  <si>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</si>
  <si>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</si>
  <si>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</si>
  <si>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</si>
  <si>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</si>
  <si>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</si>
  <si>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</si>
  <si>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</si>
  <si>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</si>
  <si>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</si>
  <si>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</si>
  <si>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</si>
  <si>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</si>
  <si>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</si>
  <si>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</si>
  <si>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</si>
  <si>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</si>
  <si>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</si>
  <si>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</si>
  <si>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</si>
  <si>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</si>
  <si>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</si>
  <si>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</si>
  <si>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</si>
  <si>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</si>
  <si>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</si>
  <si>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</si>
  <si>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</si>
  <si>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</si>
  <si>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</si>
  <si>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</si>
  <si>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</si>
  <si>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</si>
  <si>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</si>
  <si>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</si>
  <si>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</si>
  <si>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</si>
  <si>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</si>
  <si>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</si>
  <si>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</si>
  <si>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</si>
  <si>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</si>
  <si>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</si>
  <si>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</si>
  <si>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</si>
  <si>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</si>
  <si>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</si>
  <si>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</si>
  <si>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</si>
  <si>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</si>
  <si>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</si>
  <si>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</si>
  <si>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</si>
  <si>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</si>
  <si>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</si>
  <si>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</si>
  <si>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</si>
  <si>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</si>
  <si>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</si>
  <si>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</si>
  <si>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</si>
  <si>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</si>
  <si>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</si>
  <si>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</si>
  <si>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</si>
  <si>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</si>
  <si>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</si>
  <si>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</si>
  <si>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</si>
  <si>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</si>
  <si>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</si>
  <si>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</si>
  <si>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</si>
  <si>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</si>
  <si>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</si>
  <si>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</si>
  <si>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</si>
  <si>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</si>
  <si>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</si>
  <si>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</si>
  <si>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</si>
  <si>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</si>
  <si>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</si>
  <si>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</si>
  <si>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</si>
  <si>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</si>
  <si>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</si>
  <si>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</si>
  <si>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</si>
  <si>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</si>
  <si>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</si>
  <si>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</si>
  <si>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</si>
  <si>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</si>
  <si>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</si>
  <si>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</si>
  <si>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</si>
  <si>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</si>
  <si>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</si>
  <si>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</si>
  <si>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</si>
  <si>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</si>
  <si>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</si>
  <si>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</si>
  <si>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</si>
  <si>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</si>
  <si>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</si>
  <si>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</si>
  <si>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</si>
  <si>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</si>
  <si>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</si>
  <si>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</si>
  <si>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</si>
  <si>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</si>
  <si>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</si>
  <si>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</si>
  <si>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</si>
  <si>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</si>
  <si>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</si>
  <si>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</si>
  <si>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</si>
  <si>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</si>
  <si>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</si>
  <si>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</si>
  <si>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</si>
  <si>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</si>
  <si>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</si>
  <si>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</si>
  <si>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</si>
  <si>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</si>
  <si>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</si>
  <si>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</si>
  <si>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</si>
  <si>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</si>
  <si>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</si>
  <si>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</si>
  <si>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</si>
  <si>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</si>
  <si>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</si>
  <si>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</si>
  <si>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</si>
  <si>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</si>
  <si>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</si>
  <si>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</si>
  <si>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</si>
  <si>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</si>
  <si>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</si>
  <si>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</si>
  <si>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</si>
  <si>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</si>
  <si>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</si>
  <si>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</si>
  <si>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</si>
  <si>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</si>
  <si>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</si>
  <si>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</si>
  <si>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</si>
  <si>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</si>
  <si>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</si>
  <si>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</si>
  <si>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</si>
  <si>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</si>
  <si>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</si>
  <si>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</si>
  <si>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</si>
  <si>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</si>
  <si>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</si>
  <si>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</si>
  <si>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</si>
  <si>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</si>
  <si>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</si>
  <si>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</si>
  <si>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</si>
  <si>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</si>
  <si>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</si>
  <si>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</si>
  <si>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</si>
  <si>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</si>
  <si>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</si>
  <si>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</si>
  <si>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</si>
  <si>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</si>
  <si>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</si>
  <si>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</si>
  <si>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</si>
  <si>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</si>
  <si>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</si>
  <si>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</si>
  <si>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</si>
  <si>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</si>
  <si>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</si>
  <si>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</si>
  <si>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</si>
  <si>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</si>
  <si>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</si>
  <si>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</si>
  <si>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</si>
  <si>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</si>
  <si>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</si>
  <si>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</si>
  <si>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</si>
  <si>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</si>
  <si>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</si>
  <si>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</si>
  <si>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</si>
  <si>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</si>
  <si>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</si>
  <si>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</si>
  <si>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</si>
  <si>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</si>
  <si>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</si>
  <si>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</si>
  <si>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</si>
  <si>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</si>
  <si>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</si>
  <si>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</si>
  <si>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</si>
  <si>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</si>
  <si>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</si>
  <si>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</si>
  <si>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</si>
  <si>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</si>
  <si>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</si>
  <si>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</si>
  <si>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</si>
  <si>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</si>
  <si>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</si>
  <si>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</si>
  <si>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</si>
  <si>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</si>
  <si>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</si>
  <si>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</si>
  <si>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</si>
  <si>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</si>
  <si>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</si>
  <si>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</si>
  <si>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</si>
  <si>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</si>
  <si>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</si>
  <si>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</si>
  <si>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</si>
  <si>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</si>
  <si>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</si>
  <si>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</si>
  <si>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</si>
  <si>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</si>
  <si>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</si>
  <si>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</si>
  <si>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</si>
  <si>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</si>
  <si>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</si>
  <si>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</si>
  <si>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</si>
  <si>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</si>
  <si>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</si>
  <si>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</si>
  <si>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</si>
  <si>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</si>
  <si>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</si>
  <si>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</si>
  <si>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</si>
  <si>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</si>
  <si>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</si>
  <si>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</si>
  <si>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</si>
  <si>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</si>
  <si>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</si>
  <si>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</si>
  <si>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</si>
  <si>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</si>
  <si>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</si>
  <si>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</si>
  <si>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</si>
  <si>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</si>
  <si>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</si>
  <si>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</si>
  <si>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</si>
  <si>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</si>
  <si>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</si>
  <si>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</si>
  <si>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</si>
  <si>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</si>
  <si>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</si>
  <si>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</si>
  <si>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</si>
  <si>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</si>
  <si>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</si>
  <si>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</si>
  <si>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</si>
  <si>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</si>
  <si>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</si>
  <si>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</si>
  <si>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</si>
  <si>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</si>
  <si>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</si>
  <si>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</si>
  <si>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</si>
  <si>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</si>
  <si>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</si>
  <si>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</si>
  <si>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</si>
  <si>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</si>
  <si>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</si>
  <si>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</si>
  <si>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</si>
  <si>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</si>
  <si>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</si>
  <si>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</si>
  <si>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</si>
  <si>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</si>
  <si>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</si>
  <si>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</si>
  <si>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</si>
  <si>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</si>
  <si>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</si>
  <si>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</si>
  <si>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</si>
  <si>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</si>
  <si>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</si>
  <si>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</si>
  <si>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</si>
  <si>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</si>
  <si>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</si>
  <si>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</si>
  <si>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</si>
  <si>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</si>
  <si>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</si>
  <si>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</si>
  <si>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</si>
  <si>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</si>
  <si>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</si>
  <si>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</si>
  <si>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</si>
  <si>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</si>
  <si>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</si>
  <si>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</si>
  <si>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</si>
  <si>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</si>
  <si>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</si>
  <si>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</si>
  <si>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</si>
  <si>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</si>
  <si>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</si>
  <si>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</si>
  <si>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</si>
  <si>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</si>
  <si>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</si>
  <si>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</si>
  <si>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</si>
  <si>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</si>
  <si>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</si>
  <si>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</si>
  <si>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</si>
  <si>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</si>
  <si>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</si>
  <si>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</si>
  <si>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</si>
  <si>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</si>
  <si>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</si>
  <si>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</si>
  <si>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</si>
  <si>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</si>
  <si>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</si>
  <si>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</si>
  <si>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</si>
  <si>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</si>
  <si>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</si>
  <si>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</si>
  <si>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</si>
  <si>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</si>
  <si>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</si>
  <si>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</si>
  <si>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</si>
  <si>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</si>
  <si>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</si>
  <si>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</si>
  <si>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</si>
  <si>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</si>
  <si>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</si>
  <si>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</si>
  <si>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</si>
  <si>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</si>
  <si>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</si>
  <si>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</si>
  <si>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</si>
  <si>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</si>
  <si>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</si>
  <si>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</si>
  <si>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</si>
  <si>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</si>
  <si>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</si>
  <si>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</si>
  <si>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</si>
  <si>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</si>
  <si>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</si>
  <si>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</si>
  <si>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</si>
  <si>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</si>
  <si>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</si>
  <si>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</si>
  <si>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</si>
  <si>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</si>
  <si>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</si>
  <si>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</si>
  <si>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</si>
  <si>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</si>
  <si>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</si>
  <si>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</si>
  <si>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</si>
  <si>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</si>
  <si>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</si>
  <si>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</si>
  <si>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</si>
  <si>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</si>
  <si>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</si>
  <si>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</si>
  <si>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</si>
  <si>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</si>
  <si>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</si>
  <si>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</si>
  <si>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</si>
  <si>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</si>
  <si>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</si>
  <si>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</si>
  <si>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</si>
  <si>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</si>
  <si>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</si>
  <si>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</si>
  <si>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</si>
  <si>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</si>
  <si>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</si>
  <si>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</si>
  <si>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</si>
  <si>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</si>
  <si>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</si>
  <si>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</si>
  <si>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</si>
  <si>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</si>
  <si>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</si>
  <si>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</si>
  <si>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</si>
  <si>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</si>
  <si>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</si>
  <si>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</si>
  <si>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</si>
  <si>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</si>
  <si>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</si>
  <si>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</si>
  <si>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</si>
  <si>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</si>
  <si>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</si>
  <si>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</si>
  <si>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</si>
  <si>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</si>
  <si>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</si>
  <si>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</si>
  <si>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</si>
  <si>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</si>
  <si>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</si>
  <si>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</si>
  <si>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</si>
  <si>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</si>
  <si>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</si>
  <si>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</si>
  <si>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</si>
  <si>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</si>
  <si>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</si>
  <si>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</si>
  <si>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</si>
  <si>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</si>
  <si>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</si>
  <si>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</si>
  <si>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</si>
  <si>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</si>
  <si>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</si>
  <si>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</si>
  <si>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</si>
  <si>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</si>
  <si>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</si>
  <si>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</si>
  <si>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</si>
  <si>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</si>
  <si>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</si>
  <si>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</si>
  <si>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</si>
  <si>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</si>
  <si>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</si>
  <si>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</si>
  <si>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</si>
  <si>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</si>
  <si>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</si>
  <si>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</si>
  <si>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</si>
  <si>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</si>
  <si>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</si>
  <si>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</si>
  <si>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</si>
  <si>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</si>
  <si>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</si>
  <si>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</si>
  <si>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</si>
  <si>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</si>
  <si>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</si>
  <si>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</si>
  <si>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</si>
  <si>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</si>
  <si>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</si>
  <si>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</si>
  <si>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</si>
  <si>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</si>
  <si>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</si>
  <si>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</si>
  <si>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</si>
  <si>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</si>
  <si>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</si>
  <si>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</si>
  <si>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</si>
  <si>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</si>
  <si>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</si>
  <si>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</si>
  <si>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</si>
  <si>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</si>
  <si>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</si>
  <si>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</si>
  <si>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</si>
  <si>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</si>
  <si>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</si>
  <si>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</si>
  <si>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</si>
  <si>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</si>
  <si>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</si>
  <si>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</si>
  <si>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</si>
  <si>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</si>
  <si>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</si>
  <si>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</si>
  <si>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</si>
  <si>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</si>
  <si>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</si>
  <si>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</si>
  <si>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</si>
  <si>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</si>
  <si>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</si>
  <si>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</si>
  <si>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</si>
  <si>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</si>
  <si>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</si>
  <si>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</si>
  <si>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</si>
  <si>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</si>
  <si>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</si>
  <si>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</si>
  <si>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</si>
  <si>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</si>
  <si>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</si>
  <si>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</si>
  <si>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</si>
  <si>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</si>
  <si>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</si>
  <si>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</si>
  <si>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</si>
  <si>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</si>
  <si>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</si>
  <si>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</si>
  <si>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</si>
  <si>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</si>
  <si>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</si>
  <si>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</si>
  <si>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</si>
  <si>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</si>
  <si>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</si>
  <si>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</si>
  <si>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</si>
  <si>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</si>
  <si>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</si>
  <si>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</si>
  <si>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</si>
  <si>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</si>
  <si>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</si>
  <si>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</si>
  <si>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</si>
  <si>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</si>
  <si>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</si>
  <si>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</si>
  <si>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</si>
  <si>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</si>
  <si>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</si>
  <si>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</si>
  <si>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</si>
  <si>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</si>
  <si>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</si>
  <si>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</si>
  <si>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</si>
  <si>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</si>
  <si>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</si>
  <si>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</si>
  <si>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</si>
  <si>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</si>
  <si>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</si>
  <si>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</si>
  <si>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</si>
  <si>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</si>
  <si>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</si>
  <si>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</si>
  <si>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</si>
  <si>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</si>
  <si>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</si>
  <si>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</si>
  <si>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</si>
  <si>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</si>
  <si>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</si>
  <si>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</si>
  <si>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</si>
  <si>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</si>
  <si>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</si>
  <si>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</si>
  <si>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</si>
  <si>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</si>
  <si>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</si>
  <si>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</si>
  <si>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</si>
  <si>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</si>
  <si>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</si>
  <si>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</si>
  <si>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</si>
  <si>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</si>
  <si>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</si>
  <si>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</si>
  <si>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</si>
  <si>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</si>
  <si>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</si>
  <si>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</si>
  <si>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</si>
  <si>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</si>
  <si>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</si>
  <si>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</si>
  <si>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</si>
  <si>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</si>
  <si>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</si>
  <si>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</si>
  <si>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</si>
  <si>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</si>
  <si>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</si>
  <si>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</si>
  <si>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</si>
  <si>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</si>
  <si>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</si>
  <si>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</si>
  <si>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</si>
  <si>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</si>
  <si>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</si>
  <si>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</si>
  <si>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</si>
  <si>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</si>
  <si>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</si>
  <si>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</si>
  <si>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</si>
  <si>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</si>
  <si>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</si>
  <si>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</si>
  <si>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</si>
  <si>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</si>
  <si>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</si>
  <si>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</si>
  <si>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</si>
  <si>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</si>
  <si>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</si>
  <si>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</si>
  <si>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</si>
  <si>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</si>
  <si>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</si>
  <si>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</si>
  <si>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</si>
  <si>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</si>
  <si>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</si>
  <si>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</si>
  <si>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</si>
  <si>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</si>
  <si>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</si>
  <si>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</si>
  <si>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</si>
  <si>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</si>
  <si>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</si>
  <si>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</si>
  <si>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</si>
  <si>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</si>
  <si>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</si>
  <si>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</si>
  <si>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</si>
  <si>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</si>
  <si>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</si>
  <si>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</si>
  <si>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</si>
  <si>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</si>
  <si>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</si>
  <si>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</si>
  <si>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</si>
  <si>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</si>
  <si>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</si>
  <si>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</si>
  <si>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</si>
  <si>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</si>
  <si>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</si>
  <si>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</si>
  <si>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</si>
  <si>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</si>
  <si>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</si>
  <si>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</si>
  <si>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</si>
  <si>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</si>
  <si>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</si>
  <si>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</si>
  <si>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</si>
  <si>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</si>
  <si>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</si>
  <si>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</si>
  <si>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</si>
  <si>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</si>
  <si>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</si>
  <si>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</si>
  <si>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</si>
  <si>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</si>
  <si>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</si>
  <si>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</si>
  <si>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</si>
  <si>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</si>
  <si>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</si>
  <si>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</si>
  <si>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</si>
  <si>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</si>
  <si>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</si>
  <si>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</si>
  <si>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</si>
  <si>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</si>
  <si>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</si>
  <si>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</si>
  <si>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</si>
  <si>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</si>
  <si>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</si>
  <si>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</si>
  <si>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</si>
  <si>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</si>
  <si>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</si>
  <si>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</si>
  <si>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</si>
  <si>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</si>
  <si>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</si>
  <si>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</si>
  <si>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</si>
  <si>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</si>
  <si>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</si>
  <si>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</si>
  <si>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</si>
  <si>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</si>
  <si>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</si>
  <si>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</si>
  <si>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</si>
  <si>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</si>
  <si>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</si>
  <si>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</si>
  <si>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</si>
  <si>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</si>
  <si>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</si>
  <si>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</si>
  <si>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</si>
  <si>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</si>
  <si>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</si>
  <si>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</si>
  <si>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</si>
  <si>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</si>
  <si>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</si>
  <si>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</si>
  <si>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</si>
  <si>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</si>
  <si>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</si>
  <si>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</si>
  <si>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</si>
  <si>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</si>
  <si>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</si>
  <si>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</si>
  <si>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</si>
  <si>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</si>
  <si>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</si>
  <si>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</si>
  <si>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</si>
  <si>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</si>
  <si>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</si>
  <si>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</si>
  <si>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</si>
  <si>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</si>
  <si>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</si>
  <si>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</si>
  <si>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</si>
  <si>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</si>
  <si>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</si>
  <si>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</si>
  <si>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</si>
  <si>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</si>
  <si>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</si>
  <si>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</si>
  <si>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</si>
  <si>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</si>
  <si>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</si>
  <si>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</si>
  <si>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</si>
  <si>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</si>
  <si>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</si>
  <si>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</si>
  <si>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</si>
  <si>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</si>
  <si>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</si>
  <si>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</si>
  <si>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</si>
  <si>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</si>
  <si>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</si>
  <si>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</si>
  <si>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</si>
  <si>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</si>
  <si>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</si>
  <si>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</si>
  <si>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</si>
  <si>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</si>
  <si>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</si>
  <si>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</si>
  <si>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</si>
  <si>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</si>
  <si>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</si>
  <si>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</si>
  <si>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</si>
  <si>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</si>
  <si>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</si>
  <si>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</si>
  <si>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</si>
  <si>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</si>
  <si>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</si>
  <si>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</si>
  <si>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</si>
  <si>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</si>
  <si>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</si>
  <si>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</si>
  <si>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</si>
  <si>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</si>
  <si>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</si>
  <si>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</si>
  <si>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</si>
  <si>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</si>
  <si>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</si>
  <si>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</si>
  <si>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</si>
  <si>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</si>
  <si>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</si>
  <si>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</si>
  <si>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</si>
  <si>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</si>
  <si>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</si>
  <si>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</si>
  <si>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</si>
  <si>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</si>
  <si>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</si>
  <si>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</si>
  <si>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</si>
  <si>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</si>
  <si>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</si>
  <si>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</si>
  <si>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</si>
  <si>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</si>
  <si>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</si>
  <si>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</si>
  <si>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</si>
  <si>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</si>
  <si>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</si>
  <si>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</si>
  <si>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</si>
  <si>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</si>
  <si>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</si>
  <si>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</si>
  <si>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</si>
  <si>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</si>
  <si>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</si>
  <si>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</si>
  <si>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</si>
  <si>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</si>
  <si>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</si>
  <si>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</si>
  <si>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</si>
  <si>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</si>
  <si>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</si>
  <si>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</si>
  <si>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</si>
  <si>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</si>
  <si>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</si>
  <si>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</si>
  <si>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</si>
  <si>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</si>
  <si>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</si>
  <si>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</si>
  <si>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</si>
  <si>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</si>
  <si>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</si>
  <si>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</si>
  <si>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</si>
  <si>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</si>
  <si>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</si>
  <si>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</si>
  <si>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</si>
  <si>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</si>
  <si>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</si>
  <si>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</si>
  <si>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</si>
  <si>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</si>
  <si>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</si>
  <si>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</si>
  <si>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</si>
  <si>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</si>
  <si>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</si>
  <si>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</si>
  <si>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</si>
  <si>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</si>
  <si>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</si>
  <si>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</si>
  <si>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</si>
  <si>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</si>
  <si>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</si>
  <si>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</si>
  <si>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</si>
  <si>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</si>
  <si>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</si>
  <si>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</si>
  <si>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</si>
  <si>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</si>
  <si>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</si>
  <si>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</si>
  <si>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</si>
  <si>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</si>
  <si>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</si>
  <si>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</si>
  <si>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</si>
  <si>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</si>
  <si>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</si>
  <si>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</si>
  <si>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</si>
  <si>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</si>
  <si>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</si>
  <si>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</si>
  <si>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</si>
  <si>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</si>
  <si>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</si>
  <si>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</si>
  <si>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</si>
  <si>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</si>
  <si>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</si>
  <si>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</si>
  <si>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</si>
  <si>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</si>
  <si>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</si>
  <si>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</si>
  <si>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</si>
  <si>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</si>
  <si>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</si>
  <si>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</si>
  <si>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</si>
  <si>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</si>
  <si>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</si>
  <si>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</si>
  <si>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</si>
  <si>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</si>
  <si>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</si>
  <si>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</si>
  <si>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</si>
  <si>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</si>
  <si>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</si>
  <si>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</si>
  <si>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</si>
  <si>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</si>
  <si>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</si>
  <si>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</si>
  <si>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</si>
  <si>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</si>
  <si>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</si>
  <si>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</si>
  <si>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</si>
  <si>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</si>
  <si>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</si>
  <si>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</si>
  <si>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</si>
  <si>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</si>
  <si>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</si>
  <si>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</si>
  <si>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</si>
  <si>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</si>
  <si>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</si>
  <si>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</si>
  <si>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</si>
  <si>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</si>
  <si>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</si>
  <si>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</si>
  <si>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</si>
  <si>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</si>
  <si>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</si>
  <si>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</si>
  <si>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</si>
  <si>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</si>
  <si>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</si>
  <si>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</si>
  <si>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</si>
  <si>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</si>
  <si>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</si>
  <si>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</si>
  <si>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</si>
  <si>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</si>
  <si>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</si>
  <si>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</si>
  <si>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</si>
  <si>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</si>
  <si>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</si>
  <si>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</si>
  <si>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</si>
  <si>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</si>
  <si>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</si>
  <si>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</si>
  <si>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</si>
  <si>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</si>
  <si>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</si>
  <si>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</si>
  <si>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</si>
  <si>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</si>
  <si>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</si>
  <si>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</si>
  <si>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</si>
  <si>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</si>
  <si>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</si>
  <si>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</si>
  <si>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</si>
  <si>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</si>
  <si>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</si>
  <si>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</si>
  <si>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</si>
  <si>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</si>
  <si>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</si>
  <si>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</si>
  <si>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</si>
  <si>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</si>
  <si>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</si>
  <si>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</si>
  <si>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</si>
  <si>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</si>
  <si>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</si>
  <si>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</si>
  <si>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</si>
  <si>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</si>
  <si>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</si>
  <si>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</si>
  <si>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</si>
  <si>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</si>
  <si>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</si>
  <si>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</si>
  <si>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</si>
  <si>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</si>
  <si>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</si>
  <si>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</si>
  <si>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</si>
  <si>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</si>
  <si>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</si>
  <si>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</si>
  <si>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</si>
  <si>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</si>
  <si>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</si>
  <si>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</si>
  <si>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</si>
  <si>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</si>
  <si>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</si>
  <si>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</si>
  <si>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</si>
  <si>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</si>
  <si>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</si>
  <si>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</si>
  <si>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</si>
  <si>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</si>
  <si>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</si>
  <si>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</si>
  <si>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</si>
  <si>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</si>
  <si>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</si>
  <si>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</si>
  <si>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</si>
  <si>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</si>
  <si>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</si>
  <si>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</si>
  <si>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</si>
  <si>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</si>
  <si>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</si>
  <si>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</si>
  <si>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</si>
  <si>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</si>
  <si>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</si>
  <si>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</si>
  <si>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</si>
  <si>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</si>
  <si>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</si>
  <si>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</si>
  <si>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</si>
  <si>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</si>
  <si>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</si>
  <si>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</si>
  <si>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</si>
  <si>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</si>
  <si>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</si>
  <si>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</si>
  <si>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</si>
  <si>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</si>
  <si>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</si>
  <si>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</si>
  <si>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</si>
  <si>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</si>
  <si>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</si>
  <si>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</si>
  <si>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</si>
  <si>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</si>
  <si>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</si>
  <si>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</si>
  <si>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</si>
  <si>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</si>
  <si>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</si>
  <si>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</si>
  <si>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</si>
  <si>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</si>
  <si>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</si>
  <si>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</si>
  <si>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</si>
  <si>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</si>
  <si>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</si>
  <si>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</si>
  <si>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</si>
  <si>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</si>
  <si>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</si>
  <si>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</si>
  <si>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</si>
  <si>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</si>
  <si>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</si>
  <si>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</si>
  <si>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</si>
  <si>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</si>
  <si>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</si>
  <si>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</si>
  <si>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</si>
  <si>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</si>
  <si>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</si>
  <si>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</si>
  <si>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</si>
  <si>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</si>
  <si>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</si>
  <si>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</si>
  <si>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</si>
  <si>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</si>
  <si>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</si>
  <si>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</si>
  <si>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</si>
  <si>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</si>
  <si>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</si>
  <si>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</si>
  <si>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</si>
  <si>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</si>
  <si>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</si>
  <si>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</si>
  <si>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</si>
  <si>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</si>
  <si>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</si>
  <si>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</si>
  <si>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</si>
  <si>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</si>
  <si>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</si>
  <si>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</si>
  <si>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</si>
  <si>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</si>
  <si>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</si>
  <si>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</si>
  <si>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</si>
  <si>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</si>
  <si>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</si>
  <si>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</si>
  <si>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</si>
  <si>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</si>
  <si>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</si>
  <si>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</si>
  <si>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</si>
  <si>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</si>
  <si>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</si>
  <si>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</si>
  <si>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</si>
  <si>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</si>
  <si>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</si>
  <si>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</si>
  <si>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</si>
  <si>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</si>
  <si>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</si>
  <si>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</si>
  <si>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</si>
  <si>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</si>
  <si>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</si>
  <si>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</si>
  <si>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</si>
  <si>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</si>
  <si>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</si>
  <si>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</si>
  <si>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</si>
  <si>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</si>
  <si>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</si>
  <si>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</si>
  <si>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</si>
  <si>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</si>
  <si>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</si>
  <si>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</si>
  <si>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</si>
  <si>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</si>
  <si>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</si>
  <si>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</si>
  <si>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</si>
  <si>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</si>
  <si>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</si>
  <si>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</si>
  <si>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</si>
  <si>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</si>
  <si>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</si>
  <si>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</si>
  <si>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</si>
  <si>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</si>
  <si>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</si>
  <si>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</si>
  <si>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</si>
  <si>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</si>
  <si>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</si>
  <si>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</si>
  <si>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</si>
  <si>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</si>
  <si>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</si>
  <si>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</si>
  <si>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</si>
  <si>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</si>
  <si>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</si>
  <si>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</si>
  <si>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</si>
  <si>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</si>
  <si>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</si>
  <si>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</si>
  <si>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</si>
  <si>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</si>
  <si>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</si>
  <si>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</si>
  <si>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</si>
  <si>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</si>
  <si>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</si>
  <si>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</si>
  <si>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</si>
  <si>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</si>
  <si>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</si>
  <si>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</si>
  <si>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</si>
  <si>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</si>
  <si>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</si>
  <si>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</si>
  <si>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</si>
  <si>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</si>
  <si>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</si>
  <si>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</si>
  <si>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</si>
  <si>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</si>
  <si>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</si>
  <si>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</si>
  <si>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</si>
  <si>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</si>
  <si>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</si>
  <si>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</si>
  <si>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</si>
  <si>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</si>
  <si>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</si>
  <si>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</si>
  <si>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</si>
  <si>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</si>
  <si>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</si>
  <si>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</si>
  <si>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</si>
  <si>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</si>
  <si>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</si>
  <si>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</si>
  <si>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</si>
  <si>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</si>
  <si>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</si>
  <si>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</si>
  <si>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</si>
  <si>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</si>
  <si>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</si>
  <si>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</si>
  <si>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</si>
  <si>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</si>
  <si>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</si>
  <si>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</si>
  <si>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</si>
  <si>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</si>
  <si>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</si>
  <si>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</si>
  <si>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</si>
  <si>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</si>
  <si>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</si>
  <si>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</si>
  <si>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</si>
  <si>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</si>
  <si>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</si>
  <si>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</si>
  <si>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</si>
  <si>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</si>
  <si>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</si>
  <si>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</si>
  <si>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</si>
  <si>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</si>
  <si>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</si>
  <si>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</si>
  <si>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</si>
  <si>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</si>
  <si>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</si>
  <si>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</si>
  <si>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</si>
  <si>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</si>
  <si>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</si>
  <si>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</si>
  <si>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</si>
  <si>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</si>
  <si>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</si>
  <si>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</si>
  <si>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</si>
  <si>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</si>
  <si>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</si>
  <si>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</si>
  <si>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</si>
  <si>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</si>
  <si>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</si>
  <si>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</si>
  <si>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</si>
  <si>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</si>
  <si>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</si>
  <si>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</si>
  <si>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</si>
  <si>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</si>
  <si>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</si>
  <si>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</si>
  <si>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</si>
  <si>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</si>
  <si>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</si>
  <si>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</si>
  <si>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</si>
  <si>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</si>
  <si>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</si>
  <si>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</si>
  <si>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</si>
  <si>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</si>
  <si>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</si>
  <si>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</si>
  <si>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</si>
  <si>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</si>
  <si>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</si>
  <si>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</si>
  <si>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</si>
  <si>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</si>
  <si>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</si>
  <si>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</si>
  <si>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</si>
  <si>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</si>
  <si>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</si>
  <si>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</si>
  <si>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</si>
  <si>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</si>
  <si>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</si>
  <si>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</si>
  <si>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</si>
  <si>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</si>
  <si>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</si>
  <si>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</si>
  <si>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</si>
  <si>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</si>
  <si>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</si>
  <si>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</si>
  <si>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</si>
  <si>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</si>
  <si>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</si>
  <si>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</si>
  <si>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</si>
  <si>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</si>
  <si>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</si>
  <si>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</si>
  <si>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</si>
  <si>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</si>
  <si>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</si>
  <si>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</si>
  <si>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</si>
  <si>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</si>
  <si>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</si>
  <si>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</si>
  <si>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</si>
  <si>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</si>
  <si>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</si>
  <si>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</si>
  <si>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</si>
  <si>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</si>
  <si>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</si>
  <si>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</si>
  <si>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</si>
  <si>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</si>
  <si>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</si>
  <si>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</si>
  <si>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</si>
  <si>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</si>
  <si>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</si>
  <si>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</si>
  <si>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</si>
  <si>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</si>
  <si>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</si>
  <si>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</si>
  <si>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</si>
  <si>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</si>
  <si>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</si>
  <si>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</si>
  <si>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</si>
  <si>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</si>
  <si>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</si>
  <si>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</si>
  <si>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</si>
  <si>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</si>
  <si>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</si>
  <si>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</si>
  <si>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</si>
  <si>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</si>
  <si>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</si>
  <si>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</si>
  <si>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</si>
  <si>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</si>
  <si>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</si>
  <si>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</si>
  <si>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</si>
  <si>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</si>
  <si>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</si>
  <si>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</si>
  <si>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</si>
  <si>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</si>
  <si>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</si>
  <si>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</si>
  <si>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</si>
  <si>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</si>
  <si>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</si>
  <si>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</si>
  <si>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</si>
  <si>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</si>
  <si>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</si>
  <si>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</si>
  <si>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</si>
  <si>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</si>
  <si>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</si>
  <si>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</si>
  <si>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</si>
  <si>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</si>
  <si>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</si>
  <si>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</si>
  <si>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</si>
  <si>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</si>
  <si>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</si>
  <si>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</si>
  <si>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</si>
  <si>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</si>
  <si>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</si>
  <si>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</si>
  <si>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</si>
  <si>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</si>
  <si>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</si>
  <si>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</si>
  <si>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</si>
  <si>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</si>
  <si>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</si>
  <si>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</si>
  <si>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</si>
  <si>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</si>
  <si>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</si>
  <si>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</si>
  <si>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</si>
  <si>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</si>
  <si>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</si>
  <si>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</si>
  <si>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</si>
  <si>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</si>
  <si>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</si>
  <si>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</si>
  <si>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</si>
  <si>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</si>
  <si>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</si>
  <si>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</si>
  <si>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</si>
  <si>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</si>
  <si>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</si>
  <si>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</si>
  <si>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</si>
  <si>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</si>
  <si>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</si>
  <si>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</si>
  <si>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</si>
  <si>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</si>
  <si>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</si>
  <si>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</si>
  <si>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</si>
  <si>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</si>
  <si>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</si>
  <si>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</si>
  <si>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</si>
  <si>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</si>
  <si>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</si>
  <si>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</si>
  <si>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</si>
  <si>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</si>
  <si>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</si>
  <si>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</si>
  <si>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</si>
  <si>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</si>
  <si>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</si>
  <si>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</si>
  <si>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</si>
  <si>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</si>
  <si>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</si>
  <si>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</si>
  <si>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</si>
  <si>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</si>
  <si>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</si>
  <si>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</si>
  <si>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</si>
  <si>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</si>
  <si>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</si>
  <si>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</si>
  <si>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</si>
  <si>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</si>
  <si>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</si>
  <si>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</si>
  <si>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</si>
  <si>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</si>
  <si>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</si>
  <si>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</si>
  <si>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</si>
  <si>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</si>
  <si>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</si>
  <si>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</si>
  <si>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</si>
  <si>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</si>
  <si>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</si>
  <si>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</si>
  <si>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</si>
  <si>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</si>
  <si>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</si>
  <si>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</si>
  <si>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</si>
  <si>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</si>
  <si>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</si>
  <si>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</si>
  <si>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</si>
  <si>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</si>
  <si>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</si>
  <si>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</si>
  <si>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</si>
  <si>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</si>
  <si>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</si>
  <si>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</si>
  <si>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</si>
  <si>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</si>
  <si>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</si>
  <si>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</si>
  <si>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</si>
  <si>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</si>
  <si>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</si>
  <si>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</si>
  <si>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</si>
  <si>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</si>
  <si>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</si>
  <si>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</si>
  <si>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</si>
  <si>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</si>
  <si>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</si>
  <si>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</si>
  <si>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</si>
  <si>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</si>
  <si>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</si>
  <si>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</si>
  <si>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</si>
  <si>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</si>
  <si>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</si>
  <si>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</si>
  <si>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</si>
  <si>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</si>
  <si>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</si>
  <si>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</si>
  <si>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</si>
  <si>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</si>
  <si>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</si>
  <si>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</si>
  <si>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</si>
  <si>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</si>
  <si>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</si>
  <si>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</si>
  <si>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</si>
  <si>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</si>
  <si>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</si>
  <si>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</si>
  <si>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</si>
  <si>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</si>
  <si>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</si>
  <si>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</si>
  <si>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</si>
  <si>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</si>
  <si>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</si>
  <si>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</si>
  <si>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</si>
  <si>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</si>
  <si>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</si>
  <si>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</si>
  <si>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</si>
  <si>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</si>
  <si>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</si>
  <si>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</si>
  <si>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</si>
  <si>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</si>
  <si>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</si>
  <si>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</si>
  <si>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</si>
  <si>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</si>
  <si>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</si>
  <si>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</si>
  <si>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</si>
  <si>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</si>
  <si>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</si>
  <si>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</si>
  <si>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</si>
  <si>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</si>
  <si>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</si>
  <si>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</si>
  <si>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</si>
  <si>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</si>
  <si>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</si>
  <si>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</si>
  <si>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</si>
  <si>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</si>
  <si>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</si>
  <si>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</si>
  <si>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</si>
  <si>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</si>
  <si>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</si>
  <si>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</si>
  <si>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</si>
  <si>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</si>
  <si>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</si>
  <si>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</si>
  <si>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</si>
  <si>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</si>
  <si>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</si>
  <si>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</si>
  <si>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</si>
  <si>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</si>
  <si>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</si>
  <si>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</si>
  <si>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</si>
  <si>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</si>
  <si>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</si>
  <si>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</si>
  <si>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</si>
  <si>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</si>
  <si>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</si>
  <si>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</si>
  <si>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</si>
  <si>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</si>
  <si>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</si>
  <si>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</si>
  <si>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</si>
  <si>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</si>
  <si>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</si>
  <si>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</si>
  <si>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</si>
  <si>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</si>
  <si>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</si>
  <si>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</si>
  <si>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</si>
  <si>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</si>
  <si>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</si>
  <si>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</si>
  <si>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</si>
  <si>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</si>
  <si>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</si>
  <si>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</si>
  <si>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</si>
  <si>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</si>
  <si>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</si>
  <si>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</si>
  <si>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</si>
  <si>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</si>
  <si>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</si>
  <si>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</si>
  <si>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</si>
  <si>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</si>
  <si>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</si>
  <si>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</si>
  <si>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</si>
  <si>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</si>
  <si>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</si>
  <si>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</si>
  <si>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</si>
  <si>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</si>
  <si>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</si>
  <si>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</si>
  <si>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</si>
  <si>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</si>
  <si>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</si>
  <si>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</si>
  <si>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</si>
  <si>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</si>
  <si>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</si>
  <si>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</si>
  <si>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</si>
  <si>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</si>
  <si>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</si>
  <si>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</si>
  <si>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</si>
  <si>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</si>
  <si>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</si>
  <si>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</si>
  <si>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</si>
  <si>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</si>
  <si>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</si>
  <si>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</si>
  <si>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</si>
  <si>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</si>
  <si>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</si>
  <si>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</si>
  <si>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</si>
  <si>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</si>
  <si>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</si>
  <si>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</si>
  <si>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</si>
  <si>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</si>
  <si>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</si>
  <si>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</si>
  <si>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</si>
  <si>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</si>
  <si>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</si>
  <si>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</si>
  <si>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</si>
  <si>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</si>
  <si>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</si>
  <si>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</si>
  <si>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</si>
  <si>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</si>
  <si>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</si>
  <si>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</si>
  <si>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</si>
  <si>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</si>
  <si>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</si>
  <si>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</si>
  <si>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</si>
  <si>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</si>
  <si>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</si>
  <si>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</si>
  <si>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</si>
  <si>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</si>
  <si>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</si>
  <si>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</si>
  <si>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</si>
  <si>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</si>
  <si>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</si>
  <si>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</si>
  <si>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</si>
  <si>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</si>
  <si>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</si>
  <si>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</si>
  <si>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</si>
  <si>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</si>
  <si>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</si>
  <si>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</si>
  <si>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</si>
  <si>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</si>
  <si>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</si>
  <si>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</si>
  <si>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</si>
  <si>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</si>
  <si>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</si>
  <si>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</si>
  <si>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</si>
  <si>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</si>
  <si>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</si>
  <si>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</si>
  <si>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</si>
  <si>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</si>
  <si>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</si>
  <si>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</si>
  <si>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</si>
  <si>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</si>
  <si>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</si>
  <si>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</si>
  <si>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</si>
  <si>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</si>
  <si>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</si>
  <si>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</si>
  <si>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</si>
  <si>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</si>
  <si>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</si>
  <si>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</si>
  <si>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</si>
  <si>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</si>
  <si>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</si>
  <si>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</si>
  <si>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</si>
  <si>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</si>
  <si>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</si>
  <si>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</si>
  <si>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</si>
  <si>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</si>
  <si>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</si>
  <si>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</si>
  <si>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</si>
  <si>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</si>
  <si>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</si>
  <si>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</si>
  <si>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</si>
  <si>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</si>
  <si>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</si>
  <si>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</si>
  <si>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</si>
  <si>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</si>
  <si>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</si>
  <si>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</si>
  <si>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</si>
  <si>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</si>
  <si>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</si>
  <si>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</si>
  <si>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</si>
  <si>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</si>
  <si>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</si>
  <si>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</si>
  <si>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</si>
  <si>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</si>
  <si>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</si>
  <si>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</si>
  <si>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</si>
  <si>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</si>
  <si>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</si>
  <si>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</si>
  <si>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</si>
  <si>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</si>
  <si>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</si>
  <si>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</si>
  <si>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</si>
  <si>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</si>
  <si>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</si>
  <si>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</si>
  <si>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</si>
  <si>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</si>
  <si>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</si>
  <si>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</si>
  <si>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</si>
  <si>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</si>
  <si>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</si>
  <si>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</si>
  <si>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</si>
  <si>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</si>
  <si>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</si>
  <si>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</si>
  <si>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</si>
  <si>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</si>
  <si>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</si>
  <si>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</si>
  <si>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</si>
  <si>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</si>
  <si>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</si>
  <si>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</si>
  <si>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</si>
  <si>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</si>
  <si>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</si>
  <si>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</si>
  <si>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</si>
  <si>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</si>
  <si>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</si>
  <si>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</si>
  <si>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</si>
  <si>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</si>
  <si>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</si>
  <si>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</si>
  <si>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</si>
  <si>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</si>
  <si>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</si>
  <si>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</si>
  <si>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</si>
  <si>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</si>
  <si>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</si>
  <si>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</si>
  <si>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</si>
  <si>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</si>
  <si>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</si>
  <si>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</si>
  <si>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</si>
  <si>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</si>
  <si>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</si>
  <si>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</si>
  <si>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</si>
  <si>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</si>
  <si>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</si>
  <si>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</si>
  <si>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</si>
  <si>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</si>
  <si>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</si>
  <si>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</si>
  <si>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</si>
  <si>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</si>
  <si>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</si>
  <si>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</si>
  <si>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</si>
  <si>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</si>
  <si>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</si>
  <si>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</si>
  <si>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</si>
  <si>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</si>
  <si>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</si>
  <si>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</si>
  <si>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</si>
  <si>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</si>
  <si>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</si>
  <si>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</si>
  <si>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</si>
  <si>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</si>
  <si>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</si>
  <si>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</si>
  <si>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</si>
  <si>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</si>
  <si>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</si>
  <si>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</si>
  <si>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</si>
  <si>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</si>
  <si>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</si>
  <si>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</si>
  <si>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</si>
  <si>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</si>
  <si>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</si>
  <si>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</si>
  <si>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</si>
  <si>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</si>
  <si>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</si>
  <si>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</si>
  <si>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</si>
  <si>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</si>
  <si>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</si>
  <si>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</si>
  <si>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</si>
  <si>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</si>
  <si>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</si>
  <si>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</si>
  <si>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</si>
  <si>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</si>
  <si>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</si>
  <si>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</si>
  <si>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</si>
  <si>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</si>
  <si>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</si>
  <si>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</si>
  <si>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</si>
  <si>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</si>
  <si>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</si>
  <si>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</si>
  <si>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</si>
  <si>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</si>
  <si>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</si>
  <si>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</si>
  <si>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</si>
  <si>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</si>
  <si>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</si>
  <si>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</si>
  <si>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</si>
  <si>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</si>
  <si>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</si>
  <si>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</si>
  <si>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</si>
  <si>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</si>
  <si>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</si>
  <si>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</si>
  <si>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</si>
  <si>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</si>
  <si>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</si>
  <si>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</si>
  <si>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</si>
  <si>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</si>
  <si>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</si>
  <si>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</si>
  <si>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</si>
  <si>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</si>
  <si>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</si>
  <si>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</si>
  <si>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</si>
  <si>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</si>
  <si>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</si>
  <si>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</si>
  <si>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</si>
  <si>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</si>
  <si>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</si>
  <si>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</si>
  <si>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</si>
  <si>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</si>
  <si>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</si>
  <si>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</si>
  <si>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</si>
  <si>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</si>
  <si>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</si>
  <si>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</si>
  <si>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</si>
  <si>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</si>
  <si>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</si>
  <si>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</si>
  <si>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</si>
  <si>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</si>
  <si>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</si>
  <si>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</si>
  <si>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</si>
  <si>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</si>
  <si>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</si>
  <si>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</si>
  <si>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</si>
  <si>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</si>
  <si>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</si>
  <si>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</si>
  <si>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</si>
  <si>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</si>
  <si>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</si>
  <si>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</si>
  <si>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</si>
  <si>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</si>
  <si>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</si>
  <si>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</si>
  <si>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</si>
  <si>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</si>
  <si>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</si>
  <si>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</si>
  <si>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</si>
  <si>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</si>
  <si>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</si>
  <si>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</si>
  <si>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</si>
  <si>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</si>
  <si>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</si>
  <si>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</si>
  <si>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</si>
  <si>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</si>
  <si>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</si>
  <si>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</si>
  <si>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</si>
  <si>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</si>
  <si>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</si>
  <si>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</si>
  <si>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</si>
  <si>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</si>
  <si>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</si>
  <si>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</si>
  <si>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</si>
  <si>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</si>
  <si>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</si>
  <si>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</si>
  <si>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</si>
  <si>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</si>
  <si>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</si>
  <si>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</si>
  <si>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</si>
  <si>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</si>
  <si>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</si>
  <si>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</si>
  <si>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</si>
  <si>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</si>
  <si>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</si>
  <si>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</si>
  <si>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</si>
  <si>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</si>
  <si>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</si>
  <si>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</si>
  <si>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</si>
  <si>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</si>
  <si>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</si>
  <si>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</si>
  <si>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</si>
  <si>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</si>
  <si>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</si>
  <si>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</si>
  <si>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</si>
  <si>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</si>
  <si>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</si>
  <si>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</si>
  <si>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</si>
  <si>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</si>
  <si>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</si>
  <si>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</si>
  <si>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</si>
  <si>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</si>
  <si>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</si>
  <si>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</si>
  <si>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</si>
  <si>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</si>
  <si>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</si>
  <si>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</si>
  <si>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</si>
  <si>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</si>
  <si>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</si>
  <si>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</si>
  <si>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</si>
  <si>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</si>
  <si>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</si>
  <si>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</si>
  <si>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</si>
  <si>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</si>
  <si>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</si>
  <si>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</si>
  <si>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</si>
  <si>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</si>
  <si>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</si>
  <si>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</si>
  <si>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</si>
  <si>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</si>
  <si>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</si>
  <si>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</si>
  <si>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</si>
  <si>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</si>
  <si>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</si>
  <si>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</si>
  <si>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</si>
  <si>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</si>
  <si>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</si>
  <si>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</si>
  <si>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</si>
  <si>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</si>
  <si>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</si>
  <si>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</si>
  <si>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</si>
  <si>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</si>
  <si>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</si>
  <si>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</si>
  <si>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</si>
  <si>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</si>
  <si>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</si>
  <si>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</si>
  <si>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</si>
  <si>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</si>
  <si>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</si>
  <si>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</si>
  <si>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</si>
  <si>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</si>
  <si>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</si>
  <si>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</si>
  <si>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</si>
  <si>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</si>
  <si>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</si>
  <si>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</si>
  <si>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</si>
  <si>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</si>
  <si>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</si>
  <si>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</si>
  <si>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</si>
  <si>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</si>
  <si>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</si>
  <si>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</si>
  <si>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</si>
  <si>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</si>
  <si>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</si>
  <si>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</si>
  <si>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</si>
  <si>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</si>
  <si>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</si>
  <si>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</si>
  <si>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</si>
  <si>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</si>
  <si>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</si>
  <si>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</si>
  <si>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</si>
  <si>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</si>
  <si>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</si>
  <si>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</si>
  <si>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</si>
  <si>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</si>
  <si>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</si>
  <si>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</si>
  <si>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</si>
  <si>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</si>
  <si>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</si>
  <si>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</si>
  <si>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</si>
  <si>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</si>
  <si>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</si>
  <si>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</si>
  <si>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</si>
  <si>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</si>
  <si>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</si>
  <si>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</si>
  <si>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</si>
  <si>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</si>
  <si>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</si>
  <si>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</si>
  <si>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</si>
  <si>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</si>
  <si>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</si>
  <si>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</si>
  <si>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</si>
  <si>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</si>
  <si>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</si>
  <si>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</si>
  <si>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</si>
  <si>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</si>
  <si>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</si>
  <si>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</si>
  <si>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</si>
  <si>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</si>
  <si>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</si>
  <si>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</si>
  <si>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</si>
  <si>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</si>
  <si>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</si>
  <si>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</si>
  <si>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</si>
  <si>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</si>
  <si>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</si>
  <si>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</si>
  <si>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</si>
  <si>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</si>
  <si>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</si>
  <si>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</si>
  <si>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</si>
  <si>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</si>
  <si>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</si>
  <si>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</si>
  <si>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</si>
  <si>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</si>
  <si>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</si>
  <si>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</si>
  <si>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</si>
  <si>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</si>
  <si>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</si>
  <si>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</si>
  <si>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</si>
  <si>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</si>
  <si>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</si>
  <si>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</si>
  <si>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</si>
  <si>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</si>
  <si>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</si>
  <si>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</si>
  <si>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</si>
  <si>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</si>
  <si>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</si>
  <si>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</si>
  <si>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</si>
  <si>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</si>
  <si>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</si>
  <si>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</si>
  <si>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</si>
  <si>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</si>
  <si>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</si>
  <si>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</si>
  <si>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</si>
  <si>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</si>
  <si>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</si>
  <si>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</si>
  <si>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</si>
  <si>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</si>
  <si>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</si>
  <si>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</si>
  <si>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</si>
  <si>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</si>
  <si>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</si>
  <si>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</si>
  <si>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</si>
  <si>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</si>
  <si>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</si>
  <si>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</si>
  <si>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</si>
  <si>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</si>
  <si>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</si>
  <si>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</si>
  <si>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</si>
  <si>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</si>
  <si>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</si>
  <si>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</si>
  <si>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</si>
  <si>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</si>
  <si>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</si>
  <si>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</si>
  <si>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</si>
  <si>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</si>
  <si>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</si>
  <si>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</si>
  <si>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</si>
  <si>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</si>
  <si>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</si>
  <si>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</si>
  <si>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</si>
  <si>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</si>
  <si>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</si>
  <si>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</si>
  <si>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</si>
  <si>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</si>
  <si>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</si>
  <si>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</si>
  <si>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</si>
  <si>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</si>
  <si>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</si>
  <si>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</si>
  <si>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</si>
  <si>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</si>
  <si>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</si>
  <si>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</si>
  <si>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</si>
  <si>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</si>
  <si>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</si>
  <si>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</si>
  <si>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</si>
  <si>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</si>
  <si>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</si>
  <si>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</si>
  <si>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</si>
  <si>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</si>
  <si>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</si>
  <si>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</si>
  <si>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</si>
  <si>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</si>
  <si>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</si>
  <si>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</si>
  <si>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</si>
  <si>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</si>
  <si>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</si>
  <si>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</si>
  <si>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</si>
  <si>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</si>
  <si>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</si>
  <si>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</si>
  <si>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</si>
  <si>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</si>
  <si>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</si>
  <si>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</si>
  <si>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</si>
  <si>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</si>
  <si>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</si>
  <si>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</si>
  <si>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</si>
  <si>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</si>
  <si>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</si>
  <si>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</si>
  <si>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</si>
  <si>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</si>
  <si>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</si>
  <si>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</si>
  <si>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</si>
  <si>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</si>
  <si>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</si>
  <si>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</si>
  <si>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</si>
  <si>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</si>
  <si>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</si>
  <si>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</si>
  <si>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</si>
  <si>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</si>
  <si>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</si>
  <si>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</si>
  <si>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</si>
  <si>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</si>
  <si>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</si>
  <si>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</si>
  <si>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</si>
  <si>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</si>
  <si>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</si>
  <si>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</si>
  <si>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</si>
  <si>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</si>
  <si>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</si>
  <si>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</si>
  <si>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</si>
  <si>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</si>
  <si>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</si>
  <si>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</si>
  <si>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</si>
  <si>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</si>
  <si>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</si>
  <si>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</si>
  <si>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</si>
  <si>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</si>
  <si>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</si>
  <si>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</si>
  <si>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</si>
  <si>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</si>
  <si>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</si>
  <si>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</si>
  <si>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</si>
  <si>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</si>
  <si>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</si>
  <si>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</si>
  <si>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</si>
  <si>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</si>
  <si>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</si>
  <si>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</si>
  <si>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</si>
  <si>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</si>
  <si>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</si>
  <si>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</si>
  <si>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</si>
  <si>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</si>
  <si>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</si>
  <si>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</si>
  <si>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</si>
  <si>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</si>
  <si>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</si>
  <si>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</si>
  <si>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</si>
  <si>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</si>
  <si>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</si>
  <si>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</si>
  <si>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</si>
  <si>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</si>
  <si>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</si>
  <si>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</si>
  <si>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</si>
  <si>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</si>
  <si>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</si>
  <si>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</si>
  <si>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</si>
  <si>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</si>
  <si>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</si>
  <si>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</si>
  <si>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</si>
  <si>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</si>
  <si>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</si>
  <si>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</si>
  <si>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</si>
  <si>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</si>
  <si>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</si>
  <si>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</si>
  <si>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</si>
  <si>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</si>
  <si>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</si>
  <si>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</si>
  <si>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</si>
  <si>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</si>
  <si>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</si>
  <si>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</si>
  <si>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</si>
  <si>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</si>
  <si>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</si>
  <si>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</si>
  <si>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</si>
  <si>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</si>
  <si>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</si>
  <si>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</si>
  <si>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</si>
  <si>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</si>
  <si>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</si>
  <si>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</si>
  <si>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</si>
  <si>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</si>
  <si>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</si>
  <si>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</si>
  <si>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</si>
  <si>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</si>
  <si>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</si>
  <si>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</si>
  <si>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</si>
  <si>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</si>
  <si>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</si>
  <si>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</si>
  <si>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</si>
  <si>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</si>
  <si>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</si>
  <si>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</si>
  <si>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</si>
  <si>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</si>
  <si>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</si>
  <si>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</si>
  <si>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</si>
  <si>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</si>
  <si>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</si>
  <si>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</si>
  <si>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</si>
  <si>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</si>
  <si>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</si>
  <si>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</si>
  <si>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</si>
  <si>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</si>
  <si>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</si>
  <si>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</si>
  <si>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</si>
  <si>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</si>
  <si>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</si>
  <si>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</si>
  <si>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</si>
  <si>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</si>
  <si>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</si>
  <si>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</si>
  <si>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</si>
  <si>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</si>
  <si>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</si>
  <si>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</si>
  <si>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</si>
  <si>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</si>
  <si>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</si>
  <si>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</si>
  <si>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</si>
  <si>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</si>
  <si>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</si>
  <si>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</si>
  <si>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</si>
  <si>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</si>
  <si>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</si>
  <si>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</si>
  <si>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</si>
  <si>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</si>
  <si>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</si>
  <si>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</si>
  <si>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</si>
  <si>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</si>
  <si>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</si>
  <si>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</si>
  <si>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</si>
  <si>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</si>
  <si>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</si>
  <si>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</si>
  <si>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</si>
  <si>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</si>
  <si>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</si>
  <si>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</si>
  <si>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</si>
  <si>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</si>
  <si>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</si>
  <si>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</si>
  <si>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</si>
  <si>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</si>
  <si>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</si>
  <si>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</si>
  <si>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</si>
  <si>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</si>
  <si>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</si>
  <si>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</si>
  <si>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</si>
  <si>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</si>
  <si>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</si>
  <si>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</si>
  <si>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</si>
  <si>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</si>
  <si>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</si>
  <si>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</si>
  <si>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</si>
  <si>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</si>
  <si>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</si>
  <si>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</si>
  <si>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</si>
  <si>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</si>
  <si>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</si>
  <si>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</si>
  <si>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</si>
  <si>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</si>
  <si>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</si>
  <si>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</si>
  <si>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</si>
  <si>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</si>
  <si>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</si>
  <si>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</si>
  <si>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</si>
  <si>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</si>
  <si>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</si>
  <si>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</si>
  <si>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</si>
  <si>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</si>
  <si>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</si>
  <si>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</si>
  <si>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</si>
  <si>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</si>
  <si>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</si>
  <si>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</si>
  <si>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</si>
  <si>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</si>
  <si>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</si>
  <si>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</si>
  <si>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</si>
  <si>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</si>
  <si>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</si>
  <si>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</si>
  <si>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</si>
  <si>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</si>
  <si>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</si>
  <si>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</si>
  <si>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</si>
  <si>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</si>
  <si>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</si>
  <si>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</si>
  <si>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</si>
  <si>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</si>
  <si>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</si>
  <si>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</si>
  <si>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</si>
  <si>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</si>
  <si>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</si>
  <si>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</si>
  <si>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</si>
  <si>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</si>
  <si>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</si>
  <si>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</si>
  <si>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</si>
  <si>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</si>
  <si>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</si>
  <si>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</si>
  <si>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</si>
  <si>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</si>
  <si>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</si>
  <si>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</si>
  <si>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</si>
  <si>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</si>
  <si>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</si>
  <si>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</si>
  <si>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</si>
  <si>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</si>
  <si>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</si>
  <si>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</si>
  <si>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</si>
  <si>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</si>
  <si>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</si>
  <si>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</si>
  <si>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</si>
  <si>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</si>
  <si>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</si>
  <si>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</si>
  <si>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</si>
  <si>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</si>
  <si>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</si>
  <si>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</si>
  <si>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</si>
  <si>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</si>
  <si>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</si>
  <si>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</si>
  <si>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</si>
  <si>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</si>
  <si>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</si>
  <si>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</si>
  <si>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</si>
  <si>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</si>
  <si>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</si>
  <si>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</si>
  <si>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</si>
  <si>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</si>
  <si>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</si>
  <si>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</si>
  <si>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</si>
  <si>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</si>
  <si>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</si>
  <si>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</si>
  <si>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</si>
  <si>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</si>
  <si>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</si>
  <si>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</si>
  <si>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</si>
  <si>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</si>
  <si>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</si>
  <si>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</si>
  <si>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</si>
  <si>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</si>
  <si>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</si>
  <si>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</si>
  <si>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</si>
  <si>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</si>
  <si>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</si>
  <si>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</si>
  <si>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</si>
  <si>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</si>
  <si>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</si>
  <si>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</si>
  <si>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</si>
  <si>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</si>
  <si>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</si>
  <si>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</si>
  <si>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</si>
  <si>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</si>
  <si>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</si>
  <si>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</si>
  <si>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</si>
  <si>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</si>
  <si>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</si>
  <si>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</si>
  <si>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</si>
  <si>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</si>
  <si>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</si>
  <si>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</si>
  <si>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</si>
  <si>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</si>
  <si>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</si>
  <si>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</si>
  <si>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</si>
  <si>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</si>
  <si>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</si>
  <si>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</si>
  <si>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</si>
  <si>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</si>
  <si>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</si>
  <si>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</si>
  <si>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</si>
  <si>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</si>
  <si>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</si>
  <si>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</si>
  <si>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</si>
  <si>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</si>
  <si>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</si>
  <si>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</si>
  <si>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</si>
  <si>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</si>
  <si>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</si>
  <si>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</si>
  <si>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</si>
  <si>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</si>
  <si>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</si>
  <si>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</si>
  <si>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</si>
  <si>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</si>
  <si>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</si>
  <si>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</si>
  <si>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</si>
  <si>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</si>
  <si>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</si>
  <si>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</si>
  <si>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</si>
  <si>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</si>
  <si>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</si>
  <si>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</si>
  <si>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</si>
  <si>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</si>
  <si>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</si>
  <si>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</si>
  <si>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</si>
  <si>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</si>
  <si>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</si>
  <si>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</si>
  <si>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</si>
  <si>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</si>
  <si>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</si>
  <si>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</si>
  <si>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</si>
  <si>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</si>
  <si>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</si>
  <si>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</si>
  <si>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</si>
  <si>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</si>
  <si>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</si>
  <si>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</si>
  <si>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</si>
  <si>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</si>
  <si>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</si>
  <si>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</si>
  <si>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</si>
  <si>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</si>
  <si>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</si>
  <si>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</si>
  <si>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</si>
  <si>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</si>
  <si>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</si>
  <si>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</si>
  <si>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</si>
  <si>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</si>
  <si>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</si>
  <si>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</si>
  <si>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</si>
  <si>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</si>
  <si>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</si>
  <si>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</si>
  <si>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</si>
  <si>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</si>
  <si>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</si>
  <si>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</si>
  <si>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</si>
  <si>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</si>
  <si>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</si>
  <si>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</si>
  <si>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</si>
  <si>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</si>
  <si>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</si>
  <si>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</si>
  <si>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</si>
  <si>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</si>
  <si>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</si>
  <si>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</si>
  <si>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</si>
  <si>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</si>
  <si>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</si>
  <si>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</si>
  <si>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</si>
  <si>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</si>
  <si>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</si>
  <si>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</si>
  <si>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</si>
  <si>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</si>
  <si>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</si>
  <si>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</si>
  <si>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</si>
  <si>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</si>
  <si>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</si>
  <si>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</si>
  <si>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</si>
  <si>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</si>
  <si>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</si>
  <si>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</si>
  <si>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</si>
  <si>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</si>
  <si>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</si>
  <si>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</si>
  <si>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</si>
  <si>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</si>
  <si>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</si>
  <si>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</si>
  <si>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</si>
  <si>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</si>
  <si>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</si>
  <si>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</si>
  <si>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</si>
  <si>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</si>
  <si>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</si>
  <si>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</si>
  <si>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</si>
  <si>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</si>
  <si>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</si>
  <si>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</si>
  <si>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</si>
  <si>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</si>
  <si>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</si>
  <si>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</si>
  <si>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</si>
  <si>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</si>
  <si>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</si>
  <si>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</si>
  <si>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</si>
  <si>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</si>
  <si>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</si>
  <si>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</si>
  <si>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</si>
  <si>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</si>
  <si>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</si>
  <si>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</si>
  <si>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</si>
  <si>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</si>
  <si>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</si>
  <si>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</si>
  <si>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</si>
  <si>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</si>
  <si>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</si>
  <si>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</si>
  <si>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</si>
  <si>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</si>
  <si>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</si>
  <si>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</si>
  <si>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</si>
  <si>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</si>
  <si>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</si>
  <si>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</si>
  <si>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</si>
  <si>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</si>
  <si>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</si>
  <si>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</si>
  <si>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</si>
  <si>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</si>
  <si>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</si>
  <si>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</si>
  <si>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</si>
  <si>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</si>
  <si>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</si>
  <si>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</si>
  <si>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</si>
  <si>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</si>
  <si>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</si>
  <si>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</si>
  <si>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</si>
  <si>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</si>
  <si>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</si>
  <si>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</si>
  <si>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</si>
  <si>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</si>
  <si>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</si>
  <si>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</si>
  <si>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</si>
  <si>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</si>
  <si>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</si>
  <si>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</si>
  <si>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</si>
  <si>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</si>
  <si>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</si>
  <si>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</si>
  <si>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</si>
  <si>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</si>
  <si>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</si>
  <si>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</si>
  <si>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</si>
  <si>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</si>
  <si>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</si>
  <si>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</si>
  <si>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</si>
  <si>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</si>
  <si>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</si>
  <si>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</si>
  <si>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</si>
  <si>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</si>
  <si>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</si>
  <si>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</si>
  <si>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</si>
  <si>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</si>
  <si>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</si>
  <si>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</si>
  <si>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</si>
  <si>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</si>
  <si>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</si>
  <si>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</si>
  <si>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</si>
  <si>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</si>
  <si>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</si>
  <si>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</si>
  <si>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</si>
  <si>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</si>
  <si>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</si>
  <si>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</si>
  <si>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</si>
  <si>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</si>
  <si>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</si>
  <si>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</si>
  <si>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</si>
  <si>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</si>
  <si>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</si>
  <si>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</si>
  <si>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</si>
  <si>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</si>
  <si>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</si>
  <si>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</si>
  <si>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</si>
  <si>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</si>
  <si>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</si>
  <si>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</si>
  <si>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</si>
  <si>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</si>
  <si>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</si>
  <si>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</si>
  <si>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</si>
  <si>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</si>
  <si>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</si>
  <si>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</si>
  <si>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</si>
  <si>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</si>
  <si>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</si>
  <si>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</si>
  <si>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</si>
  <si>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</si>
  <si>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</si>
  <si>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</si>
  <si>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</si>
  <si>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</si>
  <si>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</si>
  <si>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</si>
  <si>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</si>
  <si>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</si>
  <si>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</si>
  <si>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</si>
  <si>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</si>
  <si>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</si>
  <si>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</si>
  <si>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</si>
  <si>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</si>
  <si>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</si>
  <si>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</si>
  <si>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</si>
  <si>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</si>
  <si>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</si>
  <si>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</si>
  <si>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</si>
  <si>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</si>
  <si>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</si>
  <si>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</si>
  <si>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</si>
  <si>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</si>
  <si>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</si>
  <si>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</si>
  <si>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</si>
  <si>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</si>
  <si>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</si>
  <si>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</si>
  <si>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</si>
  <si>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</si>
  <si>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</si>
  <si>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</si>
  <si>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</si>
  <si>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</si>
  <si>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</si>
  <si>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</si>
  <si>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</si>
  <si>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</si>
  <si>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</si>
  <si>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</si>
  <si>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</si>
  <si>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</si>
  <si>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</si>
  <si>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</si>
  <si>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</si>
  <si>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</si>
  <si>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</si>
  <si>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</si>
  <si>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</si>
  <si>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</si>
  <si>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</si>
  <si>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</si>
  <si>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</si>
  <si>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</si>
  <si>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</si>
  <si>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</si>
  <si>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</si>
  <si>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</si>
  <si>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</si>
  <si>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</si>
  <si>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</si>
  <si>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</si>
  <si>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</si>
  <si>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</si>
  <si>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</si>
  <si>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</si>
  <si>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</si>
  <si>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</si>
  <si>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</si>
  <si>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</si>
  <si>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</si>
  <si>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</si>
  <si>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</si>
  <si>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</si>
  <si>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</si>
  <si>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</si>
  <si>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</si>
  <si>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</si>
  <si>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</si>
  <si>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</si>
  <si>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</si>
  <si>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</si>
  <si>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</si>
  <si>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</si>
  <si>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</si>
  <si>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</si>
  <si>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</si>
  <si>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</si>
  <si>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</si>
  <si>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</si>
  <si>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</si>
  <si>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</si>
  <si>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</si>
  <si>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</si>
  <si>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</si>
  <si>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</si>
  <si>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</si>
  <si>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</si>
  <si>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</si>
  <si>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</si>
  <si>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</si>
  <si>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</si>
  <si>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</si>
  <si>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</si>
  <si>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</si>
  <si>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</si>
  <si>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</si>
  <si>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</si>
  <si>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</si>
  <si>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</si>
  <si>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</si>
  <si>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</si>
  <si>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</si>
  <si>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</si>
  <si>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</si>
  <si>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</si>
  <si>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</si>
  <si>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</si>
  <si>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</si>
  <si>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</si>
  <si>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</si>
  <si>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</si>
  <si>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</si>
  <si>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</si>
  <si>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</si>
  <si>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</si>
  <si>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</si>
  <si>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</si>
  <si>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</si>
  <si>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</si>
  <si>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</si>
  <si>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</si>
  <si>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</si>
  <si>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</si>
  <si>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</si>
  <si>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</si>
  <si>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</si>
  <si>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</si>
  <si>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</si>
  <si>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</si>
  <si>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</si>
  <si>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</si>
  <si>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</si>
  <si>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</si>
  <si>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</si>
  <si>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</si>
  <si>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</si>
  <si>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</si>
  <si>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</si>
  <si>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</si>
  <si>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</si>
  <si>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</si>
  <si>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</si>
  <si>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</si>
  <si>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</si>
  <si>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</si>
  <si>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</si>
  <si>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</si>
  <si>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</si>
  <si>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</si>
  <si>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</si>
  <si>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</si>
  <si>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</si>
  <si>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</si>
  <si>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</si>
  <si>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</si>
  <si>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</si>
  <si>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</si>
  <si>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</si>
  <si>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</si>
  <si>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</si>
  <si>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</si>
  <si>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</si>
  <si>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</si>
  <si>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</si>
  <si>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</si>
  <si>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</si>
  <si>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</si>
  <si>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</si>
  <si>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</si>
  <si>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</si>
  <si>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</si>
  <si>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</si>
  <si>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</si>
  <si>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</si>
  <si>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</si>
  <si>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</si>
  <si>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</si>
  <si>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</si>
  <si>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</si>
  <si>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</si>
  <si>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</si>
  <si>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</si>
  <si>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</si>
  <si>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</si>
  <si>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</si>
  <si>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</si>
  <si>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</si>
  <si>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</si>
  <si>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</si>
  <si>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</si>
  <si>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</si>
  <si>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</si>
  <si>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</si>
  <si>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</si>
  <si>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</si>
  <si>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</si>
  <si>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</si>
  <si>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</si>
  <si>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</si>
  <si>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</si>
  <si>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</si>
  <si>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</si>
  <si>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</si>
  <si>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</si>
  <si>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</si>
  <si>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</si>
  <si>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</si>
  <si>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</si>
  <si>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</si>
  <si>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</si>
  <si>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</si>
  <si>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</si>
  <si>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</si>
  <si>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</si>
  <si>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</si>
  <si>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</si>
  <si>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</si>
  <si>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</si>
  <si>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</si>
  <si>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</si>
  <si>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</si>
  <si>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</si>
  <si>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</si>
  <si>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</si>
  <si>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</si>
  <si>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</si>
  <si>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</si>
  <si>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</si>
  <si>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</si>
  <si>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</si>
  <si>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</si>
  <si>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</si>
  <si>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</si>
  <si>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</si>
  <si>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</si>
  <si>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</si>
  <si>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</si>
  <si>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</si>
  <si>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</si>
  <si>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</si>
  <si>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</si>
  <si>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</si>
  <si>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</si>
  <si>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</si>
  <si>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</si>
  <si>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</si>
  <si>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</si>
  <si>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</si>
  <si>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</si>
  <si>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</si>
  <si>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</si>
  <si>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</si>
  <si>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</si>
  <si>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</si>
  <si>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</si>
  <si>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</si>
  <si>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</si>
  <si>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</si>
  <si>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</si>
  <si>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</si>
  <si>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</si>
  <si>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</si>
  <si>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</si>
  <si>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</si>
  <si>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</si>
  <si>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</si>
  <si>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</si>
  <si>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</si>
  <si>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</si>
  <si>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</si>
  <si>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</si>
  <si>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</si>
  <si>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</si>
  <si>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</si>
  <si>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</si>
  <si>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</si>
  <si>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</si>
  <si>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</si>
  <si>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</si>
  <si>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</si>
  <si>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</si>
  <si>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</si>
  <si>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</si>
  <si>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</si>
  <si>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</si>
  <si>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</si>
  <si>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</si>
  <si>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</si>
  <si>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</si>
  <si>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</si>
  <si>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</si>
  <si>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</si>
  <si>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</si>
  <si>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</si>
  <si>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</si>
  <si>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</si>
  <si>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</si>
  <si>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</si>
  <si>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</si>
  <si>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</si>
  <si>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</si>
  <si>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</si>
  <si>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</si>
  <si>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</si>
  <si>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</si>
  <si>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</si>
  <si>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</si>
  <si>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</si>
  <si>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</si>
  <si>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</si>
  <si>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</si>
  <si>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</si>
  <si>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</si>
  <si>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</si>
  <si>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</si>
  <si>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</si>
  <si>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</si>
  <si>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</si>
  <si>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</si>
  <si>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</si>
  <si>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</si>
  <si>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</si>
  <si>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</si>
  <si>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</si>
  <si>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</si>
  <si>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</si>
  <si>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</si>
  <si>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</si>
  <si>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</si>
  <si>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</si>
  <si>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</si>
  <si>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</si>
  <si>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</si>
  <si>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</si>
  <si>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</si>
  <si>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</si>
  <si>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</si>
  <si>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</si>
  <si>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</si>
  <si>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</si>
  <si>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</si>
  <si>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</si>
  <si>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</si>
  <si>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</si>
  <si>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</si>
  <si>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</si>
  <si>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</si>
  <si>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</si>
  <si>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</si>
  <si>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</si>
  <si>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</si>
  <si>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</si>
  <si>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</si>
  <si>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</si>
  <si>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</si>
  <si>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</si>
  <si>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</si>
  <si>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</si>
  <si>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</si>
  <si>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</si>
  <si>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</si>
  <si>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</si>
  <si>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</si>
  <si>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</si>
  <si>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</si>
  <si>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</si>
  <si>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</si>
  <si>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</si>
  <si>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</si>
  <si>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</si>
  <si>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</si>
  <si>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</si>
  <si>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</si>
  <si>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</si>
  <si>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</si>
  <si>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</si>
  <si>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</si>
  <si>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</si>
  <si>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</si>
  <si>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</si>
  <si>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</si>
  <si>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</si>
  <si>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</si>
  <si>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</si>
  <si>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</si>
  <si>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</si>
  <si>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</si>
  <si>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</si>
  <si>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</si>
  <si>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</si>
  <si>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</si>
  <si>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</si>
  <si>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</si>
  <si>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</si>
  <si>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</si>
  <si>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</si>
  <si>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</si>
  <si>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</si>
  <si>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</si>
  <si>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</si>
  <si>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</si>
  <si>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</si>
  <si>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</si>
  <si>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</si>
  <si>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</si>
  <si>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</si>
  <si>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</si>
  <si>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</si>
  <si>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</si>
  <si>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</si>
  <si>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</si>
  <si>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</si>
  <si>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</si>
  <si>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</si>
  <si>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</si>
  <si>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</si>
  <si>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</si>
  <si>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</si>
  <si>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</si>
  <si>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</si>
  <si>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</si>
  <si>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</si>
  <si>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</si>
  <si>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</si>
  <si>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</si>
  <si>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</si>
  <si>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</si>
  <si>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</si>
  <si>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</si>
  <si>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</si>
  <si>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</si>
  <si>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</si>
  <si>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</si>
  <si>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</si>
  <si>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</si>
  <si>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</si>
  <si>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</si>
  <si>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</si>
  <si>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</si>
  <si>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</si>
  <si>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</si>
  <si>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</si>
  <si>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</si>
  <si>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</si>
  <si>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</si>
  <si>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</si>
  <si>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</si>
  <si>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</si>
  <si>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</si>
  <si>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</si>
  <si>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</si>
  <si>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</si>
  <si>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</si>
  <si>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</si>
  <si>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</si>
  <si>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</si>
  <si>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</si>
  <si>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</si>
  <si>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</si>
  <si>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</si>
  <si>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</si>
  <si>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</si>
  <si>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</si>
  <si>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</si>
  <si>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</si>
  <si>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</si>
  <si>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</si>
  <si>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</si>
  <si>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</si>
  <si>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</si>
  <si>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</si>
  <si>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</si>
  <si>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</si>
  <si>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</si>
  <si>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</si>
  <si>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</si>
  <si>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</si>
  <si>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</si>
  <si>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</si>
  <si>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</si>
  <si>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</si>
  <si>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</si>
  <si>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</si>
  <si>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</si>
  <si>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</si>
  <si>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</si>
  <si>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</si>
  <si>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</si>
  <si>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</si>
  <si>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</si>
  <si>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</si>
  <si>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</si>
  <si>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</si>
  <si>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</si>
  <si>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</si>
  <si>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</si>
  <si>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</si>
  <si>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</si>
  <si>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</si>
  <si>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</si>
  <si>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</si>
  <si>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</si>
  <si>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</si>
  <si>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</si>
  <si>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</si>
  <si>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</si>
  <si>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</si>
  <si>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</si>
  <si>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</si>
  <si>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</si>
  <si>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</si>
  <si>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</si>
  <si>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</si>
  <si>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</si>
  <si>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</si>
  <si>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</si>
  <si>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</si>
  <si>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</si>
  <si>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</si>
  <si>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</si>
  <si>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</si>
  <si>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</si>
  <si>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</si>
  <si>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</si>
  <si>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</si>
  <si>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</si>
  <si>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</si>
  <si>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</si>
  <si>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</si>
  <si>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</si>
  <si>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</si>
  <si>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</si>
  <si>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</si>
  <si>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</si>
  <si>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</si>
  <si>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</si>
  <si>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</si>
  <si>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</si>
  <si>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</si>
  <si>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</si>
  <si>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</si>
  <si>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</si>
  <si>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</si>
  <si>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</si>
  <si>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</si>
  <si>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</si>
  <si>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</si>
  <si>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</si>
  <si>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</si>
  <si>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</si>
  <si>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</si>
  <si>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</si>
  <si>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</si>
  <si>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</si>
  <si>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</si>
  <si>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</si>
  <si>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</si>
  <si>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</si>
  <si>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</si>
  <si>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</si>
  <si>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</si>
  <si>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</si>
  <si>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</si>
  <si>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</si>
  <si>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</si>
  <si>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</si>
  <si>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</si>
  <si>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</si>
  <si>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</si>
  <si>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</si>
  <si>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</si>
  <si>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</si>
  <si>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</si>
  <si>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</si>
  <si>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</si>
  <si>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</si>
  <si>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</si>
  <si>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</si>
  <si>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</si>
  <si>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</si>
  <si>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</si>
  <si>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</si>
  <si>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</si>
  <si>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</si>
  <si>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</si>
  <si>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</si>
  <si>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</si>
  <si>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</si>
  <si>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</si>
  <si>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</si>
  <si>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</si>
  <si>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</si>
  <si>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</si>
  <si>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</si>
  <si>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</si>
  <si>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</si>
  <si>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</si>
  <si>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</si>
  <si>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</si>
  <si>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</si>
  <si>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</si>
  <si>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</si>
  <si>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</si>
  <si>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</si>
  <si>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</si>
  <si>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</si>
  <si>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</si>
  <si>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</si>
  <si>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</si>
  <si>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</si>
  <si>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</si>
  <si>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</si>
  <si>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</si>
  <si>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</si>
  <si>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</si>
  <si>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</si>
  <si>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</si>
  <si>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</si>
  <si>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</si>
  <si>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</si>
  <si>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</si>
  <si>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</si>
  <si>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</si>
  <si>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</si>
  <si>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</si>
  <si>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</si>
  <si>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</si>
  <si>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</si>
  <si>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</si>
  <si>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</si>
  <si>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</si>
  <si>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</si>
  <si>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</si>
  <si>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</si>
  <si>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</si>
  <si>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</si>
  <si>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</si>
  <si>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</si>
  <si>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</si>
  <si>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</si>
  <si>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</si>
  <si>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</si>
  <si>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</si>
  <si>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</si>
  <si>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</si>
  <si>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</si>
  <si>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</si>
  <si>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</si>
  <si>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</si>
  <si>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</si>
  <si>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</si>
  <si>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</si>
  <si>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</si>
  <si>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</si>
  <si>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</si>
  <si>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</si>
  <si>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</si>
  <si>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</si>
  <si>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</si>
  <si>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</si>
  <si>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</si>
  <si>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</si>
  <si>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</si>
  <si>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</si>
  <si>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</si>
  <si>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</si>
  <si>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</si>
  <si>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</si>
  <si>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</si>
  <si>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</si>
  <si>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</si>
  <si>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</si>
  <si>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</si>
  <si>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</si>
  <si>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</si>
  <si>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</si>
  <si>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</si>
  <si>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</si>
  <si>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</si>
  <si>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</si>
  <si>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</si>
  <si>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</si>
  <si>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</si>
  <si>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</si>
  <si>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</si>
  <si>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</si>
  <si>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</si>
  <si>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</si>
  <si>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</si>
  <si>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</si>
  <si>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</si>
  <si>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</si>
  <si>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</si>
  <si>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</si>
  <si>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</si>
  <si>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</si>
  <si>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</si>
  <si>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</si>
  <si>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</si>
  <si>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</si>
  <si>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</si>
  <si>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</si>
  <si>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</si>
  <si>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</si>
  <si>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</si>
  <si>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</si>
  <si>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</si>
  <si>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</si>
  <si>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</si>
  <si>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</si>
  <si>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</si>
  <si>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</si>
  <si>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</si>
  <si>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</si>
  <si>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</si>
  <si>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</si>
  <si>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</si>
  <si>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</si>
  <si>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</si>
  <si>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</si>
  <si>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</si>
  <si>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</si>
  <si>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</si>
  <si>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</si>
  <si>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</si>
  <si>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</si>
  <si>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</si>
  <si>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</si>
  <si>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</si>
  <si>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</si>
  <si>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</si>
  <si>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</si>
  <si>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</si>
  <si>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</si>
  <si>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</si>
  <si>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</si>
  <si>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</si>
  <si>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</si>
  <si>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</si>
  <si>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</si>
  <si>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</si>
  <si>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</si>
  <si>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</si>
  <si>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</si>
  <si>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</si>
  <si>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</si>
  <si>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</si>
  <si>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</si>
  <si>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</si>
  <si>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</si>
  <si>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</si>
  <si>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</si>
  <si>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</si>
  <si>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</si>
  <si>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</si>
  <si>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</si>
  <si>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</si>
  <si>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</si>
  <si>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</si>
  <si>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</si>
  <si>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</si>
  <si>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</si>
  <si>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</si>
  <si>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</si>
  <si>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</si>
  <si>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</si>
  <si>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</si>
  <si>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</si>
  <si>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</si>
  <si>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</si>
  <si>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</si>
  <si>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</si>
  <si>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</si>
  <si>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</si>
  <si>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</si>
  <si>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</si>
  <si>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</si>
  <si>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</si>
  <si>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</si>
  <si>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</si>
  <si>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</si>
  <si>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</si>
  <si>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</si>
  <si>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</si>
  <si>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</si>
  <si>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</si>
  <si>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</si>
  <si>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</si>
  <si>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</si>
  <si>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</si>
  <si>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</si>
  <si>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</si>
  <si>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</si>
  <si>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</si>
  <si>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</si>
  <si>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</si>
  <si>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</si>
  <si>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</si>
  <si>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</si>
  <si>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</si>
  <si>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</si>
  <si>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</si>
  <si>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</si>
  <si>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</si>
  <si>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</si>
  <si>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</si>
  <si>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</si>
  <si>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</si>
  <si>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</si>
  <si>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</si>
  <si>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</si>
  <si>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</si>
  <si>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</si>
  <si>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</si>
  <si>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</si>
  <si>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</si>
  <si>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</si>
  <si>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</si>
  <si>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</si>
  <si>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</si>
  <si>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</si>
  <si>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</si>
  <si>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</si>
  <si>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</si>
  <si>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</si>
  <si>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</si>
  <si>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</si>
  <si>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</si>
  <si>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</si>
  <si>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</si>
  <si>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</si>
  <si>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</si>
  <si>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</si>
  <si>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</si>
  <si>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</si>
  <si>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</si>
  <si>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</si>
  <si>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</si>
  <si>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</si>
  <si>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</si>
  <si>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</si>
  <si>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</si>
  <si>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</si>
  <si>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</si>
  <si>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</si>
  <si>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</si>
  <si>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</si>
  <si>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</si>
  <si>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</si>
  <si>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</si>
  <si>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</si>
  <si>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</si>
  <si>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</si>
  <si>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</si>
  <si>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</si>
  <si>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</si>
  <si>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</si>
  <si>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</si>
  <si>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</si>
  <si>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</si>
  <si>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</si>
  <si>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</si>
  <si>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</si>
  <si>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</si>
  <si>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</si>
  <si>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</si>
  <si>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</si>
  <si>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</si>
  <si>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</si>
  <si>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</si>
  <si>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</si>
  <si>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</si>
  <si>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</si>
  <si>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</si>
  <si>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</si>
  <si>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</si>
  <si>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</si>
  <si>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</si>
  <si>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</si>
  <si>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</si>
  <si>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</si>
  <si>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</si>
  <si>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</si>
  <si>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</si>
  <si>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</si>
  <si>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</si>
  <si>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</si>
  <si>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</si>
  <si>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</si>
  <si>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</si>
  <si>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</si>
  <si>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</si>
  <si>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</si>
  <si>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</si>
  <si>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</si>
  <si>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</si>
  <si>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</si>
  <si>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</si>
  <si>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</si>
  <si>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</si>
  <si>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</si>
  <si>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</si>
  <si>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</si>
  <si>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</si>
  <si>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</si>
  <si>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</si>
  <si>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</si>
  <si>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</si>
  <si>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</si>
  <si>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</si>
  <si>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</si>
  <si>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</si>
  <si>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</si>
  <si>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</si>
  <si>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</si>
  <si>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</si>
  <si>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</si>
  <si>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</si>
  <si>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</si>
  <si>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</si>
  <si>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</si>
  <si>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</si>
  <si>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</si>
  <si>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</si>
  <si>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</si>
  <si>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</si>
  <si>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</si>
  <si>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</si>
  <si>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</si>
  <si>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</si>
  <si>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</si>
  <si>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</si>
  <si>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</si>
  <si>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</si>
  <si>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</si>
  <si>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</si>
  <si>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</si>
  <si>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</si>
  <si>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</si>
  <si>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</si>
  <si>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</si>
  <si>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</si>
  <si>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</si>
  <si>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</si>
  <si>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</si>
  <si>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</si>
  <si>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</si>
  <si>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</si>
  <si>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</si>
  <si>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</si>
  <si>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</si>
  <si>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</si>
  <si>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</si>
  <si>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</si>
  <si>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</si>
  <si>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</si>
  <si>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</si>
  <si>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</si>
  <si>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</si>
  <si>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</si>
  <si>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</si>
  <si>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</si>
  <si>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</si>
  <si>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</si>
  <si>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</si>
  <si>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</si>
  <si>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</si>
  <si>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</si>
  <si>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</si>
  <si>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</si>
  <si>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</si>
  <si>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</si>
  <si>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</si>
  <si>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</si>
  <si>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</si>
  <si>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</si>
  <si>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</si>
  <si>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</si>
  <si>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</si>
  <si>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</si>
  <si>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</si>
  <si>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</si>
  <si>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</si>
  <si>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</si>
  <si>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</si>
  <si>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</si>
  <si>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</si>
  <si>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</si>
  <si>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</si>
  <si>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</si>
  <si>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</si>
  <si>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</si>
  <si>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</si>
  <si>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</si>
  <si>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</si>
  <si>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</si>
  <si>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</si>
  <si>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</si>
  <si>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</si>
  <si>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</si>
  <si>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</si>
  <si>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</si>
  <si>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</si>
  <si>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</si>
  <si>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</si>
  <si>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</si>
  <si>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</si>
  <si>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</si>
  <si>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</si>
  <si>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</si>
  <si>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</si>
  <si>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</si>
  <si>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</si>
  <si>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</si>
  <si>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</si>
  <si>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</si>
  <si>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</si>
  <si>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</si>
  <si>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</si>
  <si>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</si>
  <si>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</si>
  <si>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</si>
  <si>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</si>
  <si>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</si>
  <si>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</si>
  <si>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</si>
  <si>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</si>
  <si>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</si>
  <si>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</si>
  <si>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</si>
  <si>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</si>
  <si>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</si>
  <si>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</si>
  <si>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</si>
  <si>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</si>
  <si>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</si>
  <si>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</si>
  <si>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</si>
  <si>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</si>
  <si>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</si>
  <si>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</si>
  <si>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</si>
  <si>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</si>
  <si>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</si>
  <si>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</si>
  <si>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</si>
  <si>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</si>
  <si>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</si>
  <si>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</si>
  <si>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</si>
  <si>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</si>
  <si>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</si>
  <si>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</si>
  <si>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</si>
  <si>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</si>
  <si>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</si>
  <si>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</si>
  <si>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</si>
  <si>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</si>
  <si>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</si>
  <si>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</si>
  <si>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</si>
  <si>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</si>
  <si>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</si>
  <si>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</si>
  <si>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</si>
  <si>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</si>
  <si>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</si>
  <si>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</si>
  <si>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</si>
  <si>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</si>
  <si>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</si>
  <si>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</si>
  <si>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</si>
  <si>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</si>
  <si>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</si>
  <si>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</si>
  <si>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</si>
  <si>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</si>
  <si>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</si>
  <si>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</si>
  <si>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</si>
  <si>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</si>
  <si>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</si>
  <si>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</si>
  <si>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</si>
  <si>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</si>
  <si>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</si>
  <si>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</si>
  <si>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</si>
  <si>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</si>
  <si>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</si>
  <si>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</si>
  <si>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</si>
  <si>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</si>
  <si>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</si>
  <si>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</si>
  <si>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</si>
  <si>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</si>
  <si>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</si>
  <si>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</si>
  <si>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</si>
  <si>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</si>
  <si>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</si>
  <si>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</si>
  <si>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</si>
  <si>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</si>
  <si>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</si>
  <si>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</si>
  <si>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</si>
  <si>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</si>
  <si>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</si>
  <si>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</si>
  <si>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</si>
  <si>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</si>
  <si>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</si>
  <si>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</si>
  <si>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</si>
  <si>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</si>
  <si>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</si>
  <si>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</si>
  <si>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</si>
  <si>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</si>
  <si>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</si>
  <si>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</si>
  <si>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</si>
  <si>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</si>
  <si>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</si>
  <si>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</si>
  <si>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</si>
  <si>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</si>
  <si>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</si>
  <si>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</si>
  <si>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</si>
  <si>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</si>
  <si>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</si>
  <si>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</si>
  <si>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</si>
  <si>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</si>
  <si>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</si>
  <si>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</si>
  <si>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</si>
  <si>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</si>
  <si>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</si>
  <si>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</si>
  <si>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</si>
  <si>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</si>
  <si>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</si>
  <si>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</si>
  <si>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</si>
  <si>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</si>
  <si>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</si>
  <si>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</si>
  <si>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</si>
  <si>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</si>
  <si>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</si>
  <si>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</si>
  <si>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</si>
  <si>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</si>
  <si>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</si>
  <si>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</si>
  <si>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</si>
  <si>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</si>
  <si>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</si>
  <si>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</si>
  <si>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</si>
  <si>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</si>
  <si>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</si>
  <si>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</si>
  <si>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</si>
  <si>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</si>
  <si>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</si>
  <si>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</si>
  <si>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</si>
  <si>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</si>
  <si>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</si>
  <si>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</si>
  <si>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</si>
  <si>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</si>
  <si>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</si>
  <si>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</si>
  <si>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</si>
  <si>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</si>
  <si>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</si>
  <si>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</si>
  <si>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</si>
  <si>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</si>
  <si>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</si>
  <si>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</si>
  <si>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</si>
  <si>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</si>
  <si>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</si>
  <si>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</si>
  <si>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</si>
  <si>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</si>
  <si>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</si>
  <si>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</si>
  <si>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</si>
  <si>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</si>
  <si>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</si>
  <si>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</si>
  <si>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</si>
  <si>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</si>
  <si>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</si>
  <si>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</si>
  <si>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</si>
  <si>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</si>
  <si>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</si>
  <si>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</si>
  <si>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</si>
  <si>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</si>
  <si>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</si>
  <si>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</si>
  <si>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</si>
  <si>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</si>
  <si>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</si>
  <si>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</si>
  <si>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</si>
  <si>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</si>
  <si>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</si>
  <si>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</si>
  <si>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</si>
  <si>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</si>
  <si>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</si>
  <si>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</si>
  <si>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</si>
  <si>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</si>
  <si>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</si>
  <si>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</si>
  <si>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</si>
  <si>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</si>
  <si>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</si>
  <si>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</si>
  <si>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</si>
  <si>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</si>
  <si>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</si>
  <si>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</si>
  <si>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</si>
  <si>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</si>
  <si>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</si>
  <si>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</si>
  <si>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</si>
  <si>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</si>
  <si>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</si>
  <si>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</si>
  <si>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</si>
  <si>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</si>
  <si>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</si>
  <si>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</si>
  <si>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</si>
  <si>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</si>
  <si>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</si>
  <si>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</si>
  <si>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</si>
  <si>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</si>
  <si>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</si>
  <si>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</si>
  <si>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</si>
  <si>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</si>
  <si>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</si>
  <si>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</si>
  <si>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</si>
  <si>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</si>
  <si>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</si>
  <si>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</si>
  <si>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</si>
  <si>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</si>
  <si>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</si>
  <si>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</si>
  <si>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</si>
  <si>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</si>
  <si>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</si>
  <si>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</si>
  <si>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</si>
  <si>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</si>
  <si>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</si>
  <si>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</si>
  <si>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</si>
  <si>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</si>
  <si>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</si>
  <si>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</si>
  <si>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</si>
  <si>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</si>
  <si>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</si>
  <si>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</si>
  <si>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</si>
  <si>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</si>
  <si>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</si>
  <si>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</si>
  <si>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</si>
  <si>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</si>
  <si>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</si>
  <si>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</si>
  <si>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</si>
  <si>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</si>
  <si>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</si>
  <si>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</si>
  <si>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</si>
  <si>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</si>
  <si>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</si>
  <si>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</si>
  <si>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</si>
  <si>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</si>
  <si>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</si>
  <si>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</si>
  <si>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</si>
  <si>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</si>
  <si>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</si>
  <si>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</si>
  <si>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</si>
  <si>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</si>
  <si>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</si>
  <si>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</si>
  <si>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</si>
  <si>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</si>
  <si>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</si>
  <si>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</si>
  <si>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</si>
  <si>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</si>
  <si>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</si>
  <si>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</si>
  <si>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</si>
  <si>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</si>
  <si>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</si>
  <si>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</si>
  <si>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</si>
  <si>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</si>
  <si>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</si>
  <si>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</si>
  <si>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</si>
  <si>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</si>
  <si>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</si>
  <si>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</si>
  <si>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</si>
  <si>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</si>
  <si>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</si>
  <si>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</si>
  <si>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</si>
  <si>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</si>
  <si>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</si>
  <si>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</si>
  <si>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</si>
  <si>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</si>
  <si>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</si>
  <si>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</si>
  <si>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</si>
  <si>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</si>
  <si>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</si>
  <si>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</si>
  <si>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</si>
  <si>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</si>
  <si>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</si>
  <si>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</si>
  <si>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</si>
  <si>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</si>
  <si>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</si>
  <si>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</si>
  <si>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</si>
  <si>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</si>
  <si>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</si>
  <si>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</si>
  <si>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</si>
  <si>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</si>
  <si>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</si>
  <si>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</si>
  <si>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</si>
  <si>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</si>
  <si>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</si>
  <si>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</si>
  <si>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</si>
  <si>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</si>
  <si>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</si>
  <si>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</si>
  <si>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</si>
  <si>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</si>
  <si>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</si>
  <si>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</si>
  <si>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</si>
  <si>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</si>
  <si>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</si>
  <si>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</si>
  <si>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</si>
  <si>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</si>
  <si>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</si>
  <si>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</si>
  <si>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</si>
  <si>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</si>
  <si>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</si>
  <si>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</si>
  <si>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</si>
  <si>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</si>
  <si>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</si>
  <si>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</si>
  <si>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</si>
  <si>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</si>
  <si>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</si>
  <si>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</si>
  <si>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</si>
  <si>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</si>
  <si>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</si>
  <si>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</si>
  <si>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</si>
  <si>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</si>
  <si>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</si>
  <si>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</si>
  <si>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</si>
  <si>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</si>
  <si>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</si>
  <si>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</si>
  <si>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</si>
  <si>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</si>
  <si>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</si>
  <si>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</si>
  <si>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</si>
  <si>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</si>
  <si>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</si>
  <si>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</si>
  <si>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</si>
  <si>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</si>
  <si>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</si>
  <si>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</si>
  <si>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</si>
  <si>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</si>
  <si>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</si>
  <si>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</si>
  <si>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</si>
  <si>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</si>
  <si>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</si>
  <si>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</si>
  <si>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</si>
  <si>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</si>
  <si>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</si>
  <si>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</si>
  <si>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</si>
  <si>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</si>
  <si>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</si>
  <si>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</si>
  <si>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</si>
  <si>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</si>
  <si>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</si>
  <si>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</si>
  <si>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</si>
  <si>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</si>
  <si>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</si>
  <si>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</si>
  <si>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</si>
  <si>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</si>
  <si>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</si>
  <si>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</si>
  <si>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</si>
  <si>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</si>
  <si>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</si>
  <si>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</si>
  <si>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</si>
  <si>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</si>
  <si>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</si>
  <si>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</si>
  <si>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</si>
  <si>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</si>
  <si>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</si>
  <si>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</si>
  <si>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</si>
  <si>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</si>
  <si>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</si>
  <si>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</si>
  <si>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</si>
  <si>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</si>
  <si>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</si>
  <si>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</si>
  <si>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</si>
  <si>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</si>
  <si>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</si>
  <si>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</si>
  <si>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</si>
  <si>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</si>
  <si>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</si>
  <si>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</si>
  <si>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</si>
  <si>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</si>
  <si>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</si>
  <si>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</si>
  <si>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</si>
  <si>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</si>
  <si>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</si>
  <si>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</si>
  <si>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</si>
  <si>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</si>
  <si>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</si>
  <si>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</si>
  <si>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</si>
  <si>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</si>
  <si>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</si>
  <si>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</si>
  <si>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</si>
  <si>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</si>
  <si>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</si>
  <si>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</si>
  <si>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</si>
  <si>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</si>
  <si>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</si>
  <si>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</si>
  <si>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</si>
  <si>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</si>
  <si>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</si>
  <si>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</si>
  <si>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</si>
  <si>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</si>
  <si>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</si>
  <si>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</si>
  <si>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</si>
  <si>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</si>
  <si>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</si>
  <si>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</si>
  <si>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</si>
  <si>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</si>
  <si>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</si>
  <si>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</si>
  <si>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</si>
  <si>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</si>
  <si>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</si>
  <si>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</si>
  <si>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</si>
  <si>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</si>
  <si>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</si>
  <si>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</si>
  <si>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</si>
  <si>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</si>
  <si>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</si>
  <si>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</si>
  <si>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</si>
  <si>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</si>
  <si>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</si>
  <si>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</si>
  <si>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</si>
  <si>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</si>
  <si>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</si>
  <si>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</si>
  <si>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</si>
  <si>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</si>
  <si>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</si>
  <si>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</si>
  <si>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</si>
  <si>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</si>
  <si>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</si>
  <si>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</si>
  <si>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</si>
  <si>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</si>
  <si>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</si>
  <si>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</si>
  <si>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</si>
  <si>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</si>
  <si>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</si>
  <si>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</si>
  <si>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</si>
  <si>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</si>
  <si>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</si>
  <si>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</si>
  <si>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</si>
  <si>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</si>
  <si>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</si>
  <si>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</si>
  <si>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</si>
  <si>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</si>
  <si>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</si>
  <si>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</si>
  <si>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</si>
  <si>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</si>
  <si>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</si>
  <si>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</si>
  <si>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</si>
  <si>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</si>
  <si>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</si>
  <si>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</si>
  <si>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</si>
  <si>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</si>
  <si>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</si>
  <si>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</si>
  <si>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</si>
  <si>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</si>
  <si>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</si>
  <si>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</si>
  <si>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</si>
  <si>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</si>
  <si>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</si>
  <si>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</si>
  <si>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</si>
  <si>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</si>
  <si>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</si>
  <si>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</si>
  <si>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</si>
  <si>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</si>
  <si>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</si>
  <si>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</si>
  <si>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</si>
  <si>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</si>
  <si>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</si>
  <si>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</si>
  <si>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</si>
  <si>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</si>
  <si>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</si>
  <si>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</si>
  <si>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</si>
  <si>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</si>
  <si>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</si>
  <si>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</si>
  <si>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</si>
  <si>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</si>
  <si>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</si>
  <si>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</si>
  <si>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</si>
  <si>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</si>
  <si>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</si>
  <si>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</si>
  <si>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</si>
  <si>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</si>
  <si>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</si>
  <si>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</si>
  <si>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</si>
  <si>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</si>
  <si>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</si>
  <si>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</si>
  <si>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</si>
  <si>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</si>
  <si>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</si>
  <si>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</si>
  <si>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</si>
  <si>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</si>
  <si>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</si>
  <si>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</si>
  <si>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</si>
  <si>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</si>
  <si>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</si>
  <si>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</si>
  <si>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</si>
  <si>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</si>
  <si>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</si>
  <si>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</si>
  <si>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</si>
  <si>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</si>
  <si>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</si>
  <si>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</si>
  <si>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</si>
  <si>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</si>
  <si>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</si>
  <si>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</si>
  <si>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</si>
  <si>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</si>
  <si>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</si>
  <si>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</si>
  <si>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</si>
  <si>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</si>
  <si>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</si>
  <si>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</si>
  <si>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</si>
  <si>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</si>
  <si>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</si>
  <si>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</si>
  <si>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</si>
  <si>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</si>
  <si>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</si>
  <si>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</si>
  <si>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</si>
  <si>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</si>
  <si>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</si>
  <si>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</si>
  <si>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</si>
  <si>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</si>
  <si>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</si>
  <si>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</si>
  <si>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</si>
  <si>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</si>
  <si>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</si>
  <si>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</si>
  <si>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</si>
  <si>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</si>
  <si>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</si>
  <si>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</si>
  <si>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</si>
  <si>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</si>
  <si>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</si>
  <si>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</si>
  <si>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</si>
  <si>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</si>
  <si>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</si>
  <si>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</si>
  <si>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</si>
  <si>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</si>
  <si>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</si>
  <si>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</si>
  <si>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</si>
  <si>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</si>
  <si>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</si>
  <si>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</si>
  <si>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</si>
  <si>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</si>
  <si>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</si>
  <si>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</si>
  <si>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</si>
  <si>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</si>
  <si>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</si>
  <si>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</si>
  <si>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</si>
  <si>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</si>
  <si>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</si>
  <si>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</si>
  <si>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</si>
  <si>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</si>
  <si>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</si>
  <si>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</si>
  <si>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</si>
  <si>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</si>
  <si>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</si>
  <si>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</si>
  <si>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</si>
  <si>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</si>
  <si>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</si>
  <si>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</si>
  <si>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</si>
  <si>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</si>
  <si>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</si>
  <si>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</si>
  <si>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</si>
  <si>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</si>
  <si>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</si>
  <si>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</si>
  <si>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</si>
  <si>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</si>
  <si>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</si>
  <si>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</si>
  <si>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</si>
  <si>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</si>
  <si>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</si>
  <si>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</si>
  <si>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</si>
  <si>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</si>
  <si>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</si>
  <si>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</si>
  <si>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</si>
  <si>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</si>
  <si>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</si>
  <si>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</si>
  <si>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</si>
  <si>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</si>
  <si>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</si>
  <si>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</si>
  <si>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</si>
  <si>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</si>
  <si>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</si>
  <si>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</si>
  <si>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</si>
  <si>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</si>
  <si>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</si>
  <si>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</si>
  <si>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</si>
  <si>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</si>
  <si>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</si>
  <si>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</si>
  <si>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</si>
  <si>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</si>
  <si>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</si>
  <si>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</si>
  <si>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</si>
  <si>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</si>
  <si>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</si>
  <si>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</si>
  <si>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</si>
  <si>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</si>
  <si>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</si>
  <si>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</si>
  <si>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</si>
  <si>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</si>
  <si>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</si>
  <si>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</si>
  <si>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</si>
  <si>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</si>
  <si>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</si>
  <si>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</si>
  <si>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</si>
  <si>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</si>
  <si>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</si>
  <si>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</si>
  <si>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</si>
  <si>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</si>
  <si>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</si>
  <si>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</si>
  <si>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</si>
  <si>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</si>
  <si>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</si>
  <si>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</si>
  <si>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</si>
  <si>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</si>
  <si>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</si>
  <si>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</si>
  <si>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</si>
  <si>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</si>
  <si>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</si>
  <si>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</si>
  <si>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</si>
  <si>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</si>
  <si>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</si>
  <si>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</si>
  <si>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</si>
  <si>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</si>
  <si>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</si>
  <si>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</si>
  <si>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</si>
  <si>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</si>
  <si>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</si>
  <si>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</si>
  <si>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</si>
  <si>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</si>
  <si>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</si>
  <si>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</si>
  <si>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</si>
  <si>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</si>
  <si>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</si>
  <si>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</si>
  <si>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</si>
  <si>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</si>
  <si>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</si>
  <si>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</si>
  <si>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</si>
  <si>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</si>
  <si>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</si>
  <si>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</si>
  <si>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</si>
  <si>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</si>
  <si>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</si>
  <si>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</si>
  <si>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</si>
  <si>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</si>
  <si>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</si>
  <si>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</si>
  <si>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</si>
  <si>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</si>
  <si>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</si>
  <si>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</si>
  <si>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</si>
  <si>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</si>
  <si>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</si>
  <si>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</si>
  <si>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</si>
  <si>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</si>
  <si>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</si>
  <si>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</si>
  <si>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</si>
  <si>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</si>
  <si>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</si>
  <si>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</si>
  <si>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</si>
  <si>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</si>
  <si>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</si>
  <si>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</si>
  <si>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</si>
  <si>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</si>
  <si>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</si>
  <si>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</si>
  <si>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</si>
  <si>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</si>
  <si>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</si>
  <si>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</si>
  <si>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</si>
  <si>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</si>
  <si>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</si>
  <si>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</si>
  <si>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</si>
  <si>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</si>
  <si>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</si>
  <si>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</si>
  <si>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</si>
  <si>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</si>
  <si>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</si>
  <si>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</si>
  <si>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</si>
  <si>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</si>
  <si>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</si>
  <si>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</si>
  <si>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</si>
  <si>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</si>
  <si>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</si>
  <si>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</si>
  <si>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</si>
  <si>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</si>
  <si>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</si>
  <si>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</si>
  <si>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</si>
  <si>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</si>
  <si>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</si>
  <si>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</si>
  <si>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</si>
  <si>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</si>
  <si>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</si>
  <si>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</si>
  <si>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</si>
  <si>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</si>
  <si>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</si>
  <si>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</si>
  <si>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</si>
  <si>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</si>
  <si>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</si>
  <si>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</si>
  <si>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</si>
  <si>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</si>
  <si>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</si>
  <si>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</si>
  <si>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</si>
  <si>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</si>
  <si>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</si>
  <si>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</si>
  <si>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</si>
  <si>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</si>
  <si>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</si>
  <si>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</si>
  <si>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</si>
  <si>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</si>
  <si>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</si>
  <si>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</si>
  <si>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</si>
  <si>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</si>
  <si>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</si>
  <si>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</si>
  <si>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</si>
  <si>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</si>
  <si>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</si>
  <si>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</si>
  <si>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</si>
  <si>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</si>
  <si>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</si>
  <si>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</si>
  <si>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</si>
  <si>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</si>
  <si>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</si>
  <si>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</si>
  <si>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</si>
  <si>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</si>
  <si>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</si>
  <si>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</si>
  <si>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</si>
  <si>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</si>
  <si>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</si>
  <si>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</si>
  <si>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</si>
  <si>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</si>
  <si>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</si>
  <si>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</si>
  <si>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</si>
  <si>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</si>
  <si>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</si>
  <si>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</si>
  <si>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</si>
  <si>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</si>
  <si>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</si>
  <si>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</si>
  <si>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</si>
  <si>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</si>
  <si>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</si>
  <si>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</si>
  <si>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</si>
  <si>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</si>
  <si>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</si>
  <si>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</si>
  <si>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</si>
  <si>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</si>
  <si>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</si>
  <si>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</si>
  <si>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</si>
  <si>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</si>
  <si>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</si>
  <si>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</si>
  <si>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</si>
  <si>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</si>
  <si>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</si>
  <si>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</si>
  <si>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</si>
  <si>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</si>
  <si>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</si>
  <si>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</si>
  <si>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</si>
  <si>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</si>
  <si>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</si>
  <si>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</si>
  <si>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</si>
  <si>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</si>
  <si>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</si>
  <si>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</si>
  <si>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</si>
  <si>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</si>
  <si>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</si>
  <si>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</si>
  <si>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</si>
  <si>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</si>
  <si>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</si>
  <si>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</si>
  <si>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</si>
  <si>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</si>
  <si>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</si>
  <si>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</si>
  <si>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</si>
  <si>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</si>
  <si>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</si>
  <si>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</si>
  <si>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</si>
  <si>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</si>
  <si>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</si>
  <si>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</si>
  <si>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</si>
  <si>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</si>
  <si>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</si>
  <si>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</si>
  <si>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</si>
  <si>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</si>
  <si>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</si>
  <si>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</si>
  <si>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</si>
  <si>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</si>
  <si>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</si>
  <si>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</si>
  <si>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</si>
  <si>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</si>
  <si>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</si>
  <si>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</si>
  <si>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</si>
  <si>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</si>
  <si>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</si>
  <si>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</si>
  <si>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</si>
  <si>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</si>
  <si>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</si>
  <si>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</si>
  <si>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</si>
  <si>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</si>
  <si>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</si>
  <si>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</si>
  <si>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</si>
  <si>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</si>
  <si>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</si>
  <si>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</si>
  <si>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</si>
  <si>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</si>
  <si>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</si>
  <si>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</si>
  <si>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</si>
  <si>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</si>
  <si>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</si>
  <si>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</si>
  <si>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</si>
  <si>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</si>
  <si>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</si>
  <si>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</si>
  <si>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</si>
  <si>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</si>
  <si>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</si>
  <si>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</si>
  <si>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</si>
  <si>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</si>
  <si>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</si>
  <si>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</si>
  <si>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</si>
  <si>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</si>
  <si>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</si>
  <si>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</si>
  <si>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</si>
  <si>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</si>
  <si>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</si>
  <si>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</si>
  <si>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</si>
  <si>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</si>
  <si>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</si>
  <si>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</si>
  <si>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</si>
  <si>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</si>
  <si>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</si>
  <si>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</si>
  <si>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</si>
  <si>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</si>
  <si>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</si>
  <si>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</si>
  <si>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</si>
  <si>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</si>
  <si>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</si>
  <si>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</si>
  <si>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</si>
  <si>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</si>
  <si>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</si>
  <si>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</si>
  <si>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</si>
  <si>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</si>
  <si>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</si>
  <si>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</si>
  <si>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</si>
  <si>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</si>
  <si>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</si>
  <si>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</si>
  <si>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</si>
  <si>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</si>
  <si>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</si>
  <si>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</si>
  <si>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</si>
  <si>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</si>
  <si>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</si>
  <si>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</si>
  <si>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</si>
  <si>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</si>
  <si>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</si>
  <si>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</si>
  <si>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</si>
  <si>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</si>
  <si>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</si>
  <si>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</si>
  <si>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</si>
  <si>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</si>
  <si>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</si>
  <si>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</si>
  <si>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</si>
  <si>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</si>
  <si>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</si>
  <si>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</si>
  <si>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</si>
  <si>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</si>
  <si>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</si>
  <si>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</si>
  <si>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</si>
  <si>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</si>
  <si>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</si>
  <si>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</si>
  <si>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</si>
  <si>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</si>
  <si>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</si>
  <si>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</si>
  <si>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</si>
  <si>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</si>
  <si>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</si>
  <si>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</si>
  <si>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</si>
  <si>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</si>
  <si>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</si>
  <si>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</si>
  <si>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</si>
  <si>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</si>
  <si>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</si>
  <si>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</si>
  <si>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</si>
  <si>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</si>
  <si>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</si>
  <si>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</si>
  <si>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</si>
  <si>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</si>
  <si>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</si>
  <si>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</si>
  <si>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</si>
  <si>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</si>
  <si>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</si>
  <si>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</si>
  <si>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</si>
  <si>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</si>
  <si>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</si>
  <si>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</si>
  <si>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</si>
  <si>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</si>
  <si>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</si>
  <si>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</si>
  <si>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</si>
  <si>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</si>
  <si>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</si>
  <si>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</si>
  <si>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</si>
  <si>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</si>
  <si>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</si>
  <si>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</si>
  <si>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</si>
  <si>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</si>
  <si>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</si>
  <si>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</si>
  <si>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</si>
  <si>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</si>
  <si>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</si>
  <si>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</si>
  <si>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</si>
  <si>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</si>
  <si>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</si>
  <si>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</si>
  <si>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</si>
  <si>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</si>
  <si>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</si>
  <si>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</si>
  <si>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</si>
  <si>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</si>
  <si>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</si>
  <si>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</si>
  <si>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</si>
  <si>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</si>
  <si>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</si>
  <si>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</si>
  <si>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</si>
  <si>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</si>
  <si>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</si>
  <si>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</si>
  <si>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</si>
  <si>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</si>
  <si>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</si>
  <si>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</si>
  <si>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</si>
  <si>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</si>
  <si>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</si>
  <si>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</si>
  <si>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</si>
  <si>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</si>
  <si>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</si>
  <si>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</si>
  <si>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</si>
  <si>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</si>
  <si>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</si>
  <si>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</si>
  <si>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</si>
  <si>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</si>
  <si>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</si>
  <si>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</si>
  <si>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</si>
  <si>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</si>
  <si>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</si>
  <si>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</si>
  <si>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</si>
  <si>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</si>
  <si>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</si>
  <si>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</si>
  <si>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</si>
  <si>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</si>
  <si>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</si>
  <si>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</si>
  <si>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</si>
  <si>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</si>
  <si>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</si>
  <si>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</si>
  <si>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</si>
  <si>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</si>
  <si>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</si>
  <si>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</si>
  <si>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</si>
  <si>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</si>
  <si>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</si>
  <si>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</si>
  <si>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</si>
  <si>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</si>
  <si>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</si>
  <si>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</si>
  <si>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</si>
  <si>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</si>
  <si>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</si>
  <si>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</si>
  <si>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</si>
  <si>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</si>
  <si>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</si>
  <si>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</si>
  <si>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</si>
  <si>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</si>
  <si>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</si>
  <si>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</si>
  <si>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</si>
  <si>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</si>
  <si>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</si>
  <si>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</si>
  <si>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</si>
  <si>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</si>
  <si>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</si>
  <si>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</si>
  <si>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</si>
  <si>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</si>
  <si>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</si>
  <si>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</si>
  <si>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</si>
  <si>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</si>
  <si>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</si>
  <si>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</si>
  <si>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</si>
  <si>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</si>
  <si>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</si>
  <si>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</si>
  <si>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</si>
  <si>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</si>
  <si>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</si>
  <si>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</si>
  <si>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</si>
  <si>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</si>
  <si>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</si>
  <si>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</si>
  <si>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</si>
  <si>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</si>
  <si>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</si>
  <si>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</si>
  <si>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</si>
  <si>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</si>
  <si>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</si>
  <si>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</si>
  <si>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</si>
  <si>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</si>
  <si>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</si>
  <si>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</si>
  <si>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</si>
  <si>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</si>
  <si>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</si>
  <si>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</si>
  <si>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</si>
  <si>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</si>
  <si>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</si>
  <si>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</si>
  <si>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</si>
  <si>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</si>
  <si>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</si>
  <si>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</si>
  <si>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</si>
  <si>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</si>
  <si>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</si>
  <si>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</si>
  <si>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</si>
  <si>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</si>
  <si>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</si>
  <si>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</si>
  <si>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</si>
  <si>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</si>
  <si>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</si>
  <si>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</si>
  <si>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</si>
  <si>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</si>
  <si>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</si>
  <si>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</si>
  <si>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</si>
  <si>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</si>
  <si>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</si>
  <si>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</si>
  <si>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</si>
  <si>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</si>
  <si>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</si>
  <si>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</si>
  <si>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</si>
  <si>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</si>
  <si>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</si>
  <si>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</si>
  <si>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</si>
  <si>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</si>
  <si>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</si>
  <si>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</si>
  <si>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</si>
  <si>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</si>
  <si>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</si>
  <si>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</si>
  <si>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</si>
  <si>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</si>
  <si>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</si>
  <si>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</si>
  <si>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</si>
  <si>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</si>
  <si>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</si>
  <si>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</si>
  <si>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</si>
  <si>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</si>
  <si>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</si>
  <si>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</si>
  <si>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</si>
  <si>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</si>
  <si>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</si>
  <si>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</si>
  <si>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</si>
  <si>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</si>
  <si>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</si>
  <si>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</si>
  <si>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</si>
  <si>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</si>
  <si>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</si>
  <si>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</si>
  <si>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</si>
  <si>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</si>
  <si>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</si>
  <si>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</si>
  <si>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</si>
  <si>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</si>
  <si>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</si>
  <si>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</si>
  <si>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</si>
  <si>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</si>
  <si>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</si>
  <si>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</si>
  <si>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</si>
  <si>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</si>
  <si>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</si>
  <si>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</si>
  <si>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</si>
  <si>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</si>
  <si>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</si>
  <si>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</si>
  <si>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</si>
  <si>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</si>
  <si>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</si>
  <si>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</si>
  <si>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</si>
  <si>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</si>
  <si>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</si>
  <si>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</si>
  <si>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</si>
  <si>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</si>
  <si>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</si>
  <si>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</si>
  <si>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</si>
  <si>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</si>
  <si>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</si>
  <si>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</si>
  <si>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</si>
  <si>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</si>
  <si>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</si>
  <si>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</si>
  <si>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</si>
  <si>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</si>
  <si>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</si>
  <si>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</si>
  <si>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</si>
  <si>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</si>
  <si>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</si>
  <si>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</si>
  <si>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</si>
  <si>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</si>
  <si>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</si>
  <si>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</si>
  <si>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</si>
  <si>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</si>
  <si>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</si>
  <si>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</si>
  <si>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</si>
  <si>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</si>
  <si>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</si>
  <si>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</si>
  <si>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</si>
  <si>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</si>
  <si>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</si>
  <si>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</si>
  <si>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</si>
  <si>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</si>
  <si>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</si>
  <si>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</si>
  <si>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</si>
  <si>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</si>
  <si>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</si>
  <si>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</si>
  <si>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</si>
  <si>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</si>
  <si>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</si>
  <si>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</si>
  <si>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</si>
  <si>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</si>
  <si>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</si>
  <si>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</si>
  <si>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</si>
  <si>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</si>
  <si>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</si>
  <si>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</si>
  <si>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</si>
  <si>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</si>
  <si>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</si>
  <si>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</si>
  <si>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</si>
  <si>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</si>
  <si>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</si>
  <si>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</si>
  <si>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</si>
  <si>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</si>
  <si>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</si>
  <si>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</si>
  <si>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</si>
  <si>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</si>
  <si>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</si>
  <si>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</si>
  <si>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</si>
  <si>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</si>
  <si>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</si>
  <si>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</si>
  <si>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</si>
  <si>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</si>
  <si>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</si>
  <si>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</si>
  <si>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</si>
  <si>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</si>
  <si>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</si>
  <si>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</si>
  <si>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</si>
  <si>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</si>
  <si>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</si>
  <si>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</si>
  <si>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</si>
  <si>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</si>
  <si>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</si>
  <si>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</si>
  <si>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</si>
  <si>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</si>
  <si>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</si>
  <si>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</si>
  <si>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</si>
  <si>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</si>
  <si>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</si>
  <si>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</si>
  <si>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</si>
  <si>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</si>
  <si>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</si>
  <si>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</si>
  <si>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</si>
  <si>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</si>
  <si>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</si>
  <si>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</si>
  <si>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</si>
  <si>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</si>
  <si>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</si>
  <si>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</si>
  <si>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</si>
  <si>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</si>
  <si>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</si>
  <si>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</si>
  <si>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</si>
  <si>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</si>
  <si>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</si>
  <si>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</si>
  <si>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</si>
  <si>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</si>
  <si>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</si>
  <si>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</si>
  <si>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</si>
  <si>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</si>
  <si>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</si>
  <si>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</si>
  <si>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</si>
  <si>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</si>
  <si>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</si>
  <si>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</si>
  <si>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</si>
  <si>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</si>
  <si>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</si>
  <si>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</si>
  <si>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</si>
  <si>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</si>
  <si>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</si>
  <si>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</si>
  <si>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</si>
  <si>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</si>
  <si>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</si>
  <si>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</si>
  <si>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</si>
  <si>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</si>
  <si>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</si>
  <si>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</si>
  <si>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</si>
  <si>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</si>
  <si>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</si>
  <si>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</si>
  <si>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</si>
  <si>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</si>
  <si>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</si>
  <si>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</si>
  <si>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</si>
  <si>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</si>
  <si>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</si>
  <si>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</si>
  <si>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</si>
  <si>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</si>
  <si>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</si>
  <si>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</si>
  <si>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</si>
  <si>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</si>
  <si>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</si>
  <si>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</si>
  <si>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</si>
  <si>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</si>
  <si>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</si>
  <si>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</si>
  <si>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</si>
  <si>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</si>
  <si>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</si>
  <si>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</si>
  <si>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</si>
  <si>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</si>
  <si>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</si>
  <si>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</si>
  <si>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</si>
  <si>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</si>
  <si>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</si>
  <si>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</si>
  <si>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</si>
  <si>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</si>
  <si>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</si>
  <si>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</si>
  <si>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</si>
  <si>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</si>
  <si>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</si>
  <si>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</si>
  <si>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</si>
  <si>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</si>
  <si>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</si>
  <si>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</si>
  <si>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</si>
  <si>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</si>
  <si>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</si>
  <si>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</si>
  <si>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</si>
  <si>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</si>
  <si>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</si>
  <si>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</si>
  <si>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</si>
  <si>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</si>
  <si>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</si>
  <si>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</si>
  <si>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</si>
  <si>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</si>
  <si>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</si>
  <si>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</si>
  <si>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</si>
  <si>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</si>
  <si>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</si>
  <si>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</si>
  <si>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</si>
  <si>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</si>
  <si>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</si>
  <si>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</si>
  <si>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</si>
  <si>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</si>
  <si>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</si>
  <si>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</si>
  <si>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</si>
  <si>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</si>
  <si>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</si>
  <si>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</si>
  <si>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</si>
  <si>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</si>
  <si>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</si>
  <si>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</si>
  <si>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</si>
  <si>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</si>
  <si>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</si>
  <si>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</si>
  <si>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</si>
  <si>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</si>
  <si>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</si>
  <si>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</si>
  <si>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</si>
  <si>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</si>
  <si>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</si>
  <si>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</si>
  <si>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</si>
  <si>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</si>
  <si>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</si>
  <si>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</si>
  <si>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</si>
  <si>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</si>
  <si>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</si>
  <si>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</si>
  <si>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</si>
  <si>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</si>
  <si>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</si>
  <si>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</si>
  <si>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</si>
  <si>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</si>
  <si>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</si>
  <si>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</si>
  <si>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</si>
  <si>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</si>
  <si>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</si>
  <si>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</si>
  <si>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</si>
  <si>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</si>
  <si>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</si>
  <si>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</si>
  <si>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</si>
  <si>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</si>
  <si>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</si>
  <si>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</si>
  <si>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</si>
  <si>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</si>
  <si>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</si>
  <si>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</si>
  <si>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</si>
  <si>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</si>
  <si>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</si>
  <si>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</si>
  <si>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</si>
  <si>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</si>
  <si>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</si>
  <si>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</si>
  <si>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</si>
  <si>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</si>
  <si>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</si>
  <si>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</si>
  <si>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</si>
  <si>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</si>
  <si>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</si>
  <si>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</si>
  <si>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</si>
  <si>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</si>
  <si>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</si>
  <si>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</si>
  <si>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</si>
  <si>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</si>
  <si>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</si>
  <si>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</si>
  <si>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</si>
  <si>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</si>
  <si>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</si>
  <si>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</si>
  <si>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</si>
  <si>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</si>
  <si>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</si>
  <si>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</si>
  <si>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</si>
  <si>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</si>
  <si>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</si>
  <si>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</si>
  <si>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</si>
  <si>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</si>
  <si>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</si>
  <si>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</si>
  <si>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</si>
  <si>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</si>
  <si>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</si>
  <si>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</si>
  <si>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</si>
  <si>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</si>
  <si>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</si>
  <si>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</si>
  <si>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</si>
  <si>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</si>
  <si>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</si>
  <si>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</si>
  <si>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</si>
  <si>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</si>
  <si>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</si>
  <si>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</si>
  <si>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</si>
  <si>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</si>
  <si>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</si>
  <si>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</si>
  <si>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</si>
  <si>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</si>
  <si>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</si>
  <si>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</si>
  <si>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</si>
  <si>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</si>
  <si>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</si>
  <si>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</si>
  <si>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</si>
  <si>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</si>
  <si>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</si>
  <si>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</si>
  <si>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</si>
  <si>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</si>
  <si>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</si>
  <si>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</si>
  <si>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</si>
  <si>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</si>
  <si>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</si>
  <si>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</si>
  <si>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</si>
  <si>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</si>
  <si>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</si>
  <si>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</si>
  <si>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</si>
  <si>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</si>
  <si>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</si>
  <si>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</si>
  <si>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</si>
  <si>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</si>
  <si>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</si>
  <si>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</si>
  <si>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</si>
  <si>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</si>
  <si>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</si>
  <si>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</si>
  <si>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</si>
  <si>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</si>
  <si>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</si>
  <si>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</si>
  <si>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</si>
  <si>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</si>
  <si>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</si>
  <si>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</si>
  <si>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</si>
  <si>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</si>
  <si>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</si>
  <si>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</si>
  <si>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</si>
  <si>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</si>
  <si>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</si>
  <si>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</si>
  <si>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</si>
  <si>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</si>
  <si>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</si>
  <si>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</si>
  <si>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</si>
  <si>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</si>
  <si>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</si>
  <si>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</si>
  <si>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</si>
  <si>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</si>
  <si>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</si>
  <si>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</si>
  <si>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</si>
  <si>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</si>
  <si>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</si>
  <si>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</si>
  <si>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</si>
  <si>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</si>
  <si>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</si>
  <si>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</si>
  <si>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</si>
  <si>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</si>
  <si>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</si>
  <si>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</si>
  <si>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</si>
  <si>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</si>
  <si>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</si>
  <si>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</si>
  <si>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</si>
  <si>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</si>
  <si>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</si>
  <si>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</si>
  <si>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</si>
  <si>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</si>
  <si>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</si>
  <si>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</si>
  <si>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</si>
  <si>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</si>
  <si>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</si>
  <si>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</si>
  <si>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</si>
  <si>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</si>
  <si>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</si>
  <si>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</si>
  <si>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</si>
  <si>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</si>
  <si>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</si>
  <si>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</si>
  <si>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</si>
  <si>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</si>
  <si>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</si>
  <si>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</si>
  <si>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</si>
  <si>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</si>
  <si>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</si>
  <si>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</si>
  <si>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</si>
  <si>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</si>
  <si>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</si>
  <si>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</si>
  <si>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</si>
  <si>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</si>
  <si>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</si>
  <si>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</si>
  <si>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</si>
  <si>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</si>
  <si>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</si>
  <si>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</si>
  <si>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</si>
  <si>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</si>
  <si>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</si>
  <si>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</si>
  <si>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</si>
  <si>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</si>
  <si>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</si>
  <si>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</si>
  <si>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</si>
  <si>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</si>
  <si>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</si>
  <si>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</si>
  <si>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</si>
  <si>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</si>
  <si>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</si>
  <si>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</si>
  <si>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</si>
  <si>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</si>
  <si>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</si>
  <si>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</si>
  <si>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</si>
  <si>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</si>
  <si>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</si>
  <si>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</si>
  <si>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</si>
  <si>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</si>
  <si>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</si>
  <si>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</si>
  <si>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</si>
  <si>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</si>
  <si>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</si>
  <si>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</si>
  <si>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</si>
  <si>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</si>
  <si>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</si>
  <si>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</si>
  <si>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</si>
  <si>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</si>
  <si>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</si>
  <si>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</si>
  <si>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</si>
  <si>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</si>
  <si>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</si>
  <si>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</si>
  <si>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</si>
  <si>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</si>
  <si>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</si>
  <si>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</si>
  <si>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</si>
  <si>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</si>
  <si>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</si>
  <si>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</si>
  <si>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</si>
  <si>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</si>
  <si>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</si>
  <si>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</si>
  <si>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</si>
  <si>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</si>
  <si>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</si>
  <si>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</si>
  <si>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</si>
  <si>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</si>
  <si>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</si>
  <si>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</si>
  <si>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</si>
  <si>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</si>
  <si>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</si>
  <si>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</si>
  <si>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</si>
  <si>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</si>
  <si>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</si>
  <si>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</si>
  <si>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</si>
  <si>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</si>
  <si>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</si>
  <si>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</si>
  <si>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</si>
  <si>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</si>
  <si>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</si>
  <si>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</si>
  <si>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</si>
  <si>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</si>
  <si>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</si>
  <si>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</si>
  <si>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</si>
  <si>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</si>
  <si>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</si>
  <si>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</si>
  <si>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</si>
  <si>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</si>
  <si>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</si>
  <si>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</si>
  <si>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</si>
  <si>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</si>
  <si>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</si>
  <si>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</si>
  <si>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</si>
  <si>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</si>
  <si>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</si>
  <si>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</si>
  <si>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</si>
  <si>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</si>
  <si>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</si>
  <si>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</si>
  <si>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</si>
  <si>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</si>
  <si>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</si>
  <si>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</si>
  <si>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</si>
  <si>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</si>
  <si>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</si>
  <si>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</si>
  <si>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</si>
  <si>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</si>
  <si>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</si>
  <si>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</si>
  <si>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</si>
  <si>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</si>
  <si>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</si>
  <si>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</si>
  <si>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</si>
  <si>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</si>
  <si>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</si>
  <si>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</si>
  <si>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</si>
  <si>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</si>
  <si>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</si>
  <si>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</si>
  <si>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</si>
  <si>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</si>
  <si>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</si>
  <si>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</si>
  <si>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</si>
  <si>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</si>
  <si>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</si>
  <si>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</si>
  <si>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</si>
  <si>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</si>
  <si>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</si>
  <si>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</si>
  <si>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</si>
  <si>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</si>
  <si>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</si>
  <si>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</si>
  <si>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</si>
  <si>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</si>
  <si>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</si>
  <si>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</si>
  <si>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</si>
  <si>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</si>
  <si>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</si>
  <si>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</si>
  <si>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</si>
  <si>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</si>
  <si>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</si>
  <si>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</si>
  <si>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</si>
  <si>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</si>
  <si>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</si>
  <si>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</si>
  <si>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</si>
  <si>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</si>
  <si>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</si>
  <si>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</si>
  <si>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</si>
  <si>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</si>
  <si>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</si>
  <si>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</si>
  <si>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</si>
  <si>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</si>
  <si>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</si>
  <si>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</si>
  <si>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</si>
  <si>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</si>
  <si>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</si>
  <si>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</si>
  <si>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</si>
  <si>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</si>
  <si>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</si>
  <si>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</si>
  <si>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</si>
  <si>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</si>
  <si>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</si>
  <si>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</si>
  <si>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</si>
  <si>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</si>
  <si>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</si>
  <si>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</si>
  <si>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</si>
  <si>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</si>
  <si>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</si>
  <si>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</si>
  <si>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</si>
  <si>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</si>
  <si>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</si>
  <si>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</si>
  <si>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</si>
  <si>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</si>
  <si>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</si>
  <si>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</si>
  <si>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</si>
  <si>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</si>
  <si>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</si>
  <si>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</si>
  <si>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</si>
  <si>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</si>
  <si>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</si>
  <si>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</si>
  <si>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</si>
  <si>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</si>
  <si>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</si>
  <si>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</si>
  <si>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</si>
  <si>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</si>
  <si>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</si>
  <si>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</si>
  <si>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</si>
  <si>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</si>
  <si>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</si>
  <si>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</si>
  <si>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</si>
  <si>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</si>
  <si>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</si>
  <si>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</si>
  <si>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</si>
  <si>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</si>
  <si>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</si>
  <si>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</si>
  <si>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</si>
  <si>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</si>
  <si>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</si>
  <si>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</si>
  <si>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</si>
  <si>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</si>
  <si>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</si>
  <si>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</si>
  <si>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</si>
  <si>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</si>
  <si>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</si>
  <si>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</si>
  <si>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</si>
  <si>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</si>
  <si>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</si>
  <si>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</si>
  <si>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</si>
  <si>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</si>
  <si>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</si>
  <si>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</si>
  <si>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</si>
  <si>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</si>
  <si>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</si>
  <si>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</si>
  <si>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</si>
  <si>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</si>
  <si>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</si>
  <si>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</si>
  <si>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</si>
  <si>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</si>
  <si>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</si>
  <si>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</si>
  <si>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</si>
  <si>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</si>
  <si>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</si>
  <si>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</si>
  <si>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</si>
  <si>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</si>
  <si>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</si>
  <si>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</si>
  <si>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</si>
  <si>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</si>
  <si>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</si>
  <si>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</si>
  <si>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</si>
  <si>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</si>
  <si>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</si>
  <si>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</si>
  <si>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</si>
  <si>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</si>
  <si>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</si>
  <si>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</si>
  <si>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</si>
  <si>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</si>
  <si>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</si>
  <si>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</si>
  <si>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</si>
  <si>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</si>
  <si>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</si>
  <si>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</si>
  <si>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</si>
  <si>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</si>
  <si>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</si>
  <si>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</si>
  <si>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</si>
  <si>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</si>
  <si>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</si>
  <si>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</si>
  <si>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</si>
  <si>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</si>
  <si>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</si>
  <si>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</si>
  <si>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</si>
  <si>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</si>
  <si>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</si>
  <si>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</si>
  <si>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</si>
  <si>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</si>
  <si>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</si>
  <si>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</si>
  <si>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</si>
  <si>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</si>
  <si>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</si>
  <si>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</si>
  <si>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</si>
  <si>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</si>
  <si>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</si>
  <si>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</si>
  <si>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</si>
  <si>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</si>
  <si>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</si>
  <si>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</si>
  <si>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</si>
  <si>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</si>
  <si>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</si>
  <si>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</si>
  <si>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</si>
  <si>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</si>
  <si>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</si>
  <si>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</si>
  <si>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</si>
  <si>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</si>
  <si>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</si>
  <si>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</si>
  <si>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</si>
  <si>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</si>
  <si>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</si>
  <si>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</si>
  <si>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</si>
  <si>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</si>
  <si>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</si>
  <si>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</si>
  <si>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</si>
  <si>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</si>
  <si>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</si>
  <si>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</si>
  <si>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</si>
  <si>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</si>
  <si>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</si>
  <si>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</si>
  <si>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</si>
  <si>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</si>
  <si>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</si>
  <si>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</si>
  <si>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</si>
  <si>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</si>
  <si>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</si>
  <si>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</si>
  <si>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</si>
  <si>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</si>
  <si>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</si>
  <si>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</si>
  <si>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</si>
  <si>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</si>
  <si>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</si>
  <si>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</si>
  <si>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</si>
  <si>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</si>
  <si>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</si>
  <si>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</si>
  <si>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</si>
  <si>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</si>
  <si>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</si>
  <si>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</si>
  <si>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</si>
  <si>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</si>
  <si>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</si>
  <si>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</si>
  <si>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</si>
  <si>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</si>
  <si>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</si>
  <si>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</si>
  <si>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</si>
  <si>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</si>
  <si>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</si>
  <si>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</si>
  <si>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</si>
  <si>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</si>
  <si>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</si>
  <si>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</si>
  <si>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</si>
  <si>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</si>
  <si>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</si>
  <si>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</si>
  <si>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</si>
  <si>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</si>
  <si>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</si>
  <si>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</si>
  <si>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</si>
  <si>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</si>
  <si>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</si>
  <si>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</si>
  <si>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</si>
  <si>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</si>
  <si>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</si>
  <si>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</si>
  <si>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</si>
  <si>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</si>
  <si>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</si>
  <si>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</si>
  <si>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</si>
  <si>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</si>
  <si>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</si>
  <si>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</si>
  <si>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</si>
  <si>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</si>
  <si>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</si>
  <si>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</si>
  <si>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</si>
  <si>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</si>
  <si>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</si>
  <si>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</si>
  <si>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</si>
  <si>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</si>
  <si>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</si>
  <si>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</si>
  <si>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</si>
  <si>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</si>
  <si>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</si>
  <si>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</si>
  <si>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</si>
  <si>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</si>
  <si>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</si>
  <si>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</si>
  <si>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</si>
  <si>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</si>
  <si>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</si>
  <si>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</si>
  <si>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</si>
  <si>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</si>
  <si>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</si>
  <si>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</si>
  <si>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</si>
  <si>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</si>
  <si>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</si>
  <si>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</si>
  <si>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</si>
  <si>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</si>
  <si>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</si>
  <si>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</si>
  <si>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</si>
  <si>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</si>
  <si>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</si>
  <si>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</si>
  <si>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</si>
  <si>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</si>
  <si>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</si>
  <si>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</si>
  <si>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</si>
  <si>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</si>
  <si>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</si>
  <si>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</si>
  <si>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</si>
  <si>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</si>
  <si>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</si>
  <si>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</si>
  <si>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</si>
  <si>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</si>
  <si>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</si>
  <si>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</si>
  <si>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</si>
  <si>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</si>
  <si>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</si>
  <si>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</si>
  <si>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</si>
  <si>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</si>
  <si>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</si>
  <si>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</si>
  <si>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</si>
  <si>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</si>
  <si>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</si>
  <si>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</si>
  <si>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</si>
  <si>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</si>
  <si>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</si>
  <si>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</si>
  <si>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</si>
  <si>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</si>
  <si>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</si>
  <si>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</si>
  <si>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</si>
  <si>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</si>
  <si>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</si>
  <si>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</si>
  <si>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</si>
  <si>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</si>
  <si>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</si>
  <si>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</si>
  <si>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</si>
  <si>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</si>
  <si>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</si>
  <si>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</si>
  <si>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</si>
  <si>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</si>
  <si>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</si>
  <si>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</si>
  <si>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</si>
  <si>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</si>
  <si>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</si>
  <si>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</si>
  <si>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</si>
  <si>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</si>
  <si>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</si>
  <si>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</si>
  <si>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</si>
  <si>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</si>
  <si>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</si>
  <si>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</si>
  <si>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</si>
  <si>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</si>
  <si>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</si>
  <si>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</si>
  <si>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</si>
  <si>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</si>
  <si>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</si>
  <si>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</si>
  <si>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</si>
  <si>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</si>
  <si>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</si>
  <si>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</si>
  <si>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</si>
  <si>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</si>
  <si>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</si>
  <si>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</si>
  <si>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</si>
  <si>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</si>
  <si>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</si>
  <si>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</si>
  <si>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</si>
  <si>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</si>
  <si>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</si>
  <si>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</si>
  <si>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</si>
  <si>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</si>
  <si>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</si>
  <si>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</si>
  <si>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</si>
  <si>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</si>
  <si>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</si>
  <si>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</si>
  <si>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</si>
  <si>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</si>
  <si>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</si>
  <si>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</si>
  <si>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</si>
  <si>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</si>
  <si>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</si>
  <si>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</si>
  <si>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</si>
  <si>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</si>
  <si>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</si>
  <si>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</si>
  <si>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</si>
  <si>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</si>
  <si>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</si>
  <si>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</si>
  <si>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</si>
  <si>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</si>
  <si>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</si>
  <si>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</si>
  <si>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</si>
  <si>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</si>
  <si>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</si>
  <si>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</si>
  <si>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</si>
  <si>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</si>
  <si>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</si>
  <si>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</si>
  <si>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</si>
  <si>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</si>
  <si>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</si>
  <si>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</si>
  <si>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</si>
  <si>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</si>
  <si>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</si>
  <si>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</si>
  <si>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</si>
  <si>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</si>
  <si>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</si>
  <si>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</si>
  <si>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</si>
  <si>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</si>
  <si>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</si>
  <si>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</si>
  <si>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</si>
  <si>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</si>
  <si>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</si>
  <si>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</si>
  <si>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</si>
  <si>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</si>
  <si>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</si>
  <si>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</si>
  <si>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</si>
  <si>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</si>
  <si>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</si>
  <si>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</si>
  <si>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</si>
  <si>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</si>
  <si>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</si>
  <si>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</si>
  <si>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</si>
  <si>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</si>
  <si>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</si>
  <si>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</si>
  <si>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</si>
  <si>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</si>
  <si>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</si>
  <si>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</si>
  <si>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</si>
  <si>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</si>
  <si>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</si>
  <si>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</si>
  <si>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</si>
  <si>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</si>
  <si>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</si>
  <si>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</si>
  <si>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</si>
  <si>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</si>
  <si>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</si>
  <si>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</si>
  <si>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</si>
  <si>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</si>
  <si>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</si>
  <si>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</si>
  <si>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</si>
  <si>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</si>
  <si>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</si>
  <si>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</si>
  <si>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</si>
  <si>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</si>
  <si>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</si>
  <si>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</si>
  <si>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</si>
  <si>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</si>
  <si>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</si>
  <si>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</si>
  <si>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</si>
  <si>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</si>
  <si>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</si>
  <si>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</si>
  <si>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</si>
  <si>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</si>
  <si>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</si>
  <si>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</si>
  <si>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</si>
  <si>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</si>
  <si>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</si>
  <si>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</si>
  <si>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</si>
  <si>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</si>
  <si>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</si>
  <si>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</si>
  <si>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</si>
  <si>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</si>
  <si>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</si>
  <si>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</si>
  <si>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</si>
  <si>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</si>
  <si>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</si>
  <si>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</si>
  <si>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</si>
  <si>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</si>
  <si>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</si>
  <si>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</si>
  <si>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</si>
  <si>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</si>
  <si>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</si>
  <si>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</si>
  <si>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</si>
  <si>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</si>
  <si>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</si>
  <si>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</si>
  <si>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</si>
  <si>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</si>
  <si>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</si>
  <si>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</si>
  <si>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</si>
  <si>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</si>
  <si>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</si>
  <si>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</si>
  <si>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</si>
  <si>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</si>
  <si>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</si>
  <si>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</si>
  <si>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</si>
  <si>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</si>
  <si>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</si>
  <si>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</si>
  <si>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</si>
  <si>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</si>
  <si>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</si>
  <si>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</si>
  <si>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</si>
  <si>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</si>
  <si>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</si>
  <si>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</si>
  <si>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</si>
  <si>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</si>
  <si>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</si>
  <si>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</si>
  <si>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</si>
  <si>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</si>
  <si>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</si>
  <si>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</si>
  <si>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</si>
  <si>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</si>
  <si>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</si>
  <si>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</si>
  <si>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</si>
  <si>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</si>
  <si>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</si>
  <si>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</si>
  <si>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</si>
  <si>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</si>
  <si>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</si>
  <si>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</si>
  <si>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</si>
  <si>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</si>
  <si>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</si>
  <si>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</si>
  <si>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</si>
  <si>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</si>
  <si>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</si>
  <si>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</si>
  <si>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</si>
  <si>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</si>
  <si>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</si>
  <si>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</si>
  <si>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</si>
  <si>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</si>
  <si>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</si>
  <si>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</si>
  <si>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</si>
  <si>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</si>
  <si>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</si>
  <si>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</si>
  <si>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</si>
  <si>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</si>
  <si>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</si>
  <si>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</si>
  <si>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</si>
  <si>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</si>
  <si>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</si>
  <si>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</si>
  <si>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</si>
  <si>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</si>
  <si>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</si>
  <si>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</si>
  <si>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</si>
  <si>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</si>
  <si>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</si>
  <si>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</si>
  <si>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</si>
  <si>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</si>
  <si>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</si>
  <si>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</si>
  <si>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</si>
  <si>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</si>
  <si>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</si>
  <si>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</si>
  <si>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</si>
  <si>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</si>
  <si>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</si>
  <si>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</si>
  <si>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</si>
  <si>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</si>
  <si>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</si>
  <si>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</si>
  <si>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</si>
  <si>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</si>
  <si>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</si>
  <si>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</si>
  <si>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</si>
  <si>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</si>
  <si>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</si>
  <si>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</si>
  <si>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</si>
  <si>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</si>
  <si>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</si>
  <si>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</si>
  <si>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</si>
  <si>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</si>
  <si>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</si>
  <si>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</si>
  <si>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</si>
  <si>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</si>
  <si>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</si>
  <si>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</si>
  <si>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</si>
  <si>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</si>
  <si>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</si>
  <si>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</si>
  <si>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</si>
  <si>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</si>
  <si>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</si>
  <si>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</si>
  <si>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</si>
  <si>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</si>
  <si>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</si>
  <si>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</si>
  <si>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</si>
  <si>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</si>
  <si>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</si>
  <si>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</si>
  <si>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</si>
  <si>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</si>
  <si>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</si>
  <si>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</si>
  <si>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</si>
  <si>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</si>
  <si>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</si>
  <si>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</si>
  <si>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</si>
  <si>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</si>
  <si>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</si>
  <si>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</si>
  <si>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</si>
  <si>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</si>
  <si>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</si>
  <si>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</si>
  <si>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</si>
  <si>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</si>
  <si>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</si>
  <si>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</si>
  <si>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</si>
  <si>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</si>
  <si>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</si>
  <si>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</si>
  <si>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</si>
  <si>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</si>
  <si>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</si>
  <si>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</si>
  <si>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</si>
  <si>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</si>
  <si>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</si>
  <si>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</si>
  <si>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</si>
  <si>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</si>
  <si>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</si>
  <si>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</si>
  <si>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</si>
  <si>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</si>
  <si>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</si>
  <si>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</si>
  <si>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</si>
  <si>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</si>
  <si>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</si>
  <si>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</si>
  <si>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</si>
  <si>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</si>
  <si>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</si>
  <si>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</si>
  <si>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</si>
  <si>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</si>
  <si>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</si>
  <si>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</si>
  <si>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</si>
  <si>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</si>
  <si>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</si>
  <si>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</si>
  <si>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</si>
  <si>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</si>
  <si>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</si>
  <si>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</si>
  <si>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</si>
  <si>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</si>
  <si>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</si>
  <si>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</si>
  <si>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</si>
  <si>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</si>
  <si>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</si>
  <si>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</si>
  <si>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</si>
  <si>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</si>
  <si>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</si>
  <si>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</si>
  <si>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</si>
  <si>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</si>
  <si>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</si>
  <si>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</si>
  <si>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</si>
  <si>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</si>
  <si>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</si>
  <si>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</si>
  <si>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</si>
  <si>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</si>
  <si>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</si>
  <si>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</si>
  <si>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</si>
  <si>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</si>
  <si>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</si>
  <si>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</si>
  <si>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</si>
  <si>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</si>
  <si>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</si>
  <si>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</si>
  <si>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</si>
  <si>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</si>
  <si>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</si>
  <si>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</si>
  <si>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</si>
  <si>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</si>
  <si>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</si>
  <si>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</si>
  <si>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</si>
  <si>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</si>
  <si>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</si>
  <si>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</si>
  <si>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</si>
  <si>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</si>
  <si>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</si>
  <si>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</si>
  <si>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</si>
  <si>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</si>
  <si>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</si>
  <si>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</si>
  <si>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</si>
  <si>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</si>
  <si>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</si>
  <si>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</si>
  <si>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</si>
  <si>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</si>
  <si>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</si>
  <si>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</si>
  <si>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</si>
  <si>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</si>
  <si>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</si>
  <si>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</si>
  <si>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</si>
  <si>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</si>
  <si>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</si>
  <si>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</si>
  <si>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</si>
  <si>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</si>
  <si>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</si>
  <si>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</si>
  <si>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</si>
  <si>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</si>
  <si>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</si>
  <si>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</si>
  <si>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</si>
  <si>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</si>
  <si>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</si>
  <si>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</si>
  <si>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</si>
  <si>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</si>
  <si>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</si>
  <si>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</si>
  <si>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</si>
  <si>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</si>
  <si>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</si>
  <si>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</si>
  <si>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</si>
  <si>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</si>
  <si>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</si>
  <si>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</si>
  <si>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</si>
  <si>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</si>
  <si>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</si>
  <si>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</si>
  <si>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</si>
  <si>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</si>
  <si>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</si>
  <si>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</si>
  <si>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</si>
  <si>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</si>
  <si>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</si>
  <si>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</si>
  <si>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</si>
  <si>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</si>
  <si>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</si>
  <si>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</si>
  <si>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</si>
  <si>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</si>
  <si>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</si>
  <si>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</si>
  <si>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</si>
  <si>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</si>
  <si>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</si>
  <si>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</si>
  <si>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</si>
  <si>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</si>
  <si>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</si>
  <si>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</si>
  <si>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</si>
  <si>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</si>
  <si>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</si>
  <si>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</si>
  <si>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</si>
  <si>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</si>
  <si>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</si>
  <si>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</si>
  <si>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</si>
  <si>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</si>
  <si>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</si>
  <si>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</si>
  <si>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</si>
  <si>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</si>
  <si>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</si>
  <si>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</si>
  <si>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</si>
  <si>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</si>
  <si>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</si>
  <si>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</si>
  <si>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</si>
  <si>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</si>
  <si>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</si>
  <si>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</si>
  <si>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</si>
  <si>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</si>
  <si>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</si>
  <si>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</si>
  <si>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</si>
  <si>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</si>
  <si>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</si>
  <si>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</si>
  <si>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</si>
  <si>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</si>
  <si>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</si>
  <si>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</si>
  <si>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</si>
  <si>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</si>
  <si>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</si>
  <si>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</si>
  <si>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</si>
  <si>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</si>
  <si>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</si>
  <si>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</si>
  <si>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</si>
  <si>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</si>
  <si>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</si>
  <si>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</si>
  <si>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</si>
  <si>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</si>
  <si>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</si>
  <si>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</si>
  <si>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</si>
  <si>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</si>
  <si>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</si>
  <si>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</si>
  <si>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</si>
  <si>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</si>
  <si>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</si>
  <si>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</si>
  <si>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</si>
  <si>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</si>
  <si>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</si>
  <si>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</si>
  <si>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</si>
  <si>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</si>
  <si>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</si>
  <si>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</si>
  <si>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</si>
  <si>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</si>
  <si>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</si>
  <si>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</si>
  <si>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</si>
  <si>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</si>
  <si>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</si>
  <si>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</si>
  <si>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</si>
  <si>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</si>
  <si>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</si>
  <si>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</si>
  <si>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</si>
  <si>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</si>
  <si>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</si>
  <si>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</si>
  <si>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</si>
  <si>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tabletop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</si>
  <si>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</si>
  <si>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</si>
  <si>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</si>
  <si>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</si>
  <si>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</si>
  <si>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</si>
  <si>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</si>
  <si>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</si>
  <si>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</si>
  <si>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</si>
  <si>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</si>
  <si>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</si>
  <si>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</si>
  <si>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</si>
  <si>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</si>
  <si>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</si>
  <si>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</si>
  <si>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</si>
  <si>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</si>
  <si>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</si>
  <si>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</si>
  <si>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</si>
  <si>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</si>
  <si>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</si>
  <si>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</si>
  <si>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</si>
  <si>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</si>
  <si>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</si>
  <si>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</si>
  <si>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</si>
  <si>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</si>
  <si>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</si>
  <si>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</si>
  <si>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</si>
  <si>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</si>
  <si>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</si>
  <si>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</si>
  <si>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</si>
  <si>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</si>
  <si>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</si>
  <si>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</si>
  <si>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</si>
  <si>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</si>
  <si>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</si>
  <si>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</si>
  <si>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</si>
  <si>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</si>
  <si>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</si>
  <si>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</si>
  <si>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</si>
  <si>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</si>
  <si>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</si>
  <si>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</si>
  <si>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</si>
  <si>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</si>
  <si>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</si>
  <si>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</si>
  <si>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 xml:space="preserve">Number Canceled </t>
  </si>
  <si>
    <t>Total Projects</t>
  </si>
  <si>
    <t>Percent Successful</t>
  </si>
  <si>
    <t>Percent Failed</t>
  </si>
  <si>
    <t xml:space="preserve">Percent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</si>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</sst>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[StarterBook_HW.xlsx]PIVOT1!PIVOT 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C-4564-A50D-6EE4248EF040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C-4564-A50D-6EE4248EF040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C-4564-A50D-6EE4248EF040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C-4564-A50D-6EE4248E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8788559"/>
        <c:axId val="1785477199"/>
      </c:barChart>
      <c:catAx>
        <c:axId val="177878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77199"/>
        <c:crosses val="autoZero"/>
        <c:auto val="1"/>
        <c:lblAlgn val="ctr"/>
        <c:lblOffset val="100"/>
        <c:noMultiLvlLbl val="0"/>
      </c:catAx>
      <c:valAx>
        <c:axId val="178547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78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B4-4850-87B1-F55DAB6A244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B4-4850-87B1-F55DAB6A244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B4-4850-87B1-F55DAB6A244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B4-4850-87B1-F55DAB6A2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440639"/>
        <c:axId val="1682820511"/>
      </c:barChart>
      <c:catAx>
        <c:axId val="200744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20511"/>
        <c:crosses val="autoZero"/>
        <c:auto val="1"/>
        <c:lblAlgn val="ctr"/>
        <c:lblOffset val="100"/>
        <c:noMultiLvlLbl val="0"/>
      </c:catAx>
      <c:valAx>
        <c:axId val="168282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4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2-4C17-ACE8-0E5A7742875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2-4C17-ACE8-0E5A7742875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2-4C17-ACE8-0E5A77428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026575"/>
        <c:axId val="993388175"/>
      </c:lineChart>
      <c:catAx>
        <c:axId val="111202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388175"/>
        <c:crosses val="autoZero"/>
        <c:auto val="1"/>
        <c:lblAlgn val="ctr"/>
        <c:lblOffset val="100"/>
        <c:noMultiLvlLbl val="0"/>
      </c:catAx>
      <c:valAx>
        <c:axId val="99338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2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43122234392614E-2"/>
          <c:y val="0.11961403508771931"/>
          <c:w val="0.93962646073440292"/>
          <c:h val="0.6696546484321038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0.47457627118644069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5-4067-BDCA-6A13F670FEE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0.4096045197740113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5-4067-BDCA-6A13F670FEE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0.11581920903954802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5-4067-BDCA-6A13F670F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056735"/>
        <c:axId val="700102959"/>
      </c:lineChart>
      <c:catAx>
        <c:axId val="68405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02959"/>
        <c:crosses val="autoZero"/>
        <c:auto val="1"/>
        <c:lblAlgn val="ctr"/>
        <c:lblOffset val="100"/>
        <c:noMultiLvlLbl val="0"/>
      </c:catAx>
      <c:valAx>
        <c:axId val="70010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05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735789217385561"/>
          <c:y val="0.89603679677026671"/>
          <c:w val="0.40528421565228873"/>
          <c:h val="8.4393731605467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0</xdr:row>
      <xdr:rowOff>106680</xdr:rowOff>
    </xdr:from>
    <xdr:to>
      <xdr:col>13</xdr:col>
      <xdr:colOff>685800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28EB3-C698-47A7-B868-A9D47E554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1</xdr:row>
      <xdr:rowOff>38100</xdr:rowOff>
    </xdr:from>
    <xdr:to>
      <xdr:col>18</xdr:col>
      <xdr:colOff>266700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14B29-706C-43E1-8C58-0162C33E2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137160</xdr:rowOff>
    </xdr:from>
    <xdr:to>
      <xdr:col>17</xdr:col>
      <xdr:colOff>228600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7203C-F98C-4E46-B6B2-4485E39C7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144780</xdr:rowOff>
    </xdr:from>
    <xdr:to>
      <xdr:col>9</xdr:col>
      <xdr:colOff>365760</xdr:colOff>
      <xdr:row>35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5570A2-B215-457B-B85D-E3DA8B10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itt" refreshedDate="43361.558560069447" createdVersion="6" refreshedVersion="6" minRefreshableVersion="3" recordCount="4114" xr:uid="{EEDC4242-AF76-47B0-9A5B-0B6EB5B505D1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itt" refreshedDate="43361.558560532409" createdVersion="6" refreshedVersion="6" minRefreshableVersion="3" recordCount="4114" xr:uid="{32C23D68-572C-457F-86CC-2A9B866847B0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F9B5C-3FA9-46E8-BCA4-9F137526D44B}" name="PIVOT 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C84F38-ED2A-4AD3-9BF1-1A0C2472D8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5293D-142E-4E75-BFF9-60A3CD4252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99" zoomScale="55" zoomScaleNormal="55" workbookViewId="0">
      <selection activeCell="F1" sqref="F1:F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6" bestFit="1" customWidth="1"/>
    <col min="17" max="17" width="12.21875" bestFit="1" customWidth="1"/>
    <col min="18" max="18" width="17.109375" bestFit="1" customWidth="1"/>
    <col min="19" max="19" width="29.554687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SUM(E:E/D:D)</f>
        <v>1.3685882352941177</v>
      </c>
      <c r="P2">
        <f>SUM(E2:E4115/L2:L4115)</f>
        <v>63.917582417582416</v>
      </c>
      <c r="Q2" t="str">
        <f>LEFT(N2:N4115,(FIND("/",N2,1))-1)</f>
        <v>film &amp; video</v>
      </c>
      <c r="R2" t="str">
        <f>RIGHT(N2:N4115,LEN(N2:N4115)-FIND("/",N2))</f>
        <v>television</v>
      </c>
      <c r="S2" s="9">
        <f>(((J2:J4115/60)/60)/24)+DATE(1970,1,1)</f>
        <v>42177.007071759261</v>
      </c>
      <c r="T2" s="9">
        <f>(((I2:I4115/60)/60)/24)+DATE(1970,1,1)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SUM(E3:E4116/L3:L4116)</f>
        <v>185.48101265822785</v>
      </c>
      <c r="Q3" t="str">
        <f t="shared" ref="Q3:Q66" si="2">LEFT(N3:N4116,(FIND("/",N3,1))-1)</f>
        <v>film &amp; video</v>
      </c>
      <c r="R3" t="str">
        <f t="shared" ref="R3:R66" si="3">RIGHT(N3:N4116,LEN(N3:N4116)-FIND("/",N3))</f>
        <v>television</v>
      </c>
      <c r="S3" s="9">
        <f t="shared" ref="S3:S66" si="4">(((J3:J4116/60)/60)/24)+DATE(1970,1,1)</f>
        <v>42766.600497685184</v>
      </c>
      <c r="T3" s="9">
        <f t="shared" ref="T3:T66" si="5">(((I3:I4116/60)/60)/24)+DATE(1970,1,1)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SUM(E:E/D:D)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SUM(E67:E4180/L67:L4180)</f>
        <v>132.05263157894737</v>
      </c>
      <c r="Q67" t="str">
        <f t="shared" ref="Q67:Q130" si="8">LEFT(N67:N4180,(FIND("/",N67,1))-1)</f>
        <v>film &amp; video</v>
      </c>
      <c r="R67" t="str">
        <f t="shared" ref="R67:R130" si="9">RIGHT(N67:N4180,LEN(N67:N4180)-FIND("/",N67))</f>
        <v>shorts</v>
      </c>
      <c r="S67" s="9">
        <f t="shared" ref="S67:S130" si="10">(((J67:J4180/60)/60)/24)+DATE(1970,1,1)</f>
        <v>41835.821226851855</v>
      </c>
      <c r="T67" s="9">
        <f t="shared" ref="T67:T130" si="11">(((I67:I4180/60)/60)/24)+DATE(1970,1,1)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SUM(E:E/D:D)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ref="P131:P194" si="13">SUM(E131:E4244/L131:L4244)</f>
        <v>#DIV/0!</v>
      </c>
      <c r="Q131" t="str">
        <f t="shared" ref="Q131:Q194" si="14">LEFT(N131:N4244,(FIND("/",N131,1))-1)</f>
        <v>film &amp; video</v>
      </c>
      <c r="R131" t="str">
        <f t="shared" ref="R131:R194" si="15">RIGHT(N131:N4244,LEN(N131:N4244)-FIND("/",N131))</f>
        <v>science fiction</v>
      </c>
      <c r="S131" s="9">
        <f t="shared" ref="S131:S194" si="16">(((J131:J4244/60)/60)/24)+DATE(1970,1,1)</f>
        <v>41882.937303240738</v>
      </c>
      <c r="T131" s="9">
        <f t="shared" ref="T131:T194" si="17">(((I131:I4244/60)/60)/24)+DATE(1970,1,1)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SUM(E:E/D:D)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ref="P195:P258" si="19">SUM(E195:E4308/L195:L4308)</f>
        <v>#DIV/0!</v>
      </c>
      <c r="Q195" t="str">
        <f t="shared" ref="Q195:Q258" si="20">LEFT(N195:N4308,(FIND("/",N195,1))-1)</f>
        <v>film &amp; video</v>
      </c>
      <c r="R195" t="str">
        <f t="shared" ref="R195:R258" si="21">RIGHT(N195:N4308,LEN(N195:N4308)-FIND("/",N195))</f>
        <v>drama</v>
      </c>
      <c r="S195" s="9">
        <f t="shared" ref="S195:S258" si="22">(((J195:J4308/60)/60)/24)+DATE(1970,1,1)</f>
        <v>41911.934791666667</v>
      </c>
      <c r="T195" s="9">
        <f t="shared" ref="T195:T258" si="23">(((I195:I4308/60)/60)/24)+DATE(1970,1,1)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SUM(E:E/D:D)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SUM(E259:E4372/L259:L4372)</f>
        <v>66.70405357142856</v>
      </c>
      <c r="Q259" t="str">
        <f t="shared" ref="Q259:Q322" si="26">LEFT(N259:N4372,(FIND("/",N259,1))-1)</f>
        <v>film &amp; video</v>
      </c>
      <c r="R259" t="str">
        <f t="shared" ref="R259:R322" si="27">RIGHT(N259:N4372,LEN(N259:N4372)-FIND("/",N259))</f>
        <v>documentary</v>
      </c>
      <c r="S259" s="9">
        <f t="shared" ref="S259:S322" si="28">(((J259:J4372/60)/60)/24)+DATE(1970,1,1)</f>
        <v>42479.626875000002</v>
      </c>
      <c r="T259" s="9">
        <f t="shared" ref="T259:T322" si="29">(((I259:I4372/60)/60)/24)+DATE(1970,1,1)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SUM(E:E/D:D)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SUM(E323:E4436/L323:L4436)</f>
        <v>106.62314540059347</v>
      </c>
      <c r="Q323" t="str">
        <f t="shared" ref="Q323:Q386" si="32">LEFT(N323:N4436,(FIND("/",N323,1))-1)</f>
        <v>film &amp; video</v>
      </c>
      <c r="R323" t="str">
        <f t="shared" ref="R323:R386" si="33">RIGHT(N323:N4436,LEN(N323:N4436)-FIND("/",N323))</f>
        <v>documentary</v>
      </c>
      <c r="S323" s="9">
        <f t="shared" ref="S323:S386" si="34">(((J323:J4436/60)/60)/24)+DATE(1970,1,1)</f>
        <v>42647.446597222224</v>
      </c>
      <c r="T323" s="9">
        <f t="shared" ref="T323:T386" si="35">(((I323:I4436/60)/60)/24)+DATE(1970,1,1)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SUM(E:E/D:D)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SUM(E387:E4500/L387:L4500)</f>
        <v>111.79535864978902</v>
      </c>
      <c r="Q387" t="str">
        <f t="shared" ref="Q387:Q450" si="38">LEFT(N387:N4500,(FIND("/",N387,1))-1)</f>
        <v>film &amp; video</v>
      </c>
      <c r="R387" t="str">
        <f t="shared" ref="R387:R450" si="39">RIGHT(N387:N4500,LEN(N387:N4500)-FIND("/",N387))</f>
        <v>documentary</v>
      </c>
      <c r="S387" s="9">
        <f t="shared" ref="S387:S450" si="40">(((J387:J4500/60)/60)/24)+DATE(1970,1,1)</f>
        <v>41934.584502314814</v>
      </c>
      <c r="T387" s="9">
        <f t="shared" ref="T387:T450" si="41">(((I387:I4500/60)/60)/24)+DATE(1970,1,1)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SUM(E:E/D:D)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SUM(E451:E4564/L451:L4564)</f>
        <v>9</v>
      </c>
      <c r="Q451" t="str">
        <f t="shared" ref="Q451:Q514" si="44">LEFT(N451:N4564,(FIND("/",N451,1))-1)</f>
        <v>film &amp; video</v>
      </c>
      <c r="R451" t="str">
        <f t="shared" ref="R451:R514" si="45">RIGHT(N451:N4564,LEN(N451:N4564)-FIND("/",N451))</f>
        <v>animation</v>
      </c>
      <c r="S451" s="9">
        <f t="shared" ref="S451:S514" si="46">(((J451:J4564/60)/60)/24)+DATE(1970,1,1)</f>
        <v>41534.568113425928</v>
      </c>
      <c r="T451" s="9">
        <f t="shared" ref="T451:T514" si="47">(((I451:I4564/60)/60)/24)+DATE(1970,1,1)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SUM(E:E/D:D)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SUM(E515:E4628/L515:L4628)</f>
        <v>102.38235294117646</v>
      </c>
      <c r="Q515" t="str">
        <f t="shared" ref="Q515:Q578" si="50">LEFT(N515:N4628,(FIND("/",N515,1))-1)</f>
        <v>film &amp; video</v>
      </c>
      <c r="R515" t="str">
        <f t="shared" ref="R515:R578" si="51">RIGHT(N515:N4628,LEN(N515:N4628)-FIND("/",N515))</f>
        <v>animation</v>
      </c>
      <c r="S515" s="9">
        <f t="shared" ref="S515:S578" si="52">(((J515:J4628/60)/60)/24)+DATE(1970,1,1)</f>
        <v>42552.653993055559</v>
      </c>
      <c r="T515" s="9">
        <f t="shared" ref="T515:T578" si="53">(((I515:I4628/60)/60)/24)+DATE(1970,1,1)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SUM(E:E/D:D)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SUM(E579:E4692/L579:L4692)</f>
        <v>10</v>
      </c>
      <c r="Q579" t="str">
        <f t="shared" ref="Q579:Q642" si="56">LEFT(N579:N4692,(FIND("/",N579,1))-1)</f>
        <v>technology</v>
      </c>
      <c r="R579" t="str">
        <f t="shared" ref="R579:R642" si="57">RIGHT(N579:N4692,LEN(N579:N4692)-FIND("/",N579))</f>
        <v>web</v>
      </c>
      <c r="S579" s="9">
        <f t="shared" ref="S579:S642" si="58">(((J579:J4692/60)/60)/24)+DATE(1970,1,1)</f>
        <v>42450.589143518519</v>
      </c>
      <c r="T579" s="9">
        <f t="shared" ref="T579:T642" si="59">(((I579:I4692/60)/60)/24)+DATE(1970,1,1)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SUM(E:E/D:D)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SUM(E643:E4756/L643:L4756)</f>
        <v>151.31746031746033</v>
      </c>
      <c r="Q643" t="str">
        <f t="shared" ref="Q643:Q706" si="62">LEFT(N643:N4756,(FIND("/",N643,1))-1)</f>
        <v>technology</v>
      </c>
      <c r="R643" t="str">
        <f t="shared" ref="R643:R706" si="63">RIGHT(N643:N4756,LEN(N643:N4756)-FIND("/",N643))</f>
        <v>wearables</v>
      </c>
      <c r="S643" s="9">
        <f t="shared" ref="S643:S706" si="64">(((J643:J4756/60)/60)/24)+DATE(1970,1,1)</f>
        <v>42199.57</v>
      </c>
      <c r="T643" s="9">
        <f t="shared" ref="T643:T706" si="65">(((I643:I4756/60)/60)/24)+DATE(1970,1,1)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SUM(E:E/D:D)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SUM(E707:E4820/L707:L4820)</f>
        <v>195.4</v>
      </c>
      <c r="Q707" t="str">
        <f t="shared" ref="Q707:Q770" si="68">LEFT(N707:N4820,(FIND("/",N707,1))-1)</f>
        <v>technology</v>
      </c>
      <c r="R707" t="str">
        <f t="shared" ref="R707:R770" si="69">RIGHT(N707:N4820,LEN(N707:N4820)-FIND("/",N707))</f>
        <v>wearables</v>
      </c>
      <c r="S707" s="9">
        <f t="shared" ref="S707:S770" si="70">(((J707:J4820/60)/60)/24)+DATE(1970,1,1)</f>
        <v>42726.491643518515</v>
      </c>
      <c r="T707" s="9">
        <f t="shared" ref="T707:T770" si="71">(((I707:I4820/60)/60)/24)+DATE(1970,1,1)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SUM(E:E/D:D)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SUM(E771:E4884/L771:L4884)</f>
        <v>31.846153846153847</v>
      </c>
      <c r="Q771" t="str">
        <f t="shared" ref="Q771:Q834" si="74">LEFT(N771:N4884,(FIND("/",N771,1))-1)</f>
        <v>publishing</v>
      </c>
      <c r="R771" t="str">
        <f t="shared" ref="R771:R834" si="75">RIGHT(N771:N4884,LEN(N771:N4884)-FIND("/",N771))</f>
        <v>fiction</v>
      </c>
      <c r="S771" s="9">
        <f t="shared" ref="S771:S834" si="76">(((J771:J4884/60)/60)/24)+DATE(1970,1,1)</f>
        <v>41604.996458333335</v>
      </c>
      <c r="T771" s="9">
        <f t="shared" ref="T771:T834" si="77">(((I771:I4884/60)/60)/24)+DATE(1970,1,1)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SUM(E:E/D:D)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SUM(E835:E4948/L835:L4948)</f>
        <v>148.78048780487805</v>
      </c>
      <c r="Q835" t="str">
        <f t="shared" ref="Q835:Q898" si="80">LEFT(N835:N4948,(FIND("/",N835,1))-1)</f>
        <v>music</v>
      </c>
      <c r="R835" t="str">
        <f t="shared" ref="R835:R898" si="81">RIGHT(N835:N4948,LEN(N835:N4948)-FIND("/",N835))</f>
        <v>rock</v>
      </c>
      <c r="S835" s="9">
        <f t="shared" ref="S835:S898" si="82">(((J835:J4948/60)/60)/24)+DATE(1970,1,1)</f>
        <v>41718.878182870372</v>
      </c>
      <c r="T835" s="9">
        <f t="shared" ref="T835:T898" si="83">(((I835:I4948/60)/60)/24)+DATE(1970,1,1)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SUM(E:E/D:D)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ref="P899:P962" si="85">SUM(E899:E5012/L899:L5012)</f>
        <v>#DIV/0!</v>
      </c>
      <c r="Q899" t="str">
        <f t="shared" ref="Q899:Q962" si="86">LEFT(N899:N5012,(FIND("/",N899,1))-1)</f>
        <v>music</v>
      </c>
      <c r="R899" t="str">
        <f t="shared" ref="R899:R962" si="87">RIGHT(N899:N5012,LEN(N899:N5012)-FIND("/",N899))</f>
        <v>indie rock</v>
      </c>
      <c r="S899" s="9">
        <f t="shared" ref="S899:S962" si="88">(((J899:J5012/60)/60)/24)+DATE(1970,1,1)</f>
        <v>41211.688750000001</v>
      </c>
      <c r="T899" s="9">
        <f t="shared" ref="T899:T962" si="89">(((I899:I5012/60)/60)/24)+DATE(1970,1,1)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SUM(E:E/D:D)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SUM(E963:E5076/L963:L5076)</f>
        <v>364.35454545454547</v>
      </c>
      <c r="Q963" t="str">
        <f t="shared" ref="Q963:Q1026" si="92">LEFT(N963:N5076,(FIND("/",N963,1))-1)</f>
        <v>technology</v>
      </c>
      <c r="R963" t="str">
        <f t="shared" ref="R963:R1026" si="93">RIGHT(N963:N5076,LEN(N963:N5076)-FIND("/",N963))</f>
        <v>wearables</v>
      </c>
      <c r="S963" s="9">
        <f t="shared" ref="S963:S1026" si="94">(((J963:J5076/60)/60)/24)+DATE(1970,1,1)</f>
        <v>42740.693692129629</v>
      </c>
      <c r="T963" s="9">
        <f t="shared" ref="T963:T1026" si="95">(((I963:I5076/60)/60)/24)+DATE(1970,1,1)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SUM(E:E/D:D)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SUM(E1027:E5140/L1027:L5140)</f>
        <v>71.848571428571432</v>
      </c>
      <c r="Q1027" t="str">
        <f t="shared" ref="Q1027:Q1090" si="98">LEFT(N1027:N5140,(FIND("/",N1027,1))-1)</f>
        <v>music</v>
      </c>
      <c r="R1027" t="str">
        <f t="shared" ref="R1027:R1090" si="99">RIGHT(N1027:N5140,LEN(N1027:N5140)-FIND("/",N1027))</f>
        <v>electronic music</v>
      </c>
      <c r="S1027" s="9">
        <f t="shared" ref="S1027:S1090" si="100">(((J1027:J5140/60)/60)/24)+DATE(1970,1,1)</f>
        <v>42049.833761574075</v>
      </c>
      <c r="T1027" s="9">
        <f t="shared" ref="T1027:T1090" si="101">(((I1027:I5140/60)/60)/24)+DATE(1970,1,1)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SUM(E:E/D:D)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SUM(E1091:E5204/L1091:L5204)</f>
        <v>23.959183673469386</v>
      </c>
      <c r="Q1091" t="str">
        <f t="shared" ref="Q1091:Q1154" si="104">LEFT(N1091:N5204,(FIND("/",N1091,1))-1)</f>
        <v>games</v>
      </c>
      <c r="R1091" t="str">
        <f t="shared" ref="R1091:R1154" si="105">RIGHT(N1091:N5204,LEN(N1091:N5204)-FIND("/",N1091))</f>
        <v>video games</v>
      </c>
      <c r="S1091" s="9">
        <f t="shared" ref="S1091:S1154" si="106">(((J1091:J5204/60)/60)/24)+DATE(1970,1,1)</f>
        <v>42151.189525462964</v>
      </c>
      <c r="T1091" s="9">
        <f t="shared" ref="T1091:T1154" si="107">(((I1091:I5204/60)/60)/24)+DATE(1970,1,1)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SUM(E:E/D:D)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SUM(E1155:E5268/L1155:L5268)</f>
        <v>50</v>
      </c>
      <c r="Q1155" t="str">
        <f t="shared" ref="Q1155:Q1218" si="110">LEFT(N1155:N5268,(FIND("/",N1155,1))-1)</f>
        <v>food</v>
      </c>
      <c r="R1155" t="str">
        <f t="shared" ref="R1155:R1218" si="111">RIGHT(N1155:N5268,LEN(N1155:N5268)-FIND("/",N1155))</f>
        <v>food trucks</v>
      </c>
      <c r="S1155" s="9">
        <f t="shared" ref="S1155:S1218" si="112">(((J1155:J5268/60)/60)/24)+DATE(1970,1,1)</f>
        <v>42143.714178240742</v>
      </c>
      <c r="T1155" s="9">
        <f t="shared" ref="T1155:T1218" si="113">(((I1155:I5268/60)/60)/24)+DATE(1970,1,1)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SUM(E:E/D:D)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SUM(E1219:E5332/L1219:L5332)</f>
        <v>148.57377049180329</v>
      </c>
      <c r="Q1219" t="str">
        <f t="shared" ref="Q1219:Q1282" si="116">LEFT(N1219:N5332,(FIND("/",N1219,1))-1)</f>
        <v>photography</v>
      </c>
      <c r="R1219" t="str">
        <f t="shared" ref="R1219:R1282" si="117">RIGHT(N1219:N5332,LEN(N1219:N5332)-FIND("/",N1219))</f>
        <v>photobooks</v>
      </c>
      <c r="S1219" s="9">
        <f t="shared" ref="S1219:S1282" si="118">(((J1219:J5332/60)/60)/24)+DATE(1970,1,1)</f>
        <v>42535.809490740736</v>
      </c>
      <c r="T1219" s="9">
        <f t="shared" ref="T1219:T1282" si="119">(((I1219:I5332/60)/60)/24)+DATE(1970,1,1)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SUM(E:E/D:D)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SUM(E1283:E5396/L1283:L5396)</f>
        <v>104.72972972972973</v>
      </c>
      <c r="Q1283" t="str">
        <f t="shared" ref="Q1283:Q1346" si="122">LEFT(N1283:N5396,(FIND("/",N1283,1))-1)</f>
        <v>music</v>
      </c>
      <c r="R1283" t="str">
        <f t="shared" ref="R1283:R1346" si="123">RIGHT(N1283:N5396,LEN(N1283:N5396)-FIND("/",N1283))</f>
        <v>rock</v>
      </c>
      <c r="S1283" s="9">
        <f t="shared" ref="S1283:S1346" si="124">(((J1283:J5396/60)/60)/24)+DATE(1970,1,1)</f>
        <v>41463.743472222224</v>
      </c>
      <c r="T1283" s="9">
        <f t="shared" ref="T1283:T1346" si="125">(((I1283:I5396/60)/60)/24)+DATE(1970,1,1)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SUM(E:E/D:D)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SUM(E1347:E5460/L1347:L5460)</f>
        <v>53.571428571428569</v>
      </c>
      <c r="Q1347" t="str">
        <f t="shared" ref="Q1347:Q1410" si="128">LEFT(N1347:N5460,(FIND("/",N1347,1))-1)</f>
        <v>publishing</v>
      </c>
      <c r="R1347" t="str">
        <f t="shared" ref="R1347:R1410" si="129">RIGHT(N1347:N5460,LEN(N1347:N5460)-FIND("/",N1347))</f>
        <v>nonfiction</v>
      </c>
      <c r="S1347" s="9">
        <f t="shared" ref="S1347:S1410" si="130">(((J1347:J5460/60)/60)/24)+DATE(1970,1,1)</f>
        <v>41799.814340277779</v>
      </c>
      <c r="T1347" s="9">
        <f t="shared" ref="T1347:T1410" si="131">(((I1347:I5460/60)/60)/24)+DATE(1970,1,1)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SUM(E:E/D:D)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ref="P1411:P1474" si="133">SUM(E1411:E5524/L1411:L5524)</f>
        <v>#DIV/0!</v>
      </c>
      <c r="Q1411" t="str">
        <f t="shared" ref="Q1411:Q1474" si="134">LEFT(N1411:N5524,(FIND("/",N1411,1))-1)</f>
        <v>publishing</v>
      </c>
      <c r="R1411" t="str">
        <f t="shared" ref="R1411:R1474" si="135">RIGHT(N1411:N5524,LEN(N1411:N5524)-FIND("/",N1411))</f>
        <v>translations</v>
      </c>
      <c r="S1411" s="9">
        <f t="shared" ref="S1411:S1474" si="136">(((J1411:J5524/60)/60)/24)+DATE(1970,1,1)</f>
        <v>41945.133506944447</v>
      </c>
      <c r="T1411" s="9">
        <f t="shared" ref="T1411:T1474" si="137">(((I1411:I5524/60)/60)/24)+DATE(1970,1,1)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SUM(E:E/D:D)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SUM(E1475:E5588/L1475:L5588)</f>
        <v>38.462553191489363</v>
      </c>
      <c r="Q1475" t="str">
        <f t="shared" ref="Q1475:Q1538" si="140">LEFT(N1475:N5588,(FIND("/",N1475,1))-1)</f>
        <v>publishing</v>
      </c>
      <c r="R1475" t="str">
        <f t="shared" ref="R1475:R1538" si="141">RIGHT(N1475:N5588,LEN(N1475:N5588)-FIND("/",N1475))</f>
        <v>radio &amp; podcasts</v>
      </c>
      <c r="S1475" s="9">
        <f t="shared" ref="S1475:S1538" si="142">(((J1475:J5588/60)/60)/24)+DATE(1970,1,1)</f>
        <v>40939.979618055557</v>
      </c>
      <c r="T1475" s="9">
        <f t="shared" ref="T1475:T1538" si="143">(((I1475:I5588/60)/60)/24)+DATE(1970,1,1)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SUM(E:E/D:D)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SUM(E1539:E5652/L1539:L5652)</f>
        <v>96.375</v>
      </c>
      <c r="Q1539" t="str">
        <f t="shared" ref="Q1539:Q1602" si="146">LEFT(N1539:N5652,(FIND("/",N1539,1))-1)</f>
        <v>photography</v>
      </c>
      <c r="R1539" t="str">
        <f t="shared" ref="R1539:R1602" si="147">RIGHT(N1539:N5652,LEN(N1539:N5652)-FIND("/",N1539))</f>
        <v>photobooks</v>
      </c>
      <c r="S1539" s="9">
        <f t="shared" ref="S1539:S1602" si="148">(((J1539:J5652/60)/60)/24)+DATE(1970,1,1)</f>
        <v>42552.315127314811</v>
      </c>
      <c r="T1539" s="9">
        <f t="shared" ref="T1539:T1602" si="149">(((I1539:I5652/60)/60)/24)+DATE(1970,1,1)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SUM(E:E/D:D)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SUM(E1603:E5716/L1603:L5716)</f>
        <v>48.325535714285714</v>
      </c>
      <c r="Q1603" t="str">
        <f t="shared" ref="Q1603:Q1666" si="152">LEFT(N1603:N5716,(FIND("/",N1603,1))-1)</f>
        <v>music</v>
      </c>
      <c r="R1603" t="str">
        <f t="shared" ref="R1603:R1666" si="153">RIGHT(N1603:N5716,LEN(N1603:N5716)-FIND("/",N1603))</f>
        <v>rock</v>
      </c>
      <c r="S1603" s="9">
        <f t="shared" ref="S1603:S1666" si="154">(((J1603:J5716/60)/60)/24)+DATE(1970,1,1)</f>
        <v>40638.092974537038</v>
      </c>
      <c r="T1603" s="9">
        <f t="shared" ref="T1603:T1666" si="155">(((I1603:I5716/60)/60)/24)+DATE(1970,1,1)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SUM(E:E/D:D)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SUM(E1667:E5780/L1667:L5780)</f>
        <v>44.956989247311824</v>
      </c>
      <c r="Q1667" t="str">
        <f t="shared" ref="Q1667:Q1730" si="158">LEFT(N1667:N5780,(FIND("/",N1667,1))-1)</f>
        <v>music</v>
      </c>
      <c r="R1667" t="str">
        <f t="shared" ref="R1667:R1730" si="159">RIGHT(N1667:N5780,LEN(N1667:N5780)-FIND("/",N1667))</f>
        <v>pop</v>
      </c>
      <c r="S1667" s="9">
        <f t="shared" ref="S1667:S1730" si="160">(((J1667:J5780/60)/60)/24)+DATE(1970,1,1)</f>
        <v>40564.649456018517</v>
      </c>
      <c r="T1667" s="9">
        <f t="shared" ref="T1667:T1730" si="161">(((I1667:I5780/60)/60)/24)+DATE(1970,1,1)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SUM(E:E/D:D)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ref="P1731:P1794" si="163">SUM(E1731:E5844/L1731:L5844)</f>
        <v>#DIV/0!</v>
      </c>
      <c r="Q1731" t="str">
        <f t="shared" ref="Q1731:Q1794" si="164">LEFT(N1731:N5844,(FIND("/",N1731,1))-1)</f>
        <v>music</v>
      </c>
      <c r="R1731" t="str">
        <f t="shared" ref="R1731:R1794" si="165">RIGHT(N1731:N5844,LEN(N1731:N5844)-FIND("/",N1731))</f>
        <v>faith</v>
      </c>
      <c r="S1731" s="9">
        <f t="shared" ref="S1731:S1794" si="166">(((J1731:J5844/60)/60)/24)+DATE(1970,1,1)</f>
        <v>42471.052152777775</v>
      </c>
      <c r="T1731" s="9">
        <f t="shared" ref="T1731:T1794" si="167">(((I1731:I5844/60)/60)/24)+DATE(1970,1,1)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SUM(E:E/D:D)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SUM(E1795:E5908/L1795:L5908)</f>
        <v>20</v>
      </c>
      <c r="Q1795" t="str">
        <f t="shared" ref="Q1795:Q1858" si="170">LEFT(N1795:N5908,(FIND("/",N1795,1))-1)</f>
        <v>photography</v>
      </c>
      <c r="R1795" t="str">
        <f t="shared" ref="R1795:R1858" si="171">RIGHT(N1795:N5908,LEN(N1795:N5908)-FIND("/",N1795))</f>
        <v>photobooks</v>
      </c>
      <c r="S1795" s="9">
        <f t="shared" ref="S1795:S1858" si="172">(((J1795:J5908/60)/60)/24)+DATE(1970,1,1)</f>
        <v>41940.89166666667</v>
      </c>
      <c r="T1795" s="9">
        <f t="shared" ref="T1795:T1858" si="173">(((I1795:I5908/60)/60)/24)+DATE(1970,1,1)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SUM(E:E/D:D)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SUM(E1859:E5972/L1859:L5972)</f>
        <v>136.36363636363637</v>
      </c>
      <c r="Q1859" t="str">
        <f t="shared" ref="Q1859:Q1922" si="176">LEFT(N1859:N5972,(FIND("/",N1859,1))-1)</f>
        <v>music</v>
      </c>
      <c r="R1859" t="str">
        <f t="shared" ref="R1859:R1922" si="177">RIGHT(N1859:N5972,LEN(N1859:N5972)-FIND("/",N1859))</f>
        <v>rock</v>
      </c>
      <c r="S1859" s="9">
        <f t="shared" ref="S1859:S1922" si="178">(((J1859:J5972/60)/60)/24)+DATE(1970,1,1)</f>
        <v>41864.76866898148</v>
      </c>
      <c r="T1859" s="9">
        <f t="shared" ref="T1859:T1922" si="179">(((I1859:I5972/60)/60)/24)+DATE(1970,1,1)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SUM(E:E/D:D)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SUM(E1923:E6036/L1923:L6036)</f>
        <v>54</v>
      </c>
      <c r="Q1923" t="str">
        <f t="shared" ref="Q1923:Q1986" si="182">LEFT(N1923:N6036,(FIND("/",N1923,1))-1)</f>
        <v>music</v>
      </c>
      <c r="R1923" t="str">
        <f t="shared" ref="R1923:R1986" si="183">RIGHT(N1923:N6036,LEN(N1923:N6036)-FIND("/",N1923))</f>
        <v>indie rock</v>
      </c>
      <c r="S1923" s="9">
        <f t="shared" ref="S1923:S1986" si="184">(((J1923:J6036/60)/60)/24)+DATE(1970,1,1)</f>
        <v>41074.221562500003</v>
      </c>
      <c r="T1923" s="9">
        <f t="shared" ref="T1923:T1986" si="185">(((I1923:I6036/60)/60)/24)+DATE(1970,1,1)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SUM(E:E/D:D)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SUM(E1987:E6100/L1987:L6100)</f>
        <v>12.75</v>
      </c>
      <c r="Q1987" t="str">
        <f t="shared" ref="Q1987:Q2050" si="188">LEFT(N1987:N6100,(FIND("/",N1987,1))-1)</f>
        <v>photography</v>
      </c>
      <c r="R1987" t="str">
        <f t="shared" ref="R1987:R2050" si="189">RIGHT(N1987:N6100,LEN(N1987:N6100)-FIND("/",N1987))</f>
        <v>people</v>
      </c>
      <c r="S1987" s="9">
        <f t="shared" ref="S1987:S2050" si="190">(((J1987:J6100/60)/60)/24)+DATE(1970,1,1)</f>
        <v>42555.698738425926</v>
      </c>
      <c r="T1987" s="9">
        <f t="shared" ref="T1987:T2050" si="191">(((I1987:I6100/60)/60)/24)+DATE(1970,1,1)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SUM(E:E/D:D)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SUM(E2051:E6164/L2051:L6164)</f>
        <v>80.991037735849048</v>
      </c>
      <c r="Q2051" t="str">
        <f t="shared" ref="Q2051:Q2114" si="194">LEFT(N2051:N6164,(FIND("/",N2051,1))-1)</f>
        <v>technology</v>
      </c>
      <c r="R2051" t="str">
        <f t="shared" ref="R2051:R2114" si="195">RIGHT(N2051:N6164,LEN(N2051:N6164)-FIND("/",N2051))</f>
        <v>hardware</v>
      </c>
      <c r="S2051" s="9">
        <f t="shared" ref="S2051:S2114" si="196">(((J2051:J6164/60)/60)/24)+DATE(1970,1,1)</f>
        <v>41575.527349537035</v>
      </c>
      <c r="T2051" s="9">
        <f t="shared" ref="T2051:T2114" si="197">(((I2051:I6164/60)/60)/24)+DATE(1970,1,1)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SUM(E:E/D:D)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SUM(E2115:E6228/L2115:L6228)</f>
        <v>68.598130841121488</v>
      </c>
      <c r="Q2115" t="str">
        <f t="shared" ref="Q2115:Q2178" si="200">LEFT(N2115:N6228,(FIND("/",N2115,1))-1)</f>
        <v>music</v>
      </c>
      <c r="R2115" t="str">
        <f t="shared" ref="R2115:R2178" si="201">RIGHT(N2115:N6228,LEN(N2115:N6228)-FIND("/",N2115))</f>
        <v>indie rock</v>
      </c>
      <c r="S2115" s="9">
        <f t="shared" ref="S2115:S2178" si="202">(((J2115:J6228/60)/60)/24)+DATE(1970,1,1)</f>
        <v>41870.86546296296</v>
      </c>
      <c r="T2115" s="9">
        <f t="shared" ref="T2115:T2178" si="203">(((I2115:I6228/60)/60)/24)+DATE(1970,1,1)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SUM(E:E/D:D)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SUM(E2179:E6292/L2179:L6292)</f>
        <v>65.868421052631575</v>
      </c>
      <c r="Q2179" t="str">
        <f t="shared" ref="Q2179:Q2242" si="206">LEFT(N2179:N6292,(FIND("/",N2179,1))-1)</f>
        <v>music</v>
      </c>
      <c r="R2179" t="str">
        <f t="shared" ref="R2179:R2242" si="207">RIGHT(N2179:N6292,LEN(N2179:N6292)-FIND("/",N2179))</f>
        <v>rock</v>
      </c>
      <c r="S2179" s="9">
        <f t="shared" ref="S2179:S2242" si="208">(((J2179:J6292/60)/60)/24)+DATE(1970,1,1)</f>
        <v>42502.250775462962</v>
      </c>
      <c r="T2179" s="9">
        <f t="shared" ref="T2179:T2242" si="209">(((I2179:I6292/60)/60)/24)+DATE(1970,1,1)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SUM(E:E/D:D)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SUM(E2243:E6356/L2243:L6356)</f>
        <v>49.472392638036808</v>
      </c>
      <c r="Q2243" t="str">
        <f t="shared" ref="Q2243:Q2306" si="212">LEFT(N2243:N6356,(FIND("/",N2243,1))-1)</f>
        <v>games</v>
      </c>
      <c r="R2243" t="str">
        <f t="shared" ref="R2243:R2306" si="213">RIGHT(N2243:N6356,LEN(N2243:N6356)-FIND("/",N2243))</f>
        <v>tabletop games</v>
      </c>
      <c r="S2243" s="9">
        <f t="shared" ref="S2243:S2306" si="214">(((J2243:J6356/60)/60)/24)+DATE(1970,1,1)</f>
        <v>42766.827546296292</v>
      </c>
      <c r="T2243" s="9">
        <f t="shared" ref="T2243:T2306" si="215">(((I2243:I6356/60)/60)/24)+DATE(1970,1,1)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SUM(E:E/D:D)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SUM(E2307:E6420/L2307:L6420)</f>
        <v>109.10778443113773</v>
      </c>
      <c r="Q2307" t="str">
        <f t="shared" ref="Q2307:Q2370" si="218">LEFT(N2307:N6420,(FIND("/",N2307,1))-1)</f>
        <v>music</v>
      </c>
      <c r="R2307" t="str">
        <f t="shared" ref="R2307:R2370" si="219">RIGHT(N2307:N6420,LEN(N2307:N6420)-FIND("/",N2307))</f>
        <v>indie rock</v>
      </c>
      <c r="S2307" s="9">
        <f t="shared" ref="S2307:S2370" si="220">(((J2307:J6420/60)/60)/24)+DATE(1970,1,1)</f>
        <v>41834.695277777777</v>
      </c>
      <c r="T2307" s="9">
        <f t="shared" ref="T2307:T2370" si="221">(((I2307:I6420/60)/60)/24)+DATE(1970,1,1)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SUM(E:E/D:D)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ref="P2371:P2434" si="223">SUM(E2371:E6484/L2371:L6484)</f>
        <v>#DIV/0!</v>
      </c>
      <c r="Q2371" t="str">
        <f t="shared" ref="Q2371:Q2434" si="224">LEFT(N2371:N6484,(FIND("/",N2371,1))-1)</f>
        <v>technology</v>
      </c>
      <c r="R2371" t="str">
        <f t="shared" ref="R2371:R2434" si="225">RIGHT(N2371:N6484,LEN(N2371:N6484)-FIND("/",N2371))</f>
        <v>web</v>
      </c>
      <c r="S2371" s="9">
        <f t="shared" ref="S2371:S2434" si="226">(((J2371:J6484/60)/60)/24)+DATE(1970,1,1)</f>
        <v>42380.812627314815</v>
      </c>
      <c r="T2371" s="9">
        <f t="shared" ref="T2371:T2434" si="227">(((I2371:I6484/60)/60)/24)+DATE(1970,1,1)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SUM(E:E/D:D)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ref="P2435:P2498" si="229">SUM(E2435:E6548/L2435:L6548)</f>
        <v>#DIV/0!</v>
      </c>
      <c r="Q2435" t="str">
        <f t="shared" ref="Q2435:Q2498" si="230">LEFT(N2435:N6548,(FIND("/",N2435,1))-1)</f>
        <v>food</v>
      </c>
      <c r="R2435" t="str">
        <f t="shared" ref="R2435:R2498" si="231">RIGHT(N2435:N6548,LEN(N2435:N6548)-FIND("/",N2435))</f>
        <v>food trucks</v>
      </c>
      <c r="S2435" s="9">
        <f t="shared" ref="S2435:S2498" si="232">(((J2435:J6548/60)/60)/24)+DATE(1970,1,1)</f>
        <v>42397.89980324074</v>
      </c>
      <c r="T2435" s="9">
        <f t="shared" ref="T2435:T2498" si="233">(((I2435:I6548/60)/60)/24)+DATE(1970,1,1)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SUM(E:E/D:D)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SUM(E2499:E6612/L2499:L6612)</f>
        <v>80.551071428571419</v>
      </c>
      <c r="Q2499" t="str">
        <f t="shared" ref="Q2499:Q2562" si="236">LEFT(N2499:N6612,(FIND("/",N2499,1))-1)</f>
        <v>music</v>
      </c>
      <c r="R2499" t="str">
        <f t="shared" ref="R2499:R2562" si="237">RIGHT(N2499:N6612,LEN(N2499:N6612)-FIND("/",N2499))</f>
        <v>indie rock</v>
      </c>
      <c r="S2499" s="9">
        <f t="shared" ref="S2499:S2562" si="238">(((J2499:J6612/60)/60)/24)+DATE(1970,1,1)</f>
        <v>40730.878912037035</v>
      </c>
      <c r="T2499" s="9">
        <f t="shared" ref="T2499:T2562" si="239">(((I2499:I6612/60)/60)/24)+DATE(1970,1,1)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SUM(E:E/D:D)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ref="P2563:P2626" si="241">SUM(E2563:E6676/L2563:L6676)</f>
        <v>#DIV/0!</v>
      </c>
      <c r="Q2563" t="str">
        <f t="shared" ref="Q2563:Q2626" si="242">LEFT(N2563:N6676,(FIND("/",N2563,1))-1)</f>
        <v>food</v>
      </c>
      <c r="R2563" t="str">
        <f t="shared" ref="R2563:R2626" si="243">RIGHT(N2563:N6676,LEN(N2563:N6676)-FIND("/",N2563))</f>
        <v>food trucks</v>
      </c>
      <c r="S2563" s="9">
        <f t="shared" ref="S2563:S2626" si="244">(((J2563:J6676/60)/60)/24)+DATE(1970,1,1)</f>
        <v>42260.528807870374</v>
      </c>
      <c r="T2563" s="9">
        <f t="shared" ref="T2563:T2626" si="245">(((I2563:I6676/60)/60)/24)+DATE(1970,1,1)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SUM(E:E/D:D)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SUM(E2627:E6740/L2627:L6740)</f>
        <v>27.576923076923077</v>
      </c>
      <c r="Q2627" t="str">
        <f t="shared" ref="Q2627:Q2690" si="248">LEFT(N2627:N6740,(FIND("/",N2627,1))-1)</f>
        <v>technology</v>
      </c>
      <c r="R2627" t="str">
        <f t="shared" ref="R2627:R2690" si="249">RIGHT(N2627:N6740,LEN(N2627:N6740)-FIND("/",N2627))</f>
        <v>space exploration</v>
      </c>
      <c r="S2627" s="9">
        <f t="shared" ref="S2627:S2690" si="250">(((J2627:J6740/60)/60)/24)+DATE(1970,1,1)</f>
        <v>42658.810277777782</v>
      </c>
      <c r="T2627" s="9">
        <f t="shared" ref="T2627:T2690" si="251">(((I2627:I6740/60)/60)/24)+DATE(1970,1,1)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SUM(E:E/D:D)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SUM(E2691:E6804/L2691:L6804)</f>
        <v>1</v>
      </c>
      <c r="Q2691" t="str">
        <f t="shared" ref="Q2691:Q2754" si="254">LEFT(N2691:N6804,(FIND("/",N2691,1))-1)</f>
        <v>food</v>
      </c>
      <c r="R2691" t="str">
        <f t="shared" ref="R2691:R2754" si="255">RIGHT(N2691:N6804,LEN(N2691:N6804)-FIND("/",N2691))</f>
        <v>food trucks</v>
      </c>
      <c r="S2691" s="9">
        <f t="shared" ref="S2691:S2754" si="256">(((J2691:J6804/60)/60)/24)+DATE(1970,1,1)</f>
        <v>42551.961689814809</v>
      </c>
      <c r="T2691" s="9">
        <f t="shared" ref="T2691:T2754" si="257">(((I2691:I6804/60)/60)/24)+DATE(1970,1,1)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SUM(E:E/D:D)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SUM(E2755:E6868/L2755:L6868)</f>
        <v>47.5</v>
      </c>
      <c r="Q2755" t="str">
        <f t="shared" ref="Q2755:Q2818" si="260">LEFT(N2755:N6868,(FIND("/",N2755,1))-1)</f>
        <v>publishing</v>
      </c>
      <c r="R2755" t="str">
        <f t="shared" ref="R2755:R2818" si="261">RIGHT(N2755:N6868,LEN(N2755:N6868)-FIND("/",N2755))</f>
        <v>children's books</v>
      </c>
      <c r="S2755" s="9">
        <f t="shared" ref="S2755:S2818" si="262">(((J2755:J6868/60)/60)/24)+DATE(1970,1,1)</f>
        <v>41117.900729166664</v>
      </c>
      <c r="T2755" s="9">
        <f t="shared" ref="T2755:T2818" si="263">(((I2755:I6868/60)/60)/24)+DATE(1970,1,1)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SUM(E:E/D:D)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SUM(E2819:E6932/L2819:L6932)</f>
        <v>23.636363636363637</v>
      </c>
      <c r="Q2819" t="str">
        <f t="shared" ref="Q2819:Q2882" si="266">LEFT(N2819:N6932,(FIND("/",N2819,1))-1)</f>
        <v>theater</v>
      </c>
      <c r="R2819" t="str">
        <f t="shared" ref="R2819:R2882" si="267">RIGHT(N2819:N6932,LEN(N2819:N6932)-FIND("/",N2819))</f>
        <v>plays</v>
      </c>
      <c r="S2819" s="9">
        <f t="shared" ref="S2819:S2882" si="268">(((J2819:J6932/60)/60)/24)+DATE(1970,1,1)</f>
        <v>42023.634976851856</v>
      </c>
      <c r="T2819" s="9">
        <f t="shared" ref="T2819:T2882" si="269">(((I2819:I6932/60)/60)/24)+DATE(1970,1,1)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SUM(E:E/D:D)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ref="P2883:P2946" si="271">SUM(E2883:E6996/L2883:L6996)</f>
        <v>#DIV/0!</v>
      </c>
      <c r="Q2883" t="str">
        <f t="shared" ref="Q2883:Q2946" si="272">LEFT(N2883:N6996,(FIND("/",N2883,1))-1)</f>
        <v>theater</v>
      </c>
      <c r="R2883" t="str">
        <f t="shared" ref="R2883:R2946" si="273">RIGHT(N2883:N6996,LEN(N2883:N6996)-FIND("/",N2883))</f>
        <v>plays</v>
      </c>
      <c r="S2883" s="9">
        <f t="shared" ref="S2883:S2946" si="274">(((J2883:J6996/60)/60)/24)+DATE(1970,1,1)</f>
        <v>41916.597638888888</v>
      </c>
      <c r="T2883" s="9">
        <f t="shared" ref="T2883:T2946" si="275">(((I2883:I6996/60)/60)/24)+DATE(1970,1,1)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SUM(E:E/D:D)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ref="P2947:P3010" si="277">SUM(E2947:E7060/L2947:L7060)</f>
        <v>#DIV/0!</v>
      </c>
      <c r="Q2947" t="str">
        <f t="shared" ref="Q2947:Q3010" si="278">LEFT(N2947:N7060,(FIND("/",N2947,1))-1)</f>
        <v>theater</v>
      </c>
      <c r="R2947" t="str">
        <f t="shared" ref="R2947:R3010" si="279">RIGHT(N2947:N7060,LEN(N2947:N7060)-FIND("/",N2947))</f>
        <v>spaces</v>
      </c>
      <c r="S2947" s="9">
        <f t="shared" ref="S2947:S3010" si="280">(((J2947:J7060/60)/60)/24)+DATE(1970,1,1)</f>
        <v>42118.139583333337</v>
      </c>
      <c r="T2947" s="9">
        <f t="shared" ref="T2947:T3010" si="281">(((I2947:I7060/60)/60)/24)+DATE(1970,1,1)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SUM(E:E/D:D)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SUM(E3011:E7124/L3011:L7124)</f>
        <v>233.8984375</v>
      </c>
      <c r="Q3011" t="str">
        <f t="shared" ref="Q3011:Q3074" si="284">LEFT(N3011:N7124,(FIND("/",N3011,1))-1)</f>
        <v>theater</v>
      </c>
      <c r="R3011" t="str">
        <f t="shared" ref="R3011:R3074" si="285">RIGHT(N3011:N7124,LEN(N3011:N7124)-FIND("/",N3011))</f>
        <v>spaces</v>
      </c>
      <c r="S3011" s="9">
        <f t="shared" ref="S3011:S3074" si="286">(((J3011:J7124/60)/60)/24)+DATE(1970,1,1)</f>
        <v>41939.569907407407</v>
      </c>
      <c r="T3011" s="9">
        <f t="shared" ref="T3011:T3074" si="287">(((I3011:I7124/60)/60)/24)+DATE(1970,1,1)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SUM(E:E/D:D)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SUM(E3075:E7188/L3075:L7188)</f>
        <v>92.142857142857139</v>
      </c>
      <c r="Q3075" t="str">
        <f t="shared" ref="Q3075:Q3138" si="290">LEFT(N3075:N7188,(FIND("/",N3075,1))-1)</f>
        <v>theater</v>
      </c>
      <c r="R3075" t="str">
        <f t="shared" ref="R3075:R3138" si="291">RIGHT(N3075:N7188,LEN(N3075:N7188)-FIND("/",N3075))</f>
        <v>spaces</v>
      </c>
      <c r="S3075" s="9">
        <f t="shared" ref="S3075:S3138" si="292">(((J3075:J7188/60)/60)/24)+DATE(1970,1,1)</f>
        <v>42111.684027777781</v>
      </c>
      <c r="T3075" s="9">
        <f t="shared" ref="T3075:T3138" si="293">(((I3075:I7188/60)/60)/24)+DATE(1970,1,1)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SUM(E:E/D:D)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SUM(E3139:E7252/L3139:L7252)</f>
        <v>50</v>
      </c>
      <c r="Q3139" t="str">
        <f t="shared" ref="Q3139:Q3202" si="296">LEFT(N3139:N7252,(FIND("/",N3139,1))-1)</f>
        <v>theater</v>
      </c>
      <c r="R3139" t="str">
        <f t="shared" ref="R3139:R3202" si="297">RIGHT(N3139:N7252,LEN(N3139:N7252)-FIND("/",N3139))</f>
        <v>plays</v>
      </c>
      <c r="S3139" s="9">
        <f t="shared" ref="S3139:S3202" si="298">(((J3139:J7252/60)/60)/24)+DATE(1970,1,1)</f>
        <v>42807.885057870371</v>
      </c>
      <c r="T3139" s="9">
        <f t="shared" ref="T3139:T3202" si="299">(((I3139:I7252/60)/60)/24)+DATE(1970,1,1)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SUM(E:E/D:D)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SUM(E3203:E7316/L3203:L7316)</f>
        <v>12.5</v>
      </c>
      <c r="Q3203" t="str">
        <f t="shared" ref="Q3203:Q3266" si="302">LEFT(N3203:N7316,(FIND("/",N3203,1))-1)</f>
        <v>theater</v>
      </c>
      <c r="R3203" t="str">
        <f t="shared" ref="R3203:R3266" si="303">RIGHT(N3203:N7316,LEN(N3203:N7316)-FIND("/",N3203))</f>
        <v>musical</v>
      </c>
      <c r="S3203" s="9">
        <f t="shared" ref="S3203:S3266" si="304">(((J3203:J7316/60)/60)/24)+DATE(1970,1,1)</f>
        <v>41861.767094907409</v>
      </c>
      <c r="T3203" s="9">
        <f t="shared" ref="T3203:T3266" si="305">(((I3203:I7316/60)/60)/24)+DATE(1970,1,1)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SUM(E:E/D:D)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SUM(E3267:E7380/L3267:L7380)</f>
        <v>70.285714285714292</v>
      </c>
      <c r="Q3267" t="str">
        <f t="shared" ref="Q3267:Q3330" si="308">LEFT(N3267:N7380,(FIND("/",N3267,1))-1)</f>
        <v>theater</v>
      </c>
      <c r="R3267" t="str">
        <f t="shared" ref="R3267:R3330" si="309">RIGHT(N3267:N7380,LEN(N3267:N7380)-FIND("/",N3267))</f>
        <v>plays</v>
      </c>
      <c r="S3267" s="9">
        <f t="shared" ref="S3267:S3330" si="310">(((J3267:J7380/60)/60)/24)+DATE(1970,1,1)</f>
        <v>42311.711979166663</v>
      </c>
      <c r="T3267" s="9">
        <f t="shared" ref="T3267:T3330" si="311">(((I3267:I7380/60)/60)/24)+DATE(1970,1,1)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SUM(E:E/D:D)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SUM(E3331:E7444/L3331:L7444)</f>
        <v>44.92307692307692</v>
      </c>
      <c r="Q3331" t="str">
        <f t="shared" ref="Q3331:Q3394" si="314">LEFT(N3331:N7444,(FIND("/",N3331,1))-1)</f>
        <v>theater</v>
      </c>
      <c r="R3331" t="str">
        <f t="shared" ref="R3331:R3394" si="315">RIGHT(N3331:N7444,LEN(N3331:N7444)-FIND("/",N3331))</f>
        <v>plays</v>
      </c>
      <c r="S3331" s="9">
        <f t="shared" ref="S3331:S3394" si="316">(((J3331:J7444/60)/60)/24)+DATE(1970,1,1)</f>
        <v>41837.323009259257</v>
      </c>
      <c r="T3331" s="9">
        <f t="shared" ref="T3331:T3394" si="317">(((I3331:I7444/60)/60)/24)+DATE(1970,1,1)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SUM(E:E/D:D)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SUM(E3395:E7508/L3395:L7508)</f>
        <v>36.06818181818182</v>
      </c>
      <c r="Q3395" t="str">
        <f t="shared" ref="Q3395:Q3458" si="320">LEFT(N3395:N7508,(FIND("/",N3395,1))-1)</f>
        <v>theater</v>
      </c>
      <c r="R3395" t="str">
        <f t="shared" ref="R3395:R3458" si="321">RIGHT(N3395:N7508,LEN(N3395:N7508)-FIND("/",N3395))</f>
        <v>plays</v>
      </c>
      <c r="S3395" s="9">
        <f t="shared" ref="S3395:S3458" si="322">(((J3395:J7508/60)/60)/24)+DATE(1970,1,1)</f>
        <v>41923.921643518523</v>
      </c>
      <c r="T3395" s="9">
        <f t="shared" ref="T3395:T3458" si="323">(((I3395:I7508/60)/60)/24)+DATE(1970,1,1)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SUM(E:E/D:D)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SUM(E3459:E7572/L3459:L7572)</f>
        <v>50.981818181818184</v>
      </c>
      <c r="Q3459" t="str">
        <f t="shared" ref="Q3459:Q3522" si="326">LEFT(N3459:N7572,(FIND("/",N3459,1))-1)</f>
        <v>theater</v>
      </c>
      <c r="R3459" t="str">
        <f t="shared" ref="R3459:R3522" si="327">RIGHT(N3459:N7572,LEN(N3459:N7572)-FIND("/",N3459))</f>
        <v>plays</v>
      </c>
      <c r="S3459" s="9">
        <f t="shared" ref="S3459:S3522" si="328">(((J3459:J7572/60)/60)/24)+DATE(1970,1,1)</f>
        <v>42016.706678240742</v>
      </c>
      <c r="T3459" s="9">
        <f t="shared" ref="T3459:T3522" si="329">(((I3459:I7572/60)/60)/24)+DATE(1970,1,1)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SUM(E:E/D:D)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SUM(E3523:E7636/L3523:L7636)</f>
        <v>45.615384615384613</v>
      </c>
      <c r="Q3523" t="str">
        <f t="shared" ref="Q3523:Q3586" si="332">LEFT(N3523:N7636,(FIND("/",N3523,1))-1)</f>
        <v>theater</v>
      </c>
      <c r="R3523" t="str">
        <f t="shared" ref="R3523:R3586" si="333">RIGHT(N3523:N7636,LEN(N3523:N7636)-FIND("/",N3523))</f>
        <v>plays</v>
      </c>
      <c r="S3523" s="9">
        <f t="shared" ref="S3523:S3586" si="334">(((J3523:J7636/60)/60)/24)+DATE(1970,1,1)</f>
        <v>41881.361342592594</v>
      </c>
      <c r="T3523" s="9">
        <f t="shared" ref="T3523:T3586" si="335">(((I3523:I7636/60)/60)/24)+DATE(1970,1,1)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SUM(E:E/D:D)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SUM(E3587:E7700/L3587:L7700)</f>
        <v>176.08695652173913</v>
      </c>
      <c r="Q3587" t="str">
        <f t="shared" ref="Q3587:Q3650" si="338">LEFT(N3587:N7700,(FIND("/",N3587,1))-1)</f>
        <v>theater</v>
      </c>
      <c r="R3587" t="str">
        <f t="shared" ref="R3587:R3650" si="339">RIGHT(N3587:N7700,LEN(N3587:N7700)-FIND("/",N3587))</f>
        <v>plays</v>
      </c>
      <c r="S3587" s="9">
        <f t="shared" ref="S3587:S3650" si="340">(((J3587:J7700/60)/60)/24)+DATE(1970,1,1)</f>
        <v>41964.716319444444</v>
      </c>
      <c r="T3587" s="9">
        <f t="shared" ref="T3587:T3650" si="341">(((I3587:I7700/60)/60)/24)+DATE(1970,1,1)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SUM(E:E/D:D)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SUM(E3651:E7764/L3651:L7764)</f>
        <v>97.5</v>
      </c>
      <c r="Q3651" t="str">
        <f t="shared" ref="Q3651:Q3714" si="344">LEFT(N3651:N7764,(FIND("/",N3651,1))-1)</f>
        <v>theater</v>
      </c>
      <c r="R3651" t="str">
        <f t="shared" ref="R3651:R3714" si="345">RIGHT(N3651:N7764,LEN(N3651:N7764)-FIND("/",N3651))</f>
        <v>plays</v>
      </c>
      <c r="S3651" s="9">
        <f t="shared" ref="S3651:S3714" si="346">(((J3651:J7764/60)/60)/24)+DATE(1970,1,1)</f>
        <v>41780.712893518517</v>
      </c>
      <c r="T3651" s="9">
        <f t="shared" ref="T3651:T3714" si="347">(((I3651:I7764/60)/60)/24)+DATE(1970,1,1)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SUM(E:E/D:D)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SUM(E3715:E7828/L3715:L7828)</f>
        <v>106.84210526315789</v>
      </c>
      <c r="Q3715" t="str">
        <f t="shared" ref="Q3715:Q3778" si="350">LEFT(N3715:N7828,(FIND("/",N3715,1))-1)</f>
        <v>theater</v>
      </c>
      <c r="R3715" t="str">
        <f t="shared" ref="R3715:R3778" si="351">RIGHT(N3715:N7828,LEN(N3715:N7828)-FIND("/",N3715))</f>
        <v>plays</v>
      </c>
      <c r="S3715" s="9">
        <f t="shared" ref="S3715:S3778" si="352">(((J3715:J7828/60)/60)/24)+DATE(1970,1,1)</f>
        <v>42505.738032407404</v>
      </c>
      <c r="T3715" s="9">
        <f t="shared" ref="T3715:T3778" si="353">(((I3715:I7828/60)/60)/24)+DATE(1970,1,1)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SUM(E:E/D:D)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SUM(E3779:E7892/L3779:L7892)</f>
        <v>48.542372881355931</v>
      </c>
      <c r="Q3779" t="str">
        <f t="shared" ref="Q3779:Q3842" si="356">LEFT(N3779:N7892,(FIND("/",N3779,1))-1)</f>
        <v>theater</v>
      </c>
      <c r="R3779" t="str">
        <f t="shared" ref="R3779:R3842" si="357">RIGHT(N3779:N7892,LEN(N3779:N7892)-FIND("/",N3779))</f>
        <v>musical</v>
      </c>
      <c r="S3779" s="9">
        <f t="shared" ref="S3779:S3842" si="358">(((J3779:J7892/60)/60)/24)+DATE(1970,1,1)</f>
        <v>41887.111354166671</v>
      </c>
      <c r="T3779" s="9">
        <f t="shared" ref="T3779:T3842" si="359">(((I3779:I7892/60)/60)/24)+DATE(1970,1,1)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SUM(E:E/D:D)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SUM(E3843:E7956/L3843:L7956)</f>
        <v>25.647058823529413</v>
      </c>
      <c r="Q3843" t="str">
        <f t="shared" ref="Q3843:Q3906" si="362">LEFT(N3843:N7956,(FIND("/",N3843,1))-1)</f>
        <v>theater</v>
      </c>
      <c r="R3843" t="str">
        <f t="shared" ref="R3843:R3906" si="363">RIGHT(N3843:N7956,LEN(N3843:N7956)-FIND("/",N3843))</f>
        <v>plays</v>
      </c>
      <c r="S3843" s="9">
        <f t="shared" ref="S3843:S3906" si="364">(((J3843:J7956/60)/60)/24)+DATE(1970,1,1)</f>
        <v>41780.785729166666</v>
      </c>
      <c r="T3843" s="9">
        <f t="shared" ref="T3843:T3906" si="365">(((I3843:I7956/60)/60)/24)+DATE(1970,1,1)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SUM(E:E/D:D)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SUM(E3907:E8020/L3907:L8020)</f>
        <v>24.714285714285715</v>
      </c>
      <c r="Q3907" t="str">
        <f t="shared" ref="Q3907:Q3970" si="368">LEFT(N3907:N8020,(FIND("/",N3907,1))-1)</f>
        <v>theater</v>
      </c>
      <c r="R3907" t="str">
        <f t="shared" ref="R3907:R3970" si="369">RIGHT(N3907:N8020,LEN(N3907:N8020)-FIND("/",N3907))</f>
        <v>plays</v>
      </c>
      <c r="S3907" s="9">
        <f t="shared" ref="S3907:S3970" si="370">(((J3907:J8020/60)/60)/24)+DATE(1970,1,1)</f>
        <v>42124.623877314814</v>
      </c>
      <c r="T3907" s="9">
        <f t="shared" ref="T3907:T3970" si="371">(((I3907:I8020/60)/60)/24)+DATE(1970,1,1)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SUM(E:E/D:D)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SUM(E3971:E8084/L3971:L8084)</f>
        <v>35.166666666666664</v>
      </c>
      <c r="Q3971" t="str">
        <f t="shared" ref="Q3971:Q4034" si="374">LEFT(N3971:N8084,(FIND("/",N3971,1))-1)</f>
        <v>theater</v>
      </c>
      <c r="R3971" t="str">
        <f t="shared" ref="R3971:R4034" si="375">RIGHT(N3971:N8084,LEN(N3971:N8084)-FIND("/",N3971))</f>
        <v>plays</v>
      </c>
      <c r="S3971" s="9">
        <f t="shared" ref="S3971:S4034" si="376">(((J3971:J8084/60)/60)/24)+DATE(1970,1,1)</f>
        <v>42601.854699074072</v>
      </c>
      <c r="T3971" s="9">
        <f t="shared" ref="T3971:T4034" si="377">(((I3971:I8084/60)/60)/24)+DATE(1970,1,1)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SUM(E:E/D:D)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SUM(E4035:E8148/L4035:L8148)</f>
        <v>65.340319148936175</v>
      </c>
      <c r="Q4035" t="str">
        <f t="shared" ref="Q4035:Q4098" si="380">LEFT(N4035:N8148,(FIND("/",N4035,1))-1)</f>
        <v>theater</v>
      </c>
      <c r="R4035" t="str">
        <f t="shared" ref="R4035:R4098" si="381">RIGHT(N4035:N8148,LEN(N4035:N8148)-FIND("/",N4035))</f>
        <v>plays</v>
      </c>
      <c r="S4035" s="9">
        <f t="shared" ref="S4035:S4098" si="382">(((J4035:J8148/60)/60)/24)+DATE(1970,1,1)</f>
        <v>42614.268796296295</v>
      </c>
      <c r="T4035" s="9">
        <f t="shared" ref="T4035:T4098" si="383">(((I4035:I8148/60)/60)/24)+DATE(1970,1,1)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SUM(E:E/D:D)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ref="P4099:P4115" si="385">SUM(E4099:E8212/L4099:L8212)</f>
        <v>#DIV/0!</v>
      </c>
      <c r="Q4099" t="str">
        <f t="shared" ref="Q4099:Q4115" si="386">LEFT(N4099:N8212,(FIND("/",N4099,1))-1)</f>
        <v>theater</v>
      </c>
      <c r="R4099" t="str">
        <f t="shared" ref="R4099:R4115" si="387">RIGHT(N4099:N8212,LEN(N4099:N8212)-FIND("/",N4099))</f>
        <v>plays</v>
      </c>
      <c r="S4099" s="9">
        <f t="shared" ref="S4099:S4115" si="388">(((J4099:J8212/60)/60)/24)+DATE(1970,1,1)</f>
        <v>42344.824502314819</v>
      </c>
      <c r="T4099" s="9">
        <f t="shared" ref="T4099:T4115" si="389">(((I4099:I8212/60)/60)/24)+DATE(1970,1,1)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10" operator="containsText" text="canceled">
      <formula>NOT(ISERROR(SEARCH("canceled",F1)))</formula>
    </cfRule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25F3-4E9A-4045-B9F7-6AF56AFF352D}">
  <dimension ref="A1:F14"/>
  <sheetViews>
    <sheetView workbookViewId="0">
      <selection activeCell="I26" sqref="I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9" width="15.5546875" bestFit="1" customWidth="1"/>
    <col min="10" max="11" width="10.777343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8310</v>
      </c>
    </row>
    <row r="3" spans="1:6" x14ac:dyDescent="0.3">
      <c r="A3" s="6" t="s">
        <v>8323</v>
      </c>
      <c r="B3" s="6" t="s">
        <v>8322</v>
      </c>
    </row>
    <row r="4" spans="1:6" x14ac:dyDescent="0.3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3">
      <c r="A5" s="7" t="s">
        <v>8313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7" t="s">
        <v>8314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7" t="s">
        <v>8315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7" t="s">
        <v>8316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8317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7" t="s">
        <v>8318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8320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7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7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878CA-FAEC-4537-BA08-39C4EC192E61}">
  <dimension ref="A1:F47"/>
  <sheetViews>
    <sheetView workbookViewId="0">
      <selection activeCell="U17" sqref="U17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8310</v>
      </c>
    </row>
    <row r="2" spans="1:6" x14ac:dyDescent="0.3">
      <c r="A2" s="6" t="s">
        <v>8308</v>
      </c>
      <c r="B2" t="s">
        <v>8310</v>
      </c>
    </row>
    <row r="4" spans="1:6" x14ac:dyDescent="0.3">
      <c r="A4" s="6" t="s">
        <v>8323</v>
      </c>
      <c r="B4" s="6" t="s">
        <v>8322</v>
      </c>
    </row>
    <row r="5" spans="1:6" x14ac:dyDescent="0.3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7" t="s">
        <v>8325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8326</v>
      </c>
      <c r="B7" s="8"/>
      <c r="C7" s="8"/>
      <c r="D7" s="8"/>
      <c r="E7" s="8">
        <v>20</v>
      </c>
      <c r="F7" s="8">
        <v>20</v>
      </c>
    </row>
    <row r="8" spans="1:6" x14ac:dyDescent="0.3">
      <c r="A8" s="7" t="s">
        <v>8327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8328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8329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8331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8333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7" t="s">
        <v>8334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7" t="s">
        <v>8336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8339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8340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8342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8343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7" t="s">
        <v>8344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8345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8346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8347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8348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8349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7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8351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8352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8354</v>
      </c>
      <c r="B35" s="8"/>
      <c r="C35" s="8"/>
      <c r="D35" s="8"/>
      <c r="E35" s="8">
        <v>40</v>
      </c>
      <c r="F35" s="8">
        <v>40</v>
      </c>
    </row>
    <row r="36" spans="1:6" x14ac:dyDescent="0.3">
      <c r="A36" s="7" t="s">
        <v>8355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7" t="s">
        <v>8357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7" t="s">
        <v>8358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7" t="s">
        <v>8324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3">
      <c r="A47" s="7" t="s">
        <v>8312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7C796-8D65-4BBC-A486-54EDB1CA4B13}">
  <dimension ref="A1:E18"/>
  <sheetViews>
    <sheetView workbookViewId="0">
      <selection activeCell="U3" sqref="U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8310</v>
      </c>
    </row>
    <row r="2" spans="1:5" x14ac:dyDescent="0.3">
      <c r="A2" s="6" t="s">
        <v>8379</v>
      </c>
      <c r="B2" t="s">
        <v>8310</v>
      </c>
    </row>
    <row r="4" spans="1:5" x14ac:dyDescent="0.3">
      <c r="A4" s="6" t="s">
        <v>8323</v>
      </c>
      <c r="B4" s="6" t="s">
        <v>8322</v>
      </c>
    </row>
    <row r="5" spans="1:5" x14ac:dyDescent="0.3">
      <c r="A5" s="6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10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B763-585E-4BDD-9F52-5294E3DBD3B9}">
  <dimension ref="A1:H13"/>
  <sheetViews>
    <sheetView tabSelected="1" workbookViewId="0">
      <selection activeCell="I4" sqref="I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6.109375" bestFit="1" customWidth="1"/>
    <col min="7" max="7" width="12.44140625" bestFit="1" customWidth="1"/>
    <col min="8" max="8" width="15.6640625" bestFit="1" customWidth="1"/>
  </cols>
  <sheetData>
    <row r="1" spans="1:8" x14ac:dyDescent="0.3">
      <c r="A1" t="s">
        <v>8380</v>
      </c>
      <c r="B1" t="s">
        <v>8398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COUNTIFS('DATA SHEET'!F2:F4115,"successful",'DATA SHEET'!D2:D4115,"&lt;1000")</f>
        <v>322</v>
      </c>
      <c r="C2">
        <f>COUNTIFS('DATA SHEET'!F2:F4115,"failed",'DATA SHEET'!D2:D4115,"&lt;1000")</f>
        <v>113</v>
      </c>
      <c r="D2">
        <f>COUNTIFS('DATA SHEET'!F2:F4115,"canceled",'DATA SHEET'!D2:D4115,"&lt;1000")</f>
        <v>18</v>
      </c>
      <c r="E2">
        <f>SUM(B2:D2)</f>
        <v>453</v>
      </c>
      <c r="F2" s="5">
        <f>B2:B12/E2:E13</f>
        <v>0.71081677704194257</v>
      </c>
      <c r="G2" s="5">
        <f>C2:C13/E2:E13</f>
        <v>0.24944812362030905</v>
      </c>
      <c r="H2" s="5">
        <f>D2:D13/E2:E13</f>
        <v>3.9735099337748346E-2</v>
      </c>
    </row>
    <row r="3" spans="1:8" x14ac:dyDescent="0.3">
      <c r="A3" t="s">
        <v>8388</v>
      </c>
      <c r="B3">
        <f>COUNTIFS('DATA SHEET'!F2:F4115,"successful",'DATA SHEET'!D2:D4115,"&gt;=1000",'DATA SHEET'!D2:D4115,"&lt;=4999")</f>
        <v>932</v>
      </c>
      <c r="C3">
        <f>COUNTIFS('DATA SHEET'!F3:F4116,"failed",'DATA SHEET'!D3:D4116,"&gt;=1000",'DATA SHEET'!D3:D4116,"&lt;4999")</f>
        <v>420</v>
      </c>
      <c r="D3">
        <f>COUNTIFS('DATA SHEET'!F2:F4115,"canceled",'DATA SHEET'!D2:D4115,"&gt;=999",'DATA SHEET'!D2:D4115,"&lt;4999")</f>
        <v>60</v>
      </c>
      <c r="E3">
        <f t="shared" ref="E3:E13" si="0">SUM(B3:D3)</f>
        <v>1412</v>
      </c>
      <c r="F3" s="5">
        <f t="shared" ref="F3:F13" si="1">B3:B13/E3:E14</f>
        <v>0.66005665722379603</v>
      </c>
      <c r="G3" s="5">
        <f t="shared" ref="G3:G13" si="2">C3:C14/E3:E14</f>
        <v>0.29745042492917845</v>
      </c>
      <c r="H3" s="5">
        <f t="shared" ref="H3:H13" si="3">D3:D14/E3:E14</f>
        <v>4.2492917847025496E-2</v>
      </c>
    </row>
    <row r="4" spans="1:8" x14ac:dyDescent="0.3">
      <c r="A4" t="s">
        <v>8389</v>
      </c>
      <c r="B4">
        <f>COUNTIFS('DATA SHEET'!F2:F4115,"successful",'DATA SHEET'!D2:D4115,"&gt;=4999",'DATA SHEET'!D2:D4115,"&lt;9999")</f>
        <v>381</v>
      </c>
      <c r="C4">
        <f>COUNTIFS('DATA SHEET'!F4:F4117,"failed",'DATA SHEET'!D4:D4117,"&gt;=4999",'DATA SHEET'!D4:D4117,"&lt;9999")</f>
        <v>282</v>
      </c>
      <c r="D4">
        <f>COUNTIFS('DATA SHEET'!F3:F4116,"canceled",'DATA SHEET'!D3:D4116,"&gt;=4999",'DATA SHEET'!D3:D4116,"&lt;9999")</f>
        <v>51</v>
      </c>
      <c r="E4">
        <f t="shared" si="0"/>
        <v>714</v>
      </c>
      <c r="F4" s="5">
        <f t="shared" si="1"/>
        <v>0.53361344537815125</v>
      </c>
      <c r="G4" s="5">
        <f t="shared" si="2"/>
        <v>0.3949579831932773</v>
      </c>
      <c r="H4" s="5">
        <f t="shared" si="3"/>
        <v>7.1428571428571425E-2</v>
      </c>
    </row>
    <row r="5" spans="1:8" x14ac:dyDescent="0.3">
      <c r="A5" t="s">
        <v>8390</v>
      </c>
      <c r="B5">
        <f>COUNTIFS('DATA SHEET'!F3:F4116,"successful",'DATA SHEET'!D3:D4116,"&gt;=10000",'DATA SHEET'!D3:D4116,"&lt;14999")</f>
        <v>168</v>
      </c>
      <c r="C5">
        <f>COUNTIFS('DATA SHEET'!F5:F4118,"failed",'DATA SHEET'!D5:D4118,"&gt;=9999",'DATA SHEET'!D5:D4118,"&lt;14999")</f>
        <v>145</v>
      </c>
      <c r="D5">
        <f>COUNTIFS('DATA SHEET'!F4:F4117,"canceled",'DATA SHEET'!D4:D4117,"&gt;=9999",'DATA SHEET'!D4:D4117,"&lt;14999")</f>
        <v>41</v>
      </c>
      <c r="E5">
        <f t="shared" si="0"/>
        <v>354</v>
      </c>
      <c r="F5" s="5">
        <f t="shared" si="1"/>
        <v>0.47457627118644069</v>
      </c>
      <c r="G5" s="5">
        <f t="shared" si="2"/>
        <v>0.4096045197740113</v>
      </c>
      <c r="H5" s="5">
        <f t="shared" si="3"/>
        <v>0.11581920903954802</v>
      </c>
    </row>
    <row r="6" spans="1:8" x14ac:dyDescent="0.3">
      <c r="A6" t="s">
        <v>8391</v>
      </c>
      <c r="B6">
        <f>COUNTIFS('DATA SHEET'!F4:F4117,"successful",'DATA SHEET'!D4:D4117,"&gt;=14999",'DATA SHEET'!D4:D4117,"&lt;19999")</f>
        <v>94</v>
      </c>
      <c r="C6">
        <f>COUNTIFS('DATA SHEET'!F6:F4119,"failed",'DATA SHEET'!D6:D4119,"&gt;=14999",'DATA SHEET'!D6:D4119,"&lt;19999")</f>
        <v>90</v>
      </c>
      <c r="D6">
        <f>COUNTIFS('DATA SHEET'!F5:F4118,"canceled",'DATA SHEET'!D5:D4118,"&gt;=14999",'DATA SHEET'!D5:D4118,"&lt;19999")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8392</v>
      </c>
      <c r="B7">
        <f>COUNTIFS('DATA SHEET'!F5:F4118,"successful",'DATA SHEET'!D5:D4118,"&gt;=19999",'DATA SHEET'!D5:D4118,"&lt;24999")</f>
        <v>62</v>
      </c>
      <c r="C7">
        <f>COUNTIFS('DATA SHEET'!F7:F4120,"failed",'DATA SHEET'!D7:D4120,"&gt;=19999",'DATA SHEET'!D7:D4120,"&lt;24999")</f>
        <v>72</v>
      </c>
      <c r="D7">
        <f>COUNTIFS('DATA SHEET'!F6:F4119,"canceled",'DATA SHEET'!D6:D4119,"&gt;=19999",'DATA SHEET'!D6:D4119,"&lt;24999")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8393</v>
      </c>
      <c r="B8">
        <f>COUNTIFS('DATA SHEET'!F6:F4119,"successful",'DATA SHEET'!D6:D4119,"&gt;=24999",'DATA SHEET'!D6:D4119,"&lt;29999")</f>
        <v>55</v>
      </c>
      <c r="C8">
        <f>COUNTIFS('DATA SHEET'!F8:F4121,"failed",'DATA SHEET'!D8:D4121,"&gt;=24999",'DATA SHEET'!D8:D4121,"&lt;29999")</f>
        <v>64</v>
      </c>
      <c r="D8">
        <f>COUNTIFS('DATA SHEET'!F7:F4120,"canceled",'DATA SHEET'!D7:D4120,"&gt;=24999",'DATA SHEET'!D7:D4120,"&lt;29999")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8394</v>
      </c>
      <c r="B9">
        <f>COUNTIFS('DATA SHEET'!F7:F4120,"successful",'DATA SHEET'!D7:D4120,"&gt;=29999",'DATA SHEET'!D7:D4120,"&lt;34999")</f>
        <v>32</v>
      </c>
      <c r="C9">
        <f>COUNTIFS('DATA SHEET'!F9:F4122,"failed",'DATA SHEET'!D9:D4122,"&gt;=29999",'DATA SHEET'!D9:D4122,"&lt;34999")</f>
        <v>37</v>
      </c>
      <c r="D9">
        <f>COUNTIFS('DATA SHEET'!F8:F4121,"canceled",'DATA SHEET'!D8:D4121,"&gt;=29999",'DATA SHEET'!D8:D4121,"&lt;34999")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8395</v>
      </c>
      <c r="B10">
        <f>COUNTIFS('DATA SHEET'!F8:F4121,"successful",'DATA SHEET'!D8:D4121,"&gt;=34999",'DATA SHEET'!D8:D4121,"&lt;39999")</f>
        <v>26</v>
      </c>
      <c r="C10">
        <f>COUNTIFS('DATA SHEET'!F10:F4123,"failed",'DATA SHEET'!D10:D4123,"&gt;=34999",'DATA SHEET'!D10:D4123,"&lt;39999")</f>
        <v>22</v>
      </c>
      <c r="D10">
        <f>COUNTIFS('DATA SHEET'!F9:F4122,"canceled",'DATA SHEET'!D9:D4122,"&gt;=34999",'DATA SHEET'!D9:D4122,"&lt;39999")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8396</v>
      </c>
      <c r="B11">
        <f>COUNTIFS('DATA SHEET'!F2:F4115,"successful",'DATA SHEET'!D2:D4115,"&gt;=39999",'DATA SHEET'!D2:D4115,"&lt;44999")</f>
        <v>21</v>
      </c>
      <c r="C11">
        <f>COUNTIFS('DATA SHEET'!F11:F4124,"failed",'DATA SHEET'!D11:D4124,"&gt;=39999",'DATA SHEET'!D11:D4124,"&lt;44999")</f>
        <v>16</v>
      </c>
      <c r="D11">
        <f>COUNTIFS('DATA SHEET'!F10:F4123,"canceled",'DATA SHEET'!D10:D4123,"&gt;=39999",'DATA SHEET'!D10:D4123,"&lt;44999")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8397</v>
      </c>
      <c r="B12">
        <f>COUNTIFS('DATA SHEET'!F10:F4123,"successful",'DATA SHEET'!D10:D4123,"&gt;=44999",'DATA SHEET'!D10:D4123,"&lt;49999")</f>
        <v>6</v>
      </c>
      <c r="C12">
        <f>COUNTIFS('DATA SHEET'!F12:F4125,"failed",'DATA SHEET'!D12:D4125,"&gt;=44999",'DATA SHEET'!D12:D4125,"&lt;49999")</f>
        <v>11</v>
      </c>
      <c r="D12">
        <f>COUNTIFS('DATA SHEET'!F11:F4124,"canceled",'DATA SHEET'!D11:D4124,"&gt;=44999",'DATA SHEET'!D11:D4124,"&lt;49999")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COUNTIFS('DATA SHEET'!F11:F4124,"successful",'DATA SHEET'!D11:D4124,"&gt;=50000")</f>
        <v>86</v>
      </c>
      <c r="C13">
        <f>COUNTIFS('DATA SHEET'!F13:F4126,"failed",'DATA SHEET'!D13:D4126,"&gt;=50000")</f>
        <v>258</v>
      </c>
      <c r="D13">
        <f>COUNTIFS('DATA SHEET'!F12:F4125,"canceled",'DATA SHEET'!D12:D4125,"&gt;=50000")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suitt</cp:lastModifiedBy>
  <cp:lastPrinted>2018-09-20T03:14:26Z</cp:lastPrinted>
  <dcterms:created xsi:type="dcterms:W3CDTF">2017-04-20T15:17:24Z</dcterms:created>
  <dcterms:modified xsi:type="dcterms:W3CDTF">2018-09-20T22:15:07Z</dcterms:modified>
</cp:coreProperties>
</file>