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grams\data-analyst\Excel\Data-Analysis-in-Excel\3 - Excel Tables\"/>
    </mc:Choice>
  </mc:AlternateContent>
  <xr:revisionPtr revIDLastSave="0" documentId="13_ncr:1_{29DA6D9F-1E9E-41E6-9128-CD89EBBEF0F8}" xr6:coauthVersionLast="47" xr6:coauthVersionMax="47" xr10:uidLastSave="{00000000-0000-0000-0000-000000000000}"/>
  <bookViews>
    <workbookView xWindow="-120" yWindow="-120" windowWidth="20730" windowHeight="11040" xr2:uid="{1C0EA761-ACA5-4F4E-B44E-202A454D21EC}"/>
  </bookViews>
  <sheets>
    <sheet name="Excel Tables" sheetId="3" r:id="rId1"/>
    <sheet name="Filtered Table" sheetId="4" r:id="rId2"/>
    <sheet name="Power Query" sheetId="1" r:id="rId3"/>
  </sheets>
  <definedNames>
    <definedName name="ExternalData_1" localSheetId="2" hidden="1">'Power Query'!$E$2:$G$8</definedName>
    <definedName name="ExternalData_2" localSheetId="2" hidden="1">'Power Query'!$I$2:$J$10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2" i="3" l="1"/>
  <c r="L32" i="3"/>
  <c r="M32" i="3"/>
  <c r="N32" i="3"/>
  <c r="Q14" i="3"/>
  <c r="Q13" i="3"/>
  <c r="P13" i="3" a="1"/>
  <c r="P13" i="3" s="1"/>
  <c r="Q11" i="3"/>
  <c r="Q9" i="3"/>
  <c r="Q8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" i="3"/>
  <c r="N2" i="3"/>
  <c r="N33" i="3" s="1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2" i="3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E14311-B822-4134-81C9-78CBEC3469C7}" keepAlive="1" name="Query - Aggregated Data" description="Connection to the 'Aggregated Data' query in the workbook." type="5" refreshedVersion="8" background="1" saveData="1">
    <dbPr connection="Provider=Microsoft.Mashup.OleDb.1;Data Source=$Workbook$;Location=&quot;Aggregated Data&quot;;Extended Properties=&quot;&quot;" command="SELECT * FROM [Aggregated Data]"/>
  </connection>
  <connection id="2" xr16:uid="{B7BA19DE-7726-4A9A-A5D3-5BDA0306B321}" keepAlive="1" name="Query - Filtered Table" description="Connection to the 'Filtered Table' query in the workbook." type="5" refreshedVersion="8" background="1" saveData="1">
    <dbPr connection="Provider=Microsoft.Mashup.OleDb.1;Data Source=$Workbook$;Location=&quot;Filtered Table&quot;;Extended Properties=&quot;&quot;" command="SELECT * FROM [Filtered 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<sst xmlns="http://schemas.openxmlformats.org/spreadsheetml/2006/main" count="177" uniqueCount="97">
  <si>
    <t>Source Data</t>
  </si>
  <si>
    <t>GL Account</t>
  </si>
  <si>
    <t>Date</t>
  </si>
  <si>
    <t>GL Amount</t>
  </si>
  <si>
    <t>Average</t>
  </si>
  <si>
    <t>StudentID</t>
  </si>
  <si>
    <t>FirstName</t>
  </si>
  <si>
    <t>LastName</t>
  </si>
  <si>
    <t>GradeAverage</t>
  </si>
  <si>
    <t>Faculty</t>
  </si>
  <si>
    <t>Tuition</t>
  </si>
  <si>
    <t>OfficeHoursParticipated</t>
  </si>
  <si>
    <t>ClassesSkipped</t>
  </si>
  <si>
    <t>John</t>
  </si>
  <si>
    <t>Park</t>
  </si>
  <si>
    <t>B</t>
  </si>
  <si>
    <t>Arts</t>
  </si>
  <si>
    <t>Alex</t>
  </si>
  <si>
    <t>Great</t>
  </si>
  <si>
    <t>Science</t>
  </si>
  <si>
    <t>Sebastian</t>
  </si>
  <si>
    <t>Taylor</t>
  </si>
  <si>
    <t>Business</t>
  </si>
  <si>
    <t>Michael</t>
  </si>
  <si>
    <t>Bay</t>
  </si>
  <si>
    <t>A</t>
  </si>
  <si>
    <t>Math</t>
  </si>
  <si>
    <t>Scott</t>
  </si>
  <si>
    <t>Foster</t>
  </si>
  <si>
    <t>Engineering</t>
  </si>
  <si>
    <t>Amy</t>
  </si>
  <si>
    <t>Winehouse</t>
  </si>
  <si>
    <t>Ralph</t>
  </si>
  <si>
    <t>Wiggins</t>
  </si>
  <si>
    <t>Homer</t>
  </si>
  <si>
    <t>Simpson</t>
  </si>
  <si>
    <t>C</t>
  </si>
  <si>
    <t>Marge</t>
  </si>
  <si>
    <t>Peter</t>
  </si>
  <si>
    <t>Gryffin</t>
  </si>
  <si>
    <t>D</t>
  </si>
  <si>
    <t>Louise</t>
  </si>
  <si>
    <t>King</t>
  </si>
  <si>
    <t>Megan</t>
  </si>
  <si>
    <t>Botts</t>
  </si>
  <si>
    <t>Cyrus</t>
  </si>
  <si>
    <t>Wong</t>
  </si>
  <si>
    <t>Michelle</t>
  </si>
  <si>
    <t>Chang</t>
  </si>
  <si>
    <t>Zachary</t>
  </si>
  <si>
    <t>Chua</t>
  </si>
  <si>
    <t>Angus</t>
  </si>
  <si>
    <t>Helmsworth</t>
  </si>
  <si>
    <t>Aaron</t>
  </si>
  <si>
    <t>McDowell</t>
  </si>
  <si>
    <t>Carol</t>
  </si>
  <si>
    <t>Kuo</t>
  </si>
  <si>
    <t>Tim</t>
  </si>
  <si>
    <t>James</t>
  </si>
  <si>
    <t>Johnson</t>
  </si>
  <si>
    <t>Curry</t>
  </si>
  <si>
    <t>Paul</t>
  </si>
  <si>
    <t>Reed</t>
  </si>
  <si>
    <t>Josh</t>
  </si>
  <si>
    <t>Hart</t>
  </si>
  <si>
    <t>Justin</t>
  </si>
  <si>
    <t>Kang</t>
  </si>
  <si>
    <t>Kevin</t>
  </si>
  <si>
    <t>Yoo</t>
  </si>
  <si>
    <t>Rosaline</t>
  </si>
  <si>
    <t>Jun</t>
  </si>
  <si>
    <t>Jimin</t>
  </si>
  <si>
    <t>Joseph</t>
  </si>
  <si>
    <t>Kim</t>
  </si>
  <si>
    <t>Chris</t>
  </si>
  <si>
    <t>Dang</t>
  </si>
  <si>
    <t>F</t>
  </si>
  <si>
    <t>Robbie</t>
  </si>
  <si>
    <t>Tee</t>
  </si>
  <si>
    <t>Shelly</t>
  </si>
  <si>
    <t>Yoon</t>
  </si>
  <si>
    <t>Department</t>
  </si>
  <si>
    <t>STEM</t>
  </si>
  <si>
    <t>TutorialsAttended</t>
  </si>
  <si>
    <t>Data</t>
  </si>
  <si>
    <t>Headers</t>
  </si>
  <si>
    <t>Totals</t>
  </si>
  <si>
    <t>All</t>
  </si>
  <si>
    <t>Yoongi</t>
  </si>
  <si>
    <t>Column1</t>
  </si>
  <si>
    <t>Column2</t>
  </si>
  <si>
    <t>ExtraAttendence</t>
  </si>
  <si>
    <t>Attendence</t>
  </si>
  <si>
    <t>Total</t>
  </si>
  <si>
    <t>Year</t>
  </si>
  <si>
    <t>TuitionIncrease</t>
  </si>
  <si>
    <t>Average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</si>
</sst>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&quot;$&quot;* #,##0_-;\-&quot;$&quot;* #,##0_-;_-&quot;$&quot;* &quot;-&quot;??_-;_-@_-"/>
  </numFmts>
  <fonts count="4" x14ac:knownFonts="1">
    <font>
      <sz val="12"/>
      <color theme="1"/>
      <name val="Open Sans"/>
      <family val="2"/>
    </font>
    <font>
      <sz val="12"/>
      <color theme="1"/>
      <name val="Open Sans"/>
      <family val="2"/>
    </font>
    <font>
      <b/>
      <sz val="12"/>
      <color theme="0"/>
      <name val="Open Sans"/>
      <family val="2"/>
    </font>
    <font>
      <b/>
      <sz val="12"/>
      <color theme="1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49" fontId="0" fillId="3" borderId="4" xfId="0" applyNumberFormat="1" applyFill="1" applyBorder="1"/>
    <xf numFmtId="14" fontId="0" fillId="3" borderId="5" xfId="0" applyNumberFormat="1" applyFill="1" applyBorder="1"/>
    <xf numFmtId="165" fontId="0" fillId="3" borderId="6" xfId="1" applyNumberFormat="1" applyFont="1" applyFill="1" applyBorder="1"/>
    <xf numFmtId="49" fontId="0" fillId="4" borderId="4" xfId="0" applyNumberFormat="1" applyFill="1" applyBorder="1"/>
    <xf numFmtId="14" fontId="0" fillId="4" borderId="5" xfId="0" applyNumberFormat="1" applyFill="1" applyBorder="1"/>
    <xf numFmtId="165" fontId="0" fillId="4" borderId="6" xfId="1" applyNumberFormat="1" applyFont="1" applyFill="1" applyBorder="1"/>
    <xf numFmtId="49" fontId="0" fillId="4" borderId="7" xfId="0" applyNumberFormat="1" applyFill="1" applyBorder="1"/>
    <xf numFmtId="14" fontId="0" fillId="4" borderId="8" xfId="0" applyNumberFormat="1" applyFill="1" applyBorder="1"/>
    <xf numFmtId="165" fontId="0" fillId="4" borderId="9" xfId="1" applyNumberFormat="1" applyFont="1" applyFill="1" applyBorder="1"/>
    <xf numFmtId="14" fontId="3" fillId="0" borderId="0" xfId="0" applyNumberFormat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13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numFmt numFmtId="165" formatCode="_-&quot;$&quot;* #,##0_-;\-&quot;$&quot;* #,##0_-;_-&quot;$&quot;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numFmt numFmtId="166" formatCode="yyyy/mm/dd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Open Sans"/>
        <family val="2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FCA9E70-E5AD-477F-B516-B173666AA07C}" autoFormatId="16" applyNumberFormats="0" applyBorderFormats="0" applyFontFormats="0" applyPatternFormats="0" applyAlignmentFormats="0" applyWidthHeightFormats="0">
  <queryTableRefresh nextId="4">
    <queryTableFields count="3">
      <queryTableField id="1" name="GL Account" tableColumnId="1"/>
      <queryTableField id="2" name="Date" tableColumnId="2"/>
      <queryTableField id="3" name="GL Am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E9FECE9-E362-4278-B5E5-CCB78174888F}" autoFormatId="16" applyNumberFormats="0" applyBorderFormats="0" applyFontFormats="0" applyPatternFormats="0" applyAlignmentFormats="0" applyWidthHeightFormats="0">
  <queryTableRefresh nextId="3">
    <queryTableFields count="2">
      <queryTableField id="1" name="GL Account" tableColumnId="1"/>
      <queryTableField id="2" name="Average Amount" tableColumnId="2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E78D73-3F11-4A0B-BED1-5395B2872AB2}" name="Department_lookup" displayName="Department_lookup" ref="P1:Q7" totalsRowShown="0">
  <autoFilter ref="P1:Q7" xr:uid="{C9E78D73-3F11-4A0B-BED1-5395B2872AB2}"/>
  <tableColumns count="2">
    <tableColumn id="1" xr3:uid="{D927EDEA-59CC-47FB-8F40-6E5F21653093}" name="Column1"/>
    <tableColumn id="2" xr3:uid="{7C10456B-5A81-4C2C-8919-762D83075ABA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4C1CB4-FC68-4F36-B7C8-9685B2E0CEC5}" name="Table5" displayName="Table5" ref="A1:N33" totalsRowCount="1">
  <autoFilter ref="A1:N32" xr:uid="{524C1CB4-FC68-4F36-B7C8-9685B2E0CEC5}"/>
  <tableColumns count="14">
    <tableColumn id="1" xr3:uid="{F803CC2E-5169-49DE-8E30-192B8D727CA6}" name="StudentID" totalsRowLabel="Total"/>
    <tableColumn id="2" xr3:uid="{34B2052F-0463-449B-87ED-0CAA108BB393}" name="FirstName"/>
    <tableColumn id="3" xr3:uid="{C2F98875-ECA9-413F-91F4-2B53F6313E23}" name="LastName"/>
    <tableColumn id="4" xr3:uid="{3B25F027-900D-4E97-9910-E0F73E7ED5CC}" name="GradeAverage"/>
    <tableColumn id="5" xr3:uid="{A58ADEFA-0765-47EA-9A6D-5A1AE5670603}" name="Faculty"/>
    <tableColumn id="6" xr3:uid="{68FD3974-DF9C-4490-B56F-A8D58FBFA180}" name="Tuition"/>
    <tableColumn id="7" xr3:uid="{31025447-4F31-4FCD-8375-61565ED021D5}" name="OfficeHoursParticipated"/>
    <tableColumn id="8" xr3:uid="{A2E4FAB9-BDFF-40EE-9AE0-0D7D864AD540}" name="TutorialsAttended"/>
    <tableColumn id="9" xr3:uid="{82A56C48-9EBA-4CA0-AD4C-0658827FAF01}" name="ClassesSkipped"/>
    <tableColumn id="10" xr3:uid="{A75CD268-4679-491B-A0AE-A51604E42FFC}" name="Year"/>
    <tableColumn id="11" xr3:uid="{BCCA3733-8F0E-4AA1-9C31-ED638D603B67}" name="TuitionIncrease" dataDxfId="12">
      <calculatedColumnFormula>Table5[[#This Row],[Tuition]]*1.1</calculatedColumnFormula>
    </tableColumn>
    <tableColumn id="12" xr3:uid="{AD09D1F8-D442-485F-8150-EEF777ADFDF5}" name="ExtraAttendence" dataDxfId="11">
      <calculatedColumnFormula>SUM(Table5[[#This Row],[OfficeHoursParticipated]], Table5[[#This Row],[TutorialsAttended]])</calculatedColumnFormula>
    </tableColumn>
    <tableColumn id="13" xr3:uid="{4ECF3E11-0560-43BB-B487-D49D5BAFAB70}" name="Attendence" dataDxfId="10">
      <calculatedColumnFormula>IF(Table5[[#This Row],[ClassesSkipped]]&lt;5, "Award", "No Award")</calculatedColumnFormula>
    </tableColumn>
    <tableColumn id="14" xr3:uid="{E398D774-2FA7-492F-976F-2388D7A47C17}" name="Department" totalsRowFunction="count" dataDxfId="9">
      <calculatedColumnFormula>VLOOKUP(Table5[[#This Row],[Faculty]], Department_lookup[#All], 2, 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5536FD2-35A4-4A9C-AF45-0D776B0B4E2D}" name="Filtered_Table" displayName="Filtered_Table" ref="A1:C7" totalsRowShown="0">
  <autoFilter ref="A1:C7" xr:uid="{45536FD2-35A4-4A9C-AF45-0D776B0B4E2D}"/>
  <tableColumns count="3">
    <tableColumn id="1" xr3:uid="{FBA0E14F-9B01-4CAE-8C5C-278EAE660F15}" name="GL Account"/>
    <tableColumn id="2" xr3:uid="{EDECC668-57A7-464C-8C31-C602066A4C5D}" name="Date" dataDxfId="8"/>
    <tableColumn id="3" xr3:uid="{DFEDB360-3789-414E-A554-647A8C34982A}" name="GL Amount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2201D-6958-4F52-88A7-4AD366B8DE87}" name="Source_Data_GL" displayName="Source_Data_GL" ref="A2:C12" totalsRowShown="0" headerRowDxfId="7" headerRowBorderDxfId="6" tableBorderDxfId="5" totalsRowBorderDxfId="4">
  <autoFilter ref="A2:C12" xr:uid="{82B2201D-6958-4F52-88A7-4AD366B8DE87}"/>
  <tableColumns count="3">
    <tableColumn id="1" xr3:uid="{613923D6-5B85-4285-9309-3E15DDD61E53}" name="GL Account" dataDxfId="3"/>
    <tableColumn id="2" xr3:uid="{236B2AD6-BCF3-4E72-BCEE-E6037902FD6D}" name="Date" dataDxfId="2"/>
    <tableColumn id="3" xr3:uid="{23865F24-21A3-4CCB-9FC3-246061D9DE62}" name="GL Amount" dataDxfId="1" dataCellStyle="Currency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D42AB2-EFCE-4C49-A73E-4C1DBD9199B9}" name="Filtered_Table_2" displayName="Filtered_Table_2" ref="E2:G8" tableType="queryTable" totalsRowShown="0">
  <autoFilter ref="E2:G8" xr:uid="{04D42AB2-EFCE-4C49-A73E-4C1DBD9199B9}"/>
  <tableColumns count="3">
    <tableColumn id="1" xr3:uid="{A999EAD6-CAD9-40E5-804E-92DD673106B5}" uniqueName="1" name="GL Account" queryTableFieldId="1"/>
    <tableColumn id="2" xr3:uid="{123A7192-4356-4D43-9C4C-FAC8FE5E44C5}" uniqueName="2" name="Date" queryTableFieldId="2" dataDxfId="0"/>
    <tableColumn id="3" xr3:uid="{AC053009-E2D6-4B96-BAF2-77B4C0CB2E82}" uniqueName="3" name="GL Amoun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23A3CF2-2715-4E7E-8DB4-574B43477118}" name="Aggregated_Data" displayName="Aggregated_Data" ref="I2:J10" tableType="queryTable" totalsRowShown="0">
  <autoFilter ref="I2:J10" xr:uid="{223A3CF2-2715-4E7E-8DB4-574B43477118}"/>
  <tableColumns count="2">
    <tableColumn id="1" xr3:uid="{91A713D6-C4FB-4C80-BDFE-2F4FE507C1B1}" uniqueName="1" name="GL Account" queryTableFieldId="1"/>
    <tableColumn id="2" xr3:uid="{BDB9AA3E-1A78-451D-9B8C-11E301B26839}" uniqueName="2" name="Average Am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3EB5-29B1-46C0-BE0E-8223184F6397}">
  <dimension ref="A1:X43"/>
  <sheetViews>
    <sheetView tabSelected="1" topLeftCell="A4" workbookViewId="0">
      <selection activeCell="C24" sqref="C24"/>
    </sheetView>
  </sheetViews>
  <sheetFormatPr defaultColWidth="8.88671875" defaultRowHeight="18" x14ac:dyDescent="0.35"/>
  <cols>
    <col min="1" max="1" width="11.44140625" customWidth="1"/>
    <col min="2" max="2" width="11.77734375" customWidth="1"/>
    <col min="3" max="3" width="11.5546875" customWidth="1"/>
    <col min="4" max="4" width="14.88671875" customWidth="1"/>
    <col min="5" max="5" width="10.6640625" bestFit="1" customWidth="1"/>
    <col min="6" max="6" width="8.88671875" customWidth="1"/>
    <col min="7" max="7" width="23.88671875" customWidth="1"/>
    <col min="8" max="8" width="18.6640625" customWidth="1"/>
    <col min="9" max="9" width="15.88671875" customWidth="1"/>
    <col min="16" max="17" width="10.44140625" customWidth="1"/>
  </cols>
  <sheetData>
    <row r="1" spans="1:24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83</v>
      </c>
      <c r="I1" t="s">
        <v>12</v>
      </c>
      <c r="J1" t="s">
        <v>94</v>
      </c>
      <c r="K1" t="s">
        <v>95</v>
      </c>
      <c r="L1" t="s">
        <v>91</v>
      </c>
      <c r="M1" t="s">
        <v>92</v>
      </c>
      <c r="N1" t="s">
        <v>81</v>
      </c>
      <c r="P1" t="s">
        <v>89</v>
      </c>
      <c r="Q1" t="s">
        <v>90</v>
      </c>
    </row>
    <row r="2" spans="1:24" x14ac:dyDescent="0.35">
      <c r="A2">
        <v>20123456</v>
      </c>
      <c r="B2" t="s">
        <v>13</v>
      </c>
      <c r="C2" t="s">
        <v>14</v>
      </c>
      <c r="D2" t="s">
        <v>15</v>
      </c>
      <c r="E2" t="s">
        <v>16</v>
      </c>
      <c r="F2">
        <v>44191</v>
      </c>
      <c r="G2">
        <v>0</v>
      </c>
      <c r="H2">
        <v>10</v>
      </c>
      <c r="I2">
        <v>5</v>
      </c>
      <c r="J2">
        <v>2022</v>
      </c>
      <c r="K2">
        <f>Table5[[#This Row],[Tuition]]*1.1</f>
        <v>48610.100000000006</v>
      </c>
      <c r="L2">
        <f>SUM(Table5[[#This Row],[OfficeHoursParticipated]], Table5[[#This Row],[TutorialsAttended]])</f>
        <v>10</v>
      </c>
      <c r="M2" t="str">
        <f>IF(Table5[[#This Row],[ClassesSkipped]]&lt;5, "Award", "No Award")</f>
        <v>No Award</v>
      </c>
      <c r="N2" t="str">
        <f>VLOOKUP(Table5[[#This Row],[Faculty]], Department_lookup[#All], 2, 0)</f>
        <v>Arts</v>
      </c>
      <c r="P2" t="s">
        <v>9</v>
      </c>
      <c r="Q2" t="s">
        <v>81</v>
      </c>
    </row>
    <row r="3" spans="1:24" x14ac:dyDescent="0.35">
      <c r="A3">
        <v>20123457</v>
      </c>
      <c r="B3" t="s">
        <v>17</v>
      </c>
      <c r="C3" t="s">
        <v>18</v>
      </c>
      <c r="D3" t="s">
        <v>15</v>
      </c>
      <c r="E3" t="s">
        <v>19</v>
      </c>
      <c r="F3">
        <v>32245</v>
      </c>
      <c r="G3">
        <v>4</v>
      </c>
      <c r="H3">
        <v>10</v>
      </c>
      <c r="I3">
        <v>10</v>
      </c>
      <c r="J3">
        <v>2022</v>
      </c>
      <c r="K3">
        <f>Table5[[#This Row],[Tuition]]*1.1</f>
        <v>35469.5</v>
      </c>
      <c r="L3">
        <f>SUM(Table5[[#This Row],[OfficeHoursParticipated]], Table5[[#This Row],[TutorialsAttended]])</f>
        <v>14</v>
      </c>
      <c r="M3" t="str">
        <f>IF(Table5[[#This Row],[ClassesSkipped]]&lt;5, "Award", "No Award")</f>
        <v>No Award</v>
      </c>
      <c r="N3" t="str">
        <f>VLOOKUP(Table5[[#This Row],[Faculty]], Department_lookup[#All], 2, 0)</f>
        <v>STEM</v>
      </c>
      <c r="P3" t="s">
        <v>16</v>
      </c>
      <c r="Q3" t="s">
        <v>16</v>
      </c>
    </row>
    <row r="4" spans="1:24" x14ac:dyDescent="0.35">
      <c r="A4">
        <v>20123458</v>
      </c>
      <c r="B4" t="s">
        <v>20</v>
      </c>
      <c r="C4" t="s">
        <v>21</v>
      </c>
      <c r="D4" t="s">
        <v>15</v>
      </c>
      <c r="E4" t="s">
        <v>22</v>
      </c>
      <c r="F4">
        <v>42679</v>
      </c>
      <c r="G4">
        <v>6</v>
      </c>
      <c r="H4">
        <v>3</v>
      </c>
      <c r="I4">
        <v>7</v>
      </c>
      <c r="J4">
        <v>2022</v>
      </c>
      <c r="K4">
        <f>Table5[[#This Row],[Tuition]]*1.1</f>
        <v>46946.9</v>
      </c>
      <c r="L4">
        <f>SUM(Table5[[#This Row],[OfficeHoursParticipated]], Table5[[#This Row],[TutorialsAttended]])</f>
        <v>9</v>
      </c>
      <c r="M4" t="str">
        <f>IF(Table5[[#This Row],[ClassesSkipped]]&lt;5, "Award", "No Award")</f>
        <v>No Award</v>
      </c>
      <c r="N4" t="str">
        <f>VLOOKUP(Table5[[#This Row],[Faculty]], Department_lookup[#All], 2, 0)</f>
        <v>Business</v>
      </c>
      <c r="P4" t="s">
        <v>22</v>
      </c>
      <c r="Q4" t="s">
        <v>22</v>
      </c>
    </row>
    <row r="5" spans="1:24" x14ac:dyDescent="0.35">
      <c r="A5">
        <v>20123459</v>
      </c>
      <c r="B5" t="s">
        <v>23</v>
      </c>
      <c r="C5" t="s">
        <v>24</v>
      </c>
      <c r="D5" t="s">
        <v>25</v>
      </c>
      <c r="E5" t="s">
        <v>26</v>
      </c>
      <c r="F5">
        <v>46478</v>
      </c>
      <c r="G5">
        <v>15</v>
      </c>
      <c r="H5">
        <v>3</v>
      </c>
      <c r="I5">
        <v>2</v>
      </c>
      <c r="J5">
        <v>2022</v>
      </c>
      <c r="K5">
        <f>Table5[[#This Row],[Tuition]]*1.1</f>
        <v>51125.8</v>
      </c>
      <c r="L5">
        <f>SUM(Table5[[#This Row],[OfficeHoursParticipated]], Table5[[#This Row],[TutorialsAttended]])</f>
        <v>18</v>
      </c>
      <c r="M5" t="str">
        <f>IF(Table5[[#This Row],[ClassesSkipped]]&lt;5, "Award", "No Award")</f>
        <v>Award</v>
      </c>
      <c r="N5" t="str">
        <f>VLOOKUP(Table5[[#This Row],[Faculty]], Department_lookup[#All], 2, 0)</f>
        <v>STEM</v>
      </c>
      <c r="P5" t="s">
        <v>29</v>
      </c>
      <c r="Q5" t="s">
        <v>82</v>
      </c>
    </row>
    <row r="6" spans="1:24" x14ac:dyDescent="0.35">
      <c r="A6">
        <v>20123460</v>
      </c>
      <c r="B6" t="s">
        <v>27</v>
      </c>
      <c r="C6" t="s">
        <v>28</v>
      </c>
      <c r="D6" t="s">
        <v>25</v>
      </c>
      <c r="E6" t="s">
        <v>29</v>
      </c>
      <c r="F6">
        <v>36784</v>
      </c>
      <c r="G6">
        <v>5</v>
      </c>
      <c r="H6">
        <v>9</v>
      </c>
      <c r="I6">
        <v>8</v>
      </c>
      <c r="J6">
        <v>2022</v>
      </c>
      <c r="K6">
        <f>Table5[[#This Row],[Tuition]]*1.1</f>
        <v>40462.400000000001</v>
      </c>
      <c r="L6">
        <f>SUM(Table5[[#This Row],[OfficeHoursParticipated]], Table5[[#This Row],[TutorialsAttended]])</f>
        <v>14</v>
      </c>
      <c r="M6" t="str">
        <f>IF(Table5[[#This Row],[ClassesSkipped]]&lt;5, "Award", "No Award")</f>
        <v>No Award</v>
      </c>
      <c r="N6" t="str">
        <f>VLOOKUP(Table5[[#This Row],[Faculty]], Department_lookup[#All], 2, 0)</f>
        <v>STEM</v>
      </c>
      <c r="P6" t="s">
        <v>26</v>
      </c>
      <c r="Q6" t="s">
        <v>82</v>
      </c>
    </row>
    <row r="7" spans="1:24" x14ac:dyDescent="0.35">
      <c r="A7">
        <v>20123461</v>
      </c>
      <c r="B7" t="s">
        <v>30</v>
      </c>
      <c r="C7" t="s">
        <v>31</v>
      </c>
      <c r="D7" t="s">
        <v>15</v>
      </c>
      <c r="E7" t="s">
        <v>16</v>
      </c>
      <c r="F7">
        <v>36537</v>
      </c>
      <c r="G7">
        <v>10</v>
      </c>
      <c r="H7">
        <v>6</v>
      </c>
      <c r="I7">
        <v>3</v>
      </c>
      <c r="J7">
        <v>2022</v>
      </c>
      <c r="K7">
        <f>Table5[[#This Row],[Tuition]]*1.1</f>
        <v>40190.700000000004</v>
      </c>
      <c r="L7">
        <f>SUM(Table5[[#This Row],[OfficeHoursParticipated]], Table5[[#This Row],[TutorialsAttended]])</f>
        <v>16</v>
      </c>
      <c r="M7" t="str">
        <f>IF(Table5[[#This Row],[ClassesSkipped]]&lt;5, "Award", "No Award")</f>
        <v>Award</v>
      </c>
      <c r="N7" t="str">
        <f>VLOOKUP(Table5[[#This Row],[Faculty]], Department_lookup[#All], 2, 0)</f>
        <v>Arts</v>
      </c>
      <c r="P7" t="s">
        <v>19</v>
      </c>
      <c r="Q7" t="s">
        <v>82</v>
      </c>
    </row>
    <row r="8" spans="1:24" x14ac:dyDescent="0.35">
      <c r="A8">
        <v>20123462</v>
      </c>
      <c r="B8" t="s">
        <v>32</v>
      </c>
      <c r="C8" t="s">
        <v>33</v>
      </c>
      <c r="D8" t="s">
        <v>15</v>
      </c>
      <c r="E8" t="s">
        <v>22</v>
      </c>
      <c r="F8">
        <v>40762</v>
      </c>
      <c r="G8">
        <v>2</v>
      </c>
      <c r="H8">
        <v>6</v>
      </c>
      <c r="I8">
        <v>8</v>
      </c>
      <c r="J8">
        <v>2022</v>
      </c>
      <c r="K8">
        <f>Table5[[#This Row],[Tuition]]*1.1</f>
        <v>44838.200000000004</v>
      </c>
      <c r="L8">
        <f>SUM(Table5[[#This Row],[OfficeHoursParticipated]], Table5[[#This Row],[TutorialsAttended]])</f>
        <v>8</v>
      </c>
      <c r="M8" t="str">
        <f>IF(Table5[[#This Row],[ClassesSkipped]]&lt;5, "Award", "No Award")</f>
        <v>No Award</v>
      </c>
      <c r="N8" t="str">
        <f>VLOOKUP(Table5[[#This Row],[Faculty]], Department_lookup[#All], 2, 0)</f>
        <v>Business</v>
      </c>
      <c r="P8" t="s">
        <v>84</v>
      </c>
      <c r="Q8">
        <f>ROWS(Table5[#Data])</f>
        <v>31</v>
      </c>
    </row>
    <row r="9" spans="1:24" x14ac:dyDescent="0.35">
      <c r="A9">
        <v>20123463</v>
      </c>
      <c r="B9" t="s">
        <v>34</v>
      </c>
      <c r="C9" t="s">
        <v>35</v>
      </c>
      <c r="D9" t="s">
        <v>36</v>
      </c>
      <c r="E9" t="s">
        <v>29</v>
      </c>
      <c r="F9">
        <v>47669</v>
      </c>
      <c r="G9">
        <v>4</v>
      </c>
      <c r="H9">
        <v>8</v>
      </c>
      <c r="I9">
        <v>7</v>
      </c>
      <c r="J9">
        <v>2022</v>
      </c>
      <c r="K9">
        <f>Table5[[#This Row],[Tuition]]*1.1</f>
        <v>52435.9</v>
      </c>
      <c r="L9">
        <f>SUM(Table5[[#This Row],[OfficeHoursParticipated]], Table5[[#This Row],[TutorialsAttended]])</f>
        <v>12</v>
      </c>
      <c r="M9" t="str">
        <f>IF(Table5[[#This Row],[ClassesSkipped]]&lt;5, "Award", "No Award")</f>
        <v>No Award</v>
      </c>
      <c r="N9" t="str">
        <f>VLOOKUP(Table5[[#This Row],[Faculty]], Department_lookup[#All], 2, 0)</f>
        <v>STEM</v>
      </c>
      <c r="P9" t="s">
        <v>85</v>
      </c>
      <c r="Q9">
        <f>COLUMNS(Table5[#Headers])</f>
        <v>14</v>
      </c>
    </row>
    <row r="10" spans="1:24" x14ac:dyDescent="0.35">
      <c r="A10">
        <v>20123464</v>
      </c>
      <c r="B10" t="s">
        <v>37</v>
      </c>
      <c r="C10" t="s">
        <v>35</v>
      </c>
      <c r="D10" t="s">
        <v>15</v>
      </c>
      <c r="E10" t="s">
        <v>26</v>
      </c>
      <c r="F10">
        <v>39429</v>
      </c>
      <c r="G10">
        <v>10</v>
      </c>
      <c r="H10">
        <v>5</v>
      </c>
      <c r="I10">
        <v>3</v>
      </c>
      <c r="J10">
        <v>2022</v>
      </c>
      <c r="K10">
        <f>Table5[[#This Row],[Tuition]]*1.1</f>
        <v>43371.9</v>
      </c>
      <c r="L10">
        <f>SUM(Table5[[#This Row],[OfficeHoursParticipated]], Table5[[#This Row],[TutorialsAttended]])</f>
        <v>15</v>
      </c>
      <c r="M10" t="str">
        <f>IF(Table5[[#This Row],[ClassesSkipped]]&lt;5, "Award", "No Award")</f>
        <v>Award</v>
      </c>
      <c r="N10" t="str">
        <f>VLOOKUP(Table5[[#This Row],[Faculty]], Department_lookup[#All], 2, 0)</f>
        <v>STEM</v>
      </c>
      <c r="P10" t="s">
        <v>86</v>
      </c>
    </row>
    <row r="11" spans="1:24" x14ac:dyDescent="0.35">
      <c r="A11">
        <v>20123465</v>
      </c>
      <c r="B11" t="s">
        <v>38</v>
      </c>
      <c r="C11" t="s">
        <v>39</v>
      </c>
      <c r="D11" t="s">
        <v>40</v>
      </c>
      <c r="E11" t="s">
        <v>16</v>
      </c>
      <c r="F11">
        <v>31956</v>
      </c>
      <c r="G11">
        <v>7</v>
      </c>
      <c r="H11">
        <v>9</v>
      </c>
      <c r="I11">
        <v>7</v>
      </c>
      <c r="J11">
        <v>2022</v>
      </c>
      <c r="K11">
        <f>Table5[[#This Row],[Tuition]]*1.1</f>
        <v>35151.600000000006</v>
      </c>
      <c r="L11">
        <f>SUM(Table5[[#This Row],[OfficeHoursParticipated]], Table5[[#This Row],[TutorialsAttended]])</f>
        <v>16</v>
      </c>
      <c r="M11" t="str">
        <f>IF(Table5[[#This Row],[ClassesSkipped]]&lt;5, "Award", "No Award")</f>
        <v>No Award</v>
      </c>
      <c r="N11" t="str">
        <f>VLOOKUP(Table5[[#This Row],[Faculty]], Department_lookup[#All], 2, 0)</f>
        <v>Arts</v>
      </c>
      <c r="P11" t="s">
        <v>87</v>
      </c>
      <c r="Q11">
        <f>ROWS(Table5[#All])</f>
        <v>33</v>
      </c>
    </row>
    <row r="12" spans="1:24" x14ac:dyDescent="0.35">
      <c r="A12">
        <v>20123466</v>
      </c>
      <c r="B12" t="s">
        <v>41</v>
      </c>
      <c r="C12" t="s">
        <v>42</v>
      </c>
      <c r="D12" t="s">
        <v>40</v>
      </c>
      <c r="E12" t="s">
        <v>22</v>
      </c>
      <c r="F12">
        <v>33227</v>
      </c>
      <c r="G12">
        <v>6</v>
      </c>
      <c r="H12">
        <v>2</v>
      </c>
      <c r="I12">
        <v>7</v>
      </c>
      <c r="J12">
        <v>2022</v>
      </c>
      <c r="K12">
        <f>Table5[[#This Row],[Tuition]]*1.1</f>
        <v>36549.700000000004</v>
      </c>
      <c r="L12">
        <f>SUM(Table5[[#This Row],[OfficeHoursParticipated]], Table5[[#This Row],[TutorialsAttended]])</f>
        <v>8</v>
      </c>
      <c r="M12" t="str">
        <f>IF(Table5[[#This Row],[ClassesSkipped]]&lt;5, "Award", "No Award")</f>
        <v>No Award</v>
      </c>
      <c r="N12" t="str">
        <f>VLOOKUP(Table5[[#This Row],[Faculty]], Department_lookup[#All], 2, 0)</f>
        <v>Business</v>
      </c>
    </row>
    <row r="13" spans="1:24" x14ac:dyDescent="0.35">
      <c r="A13">
        <v>20123467</v>
      </c>
      <c r="B13" t="s">
        <v>43</v>
      </c>
      <c r="C13" t="s">
        <v>44</v>
      </c>
      <c r="D13" t="s">
        <v>25</v>
      </c>
      <c r="E13" t="s">
        <v>19</v>
      </c>
      <c r="F13">
        <v>34751</v>
      </c>
      <c r="G13">
        <v>25</v>
      </c>
      <c r="H13">
        <v>5</v>
      </c>
      <c r="I13">
        <v>1</v>
      </c>
      <c r="J13">
        <v>2022</v>
      </c>
      <c r="K13">
        <f>Table5[[#This Row],[Tuition]]*1.1</f>
        <v>38226.100000000006</v>
      </c>
      <c r="L13">
        <f>SUM(Table5[[#This Row],[OfficeHoursParticipated]], Table5[[#This Row],[TutorialsAttended]])</f>
        <v>30</v>
      </c>
      <c r="M13" t="str">
        <f>IF(Table5[[#This Row],[ClassesSkipped]]&lt;5, "Award", "No Award")</f>
        <v>Award</v>
      </c>
      <c r="N13" t="str">
        <f>VLOOKUP(Table5[[#This Row],[Faculty]], Department_lookup[#All], 2, 0)</f>
        <v>STEM</v>
      </c>
      <c r="P13" cm="1">
        <f t="array" ref="P13:P43">Table5[StudentID]</f>
        <v>20123456</v>
      </c>
      <c r="Q13">
        <f>Table5[[#This Row],[StudentID]]</f>
        <v>20123467</v>
      </c>
      <c r="R13" t="s">
        <v>88</v>
      </c>
      <c r="S13" t="s">
        <v>25</v>
      </c>
      <c r="T13" t="s">
        <v>16</v>
      </c>
      <c r="U13">
        <v>53585</v>
      </c>
      <c r="V13">
        <v>7</v>
      </c>
      <c r="W13">
        <v>8</v>
      </c>
      <c r="X13">
        <v>2</v>
      </c>
    </row>
    <row r="14" spans="1:24" x14ac:dyDescent="0.35">
      <c r="A14">
        <v>20123468</v>
      </c>
      <c r="B14" t="s">
        <v>45</v>
      </c>
      <c r="C14" t="s">
        <v>46</v>
      </c>
      <c r="D14" t="s">
        <v>25</v>
      </c>
      <c r="E14" t="s">
        <v>19</v>
      </c>
      <c r="F14">
        <v>49298</v>
      </c>
      <c r="G14">
        <v>20</v>
      </c>
      <c r="H14">
        <v>0</v>
      </c>
      <c r="I14">
        <v>0</v>
      </c>
      <c r="J14">
        <v>2022</v>
      </c>
      <c r="K14">
        <f>Table5[[#This Row],[Tuition]]*1.1</f>
        <v>54227.8</v>
      </c>
      <c r="L14">
        <f>SUM(Table5[[#This Row],[OfficeHoursParticipated]], Table5[[#This Row],[TutorialsAttended]])</f>
        <v>20</v>
      </c>
      <c r="M14" t="str">
        <f>IF(Table5[[#This Row],[ClassesSkipped]]&lt;5, "Award", "No Award")</f>
        <v>Award</v>
      </c>
      <c r="N14" t="str">
        <f>VLOOKUP(Table5[[#This Row],[Faculty]], Department_lookup[#All], 2, 0)</f>
        <v>STEM</v>
      </c>
      <c r="P14">
        <v>20123457</v>
      </c>
      <c r="Q14">
        <f>Table5[[#This Row],[StudentID]]</f>
        <v>20123468</v>
      </c>
    </row>
    <row r="15" spans="1:24" x14ac:dyDescent="0.35">
      <c r="A15">
        <v>20123469</v>
      </c>
      <c r="B15" t="s">
        <v>47</v>
      </c>
      <c r="C15" t="s">
        <v>48</v>
      </c>
      <c r="D15" t="s">
        <v>15</v>
      </c>
      <c r="E15" t="s">
        <v>22</v>
      </c>
      <c r="F15">
        <v>35046</v>
      </c>
      <c r="G15">
        <v>5</v>
      </c>
      <c r="H15">
        <v>10</v>
      </c>
      <c r="I15">
        <v>4</v>
      </c>
      <c r="J15">
        <v>2022</v>
      </c>
      <c r="K15">
        <f>Table5[[#This Row],[Tuition]]*1.1</f>
        <v>38550.600000000006</v>
      </c>
      <c r="L15">
        <f>SUM(Table5[[#This Row],[OfficeHoursParticipated]], Table5[[#This Row],[TutorialsAttended]])</f>
        <v>15</v>
      </c>
      <c r="M15" t="str">
        <f>IF(Table5[[#This Row],[ClassesSkipped]]&lt;5, "Award", "No Award")</f>
        <v>Award</v>
      </c>
      <c r="N15" t="str">
        <f>VLOOKUP(Table5[[#This Row],[Faculty]], Department_lookup[#All], 2, 0)</f>
        <v>Business</v>
      </c>
      <c r="P15">
        <v>20123458</v>
      </c>
    </row>
    <row r="16" spans="1:24" x14ac:dyDescent="0.35">
      <c r="A16">
        <v>20123470</v>
      </c>
      <c r="B16" t="s">
        <v>49</v>
      </c>
      <c r="C16" t="s">
        <v>50</v>
      </c>
      <c r="D16" t="s">
        <v>25</v>
      </c>
      <c r="E16" t="s">
        <v>22</v>
      </c>
      <c r="F16">
        <v>31210</v>
      </c>
      <c r="G16">
        <v>10</v>
      </c>
      <c r="H16">
        <v>8</v>
      </c>
      <c r="I16">
        <v>0</v>
      </c>
      <c r="J16">
        <v>2022</v>
      </c>
      <c r="K16">
        <f>Table5[[#This Row],[Tuition]]*1.1</f>
        <v>34331</v>
      </c>
      <c r="L16">
        <f>SUM(Table5[[#This Row],[OfficeHoursParticipated]], Table5[[#This Row],[TutorialsAttended]])</f>
        <v>18</v>
      </c>
      <c r="M16" t="str">
        <f>IF(Table5[[#This Row],[ClassesSkipped]]&lt;5, "Award", "No Award")</f>
        <v>Award</v>
      </c>
      <c r="N16" t="str">
        <f>VLOOKUP(Table5[[#This Row],[Faculty]], Department_lookup[#All], 2, 0)</f>
        <v>Business</v>
      </c>
      <c r="P16">
        <v>20123459</v>
      </c>
    </row>
    <row r="17" spans="1:16" x14ac:dyDescent="0.35">
      <c r="A17">
        <v>20123471</v>
      </c>
      <c r="B17" t="s">
        <v>51</v>
      </c>
      <c r="C17" t="s">
        <v>52</v>
      </c>
      <c r="D17" t="s">
        <v>15</v>
      </c>
      <c r="E17" t="s">
        <v>22</v>
      </c>
      <c r="F17">
        <v>47515</v>
      </c>
      <c r="G17">
        <v>10</v>
      </c>
      <c r="H17">
        <v>6</v>
      </c>
      <c r="I17">
        <v>1</v>
      </c>
      <c r="J17">
        <v>2022</v>
      </c>
      <c r="K17">
        <f>Table5[[#This Row],[Tuition]]*1.1</f>
        <v>52266.500000000007</v>
      </c>
      <c r="L17">
        <f>SUM(Table5[[#This Row],[OfficeHoursParticipated]], Table5[[#This Row],[TutorialsAttended]])</f>
        <v>16</v>
      </c>
      <c r="M17" t="str">
        <f>IF(Table5[[#This Row],[ClassesSkipped]]&lt;5, "Award", "No Award")</f>
        <v>Award</v>
      </c>
      <c r="N17" t="str">
        <f>VLOOKUP(Table5[[#This Row],[Faculty]], Department_lookup[#All], 2, 0)</f>
        <v>Business</v>
      </c>
      <c r="P17">
        <v>20123460</v>
      </c>
    </row>
    <row r="18" spans="1:16" x14ac:dyDescent="0.35">
      <c r="A18">
        <v>20123472</v>
      </c>
      <c r="B18" t="s">
        <v>53</v>
      </c>
      <c r="C18" t="s">
        <v>54</v>
      </c>
      <c r="D18" t="s">
        <v>15</v>
      </c>
      <c r="E18" t="s">
        <v>22</v>
      </c>
      <c r="F18">
        <v>43421</v>
      </c>
      <c r="G18">
        <v>13</v>
      </c>
      <c r="H18">
        <v>7</v>
      </c>
      <c r="I18">
        <v>2</v>
      </c>
      <c r="J18">
        <v>2022</v>
      </c>
      <c r="K18">
        <f>Table5[[#This Row],[Tuition]]*1.1</f>
        <v>47763.100000000006</v>
      </c>
      <c r="L18">
        <f>SUM(Table5[[#This Row],[OfficeHoursParticipated]], Table5[[#This Row],[TutorialsAttended]])</f>
        <v>20</v>
      </c>
      <c r="M18" t="str">
        <f>IF(Table5[[#This Row],[ClassesSkipped]]&lt;5, "Award", "No Award")</f>
        <v>Award</v>
      </c>
      <c r="N18" t="str">
        <f>VLOOKUP(Table5[[#This Row],[Faculty]], Department_lookup[#All], 2, 0)</f>
        <v>Business</v>
      </c>
      <c r="P18">
        <v>20123461</v>
      </c>
    </row>
    <row r="19" spans="1:16" x14ac:dyDescent="0.35">
      <c r="A19">
        <v>20123473</v>
      </c>
      <c r="B19" t="s">
        <v>55</v>
      </c>
      <c r="C19" t="s">
        <v>56</v>
      </c>
      <c r="D19" t="s">
        <v>15</v>
      </c>
      <c r="E19" t="s">
        <v>29</v>
      </c>
      <c r="F19">
        <v>43063</v>
      </c>
      <c r="G19">
        <v>7</v>
      </c>
      <c r="H19">
        <v>0</v>
      </c>
      <c r="I19">
        <v>4</v>
      </c>
      <c r="J19">
        <v>2022</v>
      </c>
      <c r="K19">
        <f>Table5[[#This Row],[Tuition]]*1.1</f>
        <v>47369.3</v>
      </c>
      <c r="L19">
        <f>SUM(Table5[[#This Row],[OfficeHoursParticipated]], Table5[[#This Row],[TutorialsAttended]])</f>
        <v>7</v>
      </c>
      <c r="M19" t="str">
        <f>IF(Table5[[#This Row],[ClassesSkipped]]&lt;5, "Award", "No Award")</f>
        <v>Award</v>
      </c>
      <c r="N19" t="str">
        <f>VLOOKUP(Table5[[#This Row],[Faculty]], Department_lookup[#All], 2, 0)</f>
        <v>STEM</v>
      </c>
      <c r="P19">
        <v>20123462</v>
      </c>
    </row>
    <row r="20" spans="1:16" x14ac:dyDescent="0.35">
      <c r="A20">
        <v>20123474</v>
      </c>
      <c r="B20" t="s">
        <v>57</v>
      </c>
      <c r="C20" t="s">
        <v>58</v>
      </c>
      <c r="D20" t="s">
        <v>15</v>
      </c>
      <c r="E20" t="s">
        <v>19</v>
      </c>
      <c r="F20">
        <v>46775</v>
      </c>
      <c r="G20">
        <v>9</v>
      </c>
      <c r="H20">
        <v>3</v>
      </c>
      <c r="I20">
        <v>4</v>
      </c>
      <c r="J20">
        <v>2022</v>
      </c>
      <c r="K20">
        <f>Table5[[#This Row],[Tuition]]*1.1</f>
        <v>51452.500000000007</v>
      </c>
      <c r="L20">
        <f>SUM(Table5[[#This Row],[OfficeHoursParticipated]], Table5[[#This Row],[TutorialsAttended]])</f>
        <v>12</v>
      </c>
      <c r="M20" t="str">
        <f>IF(Table5[[#This Row],[ClassesSkipped]]&lt;5, "Award", "No Award")</f>
        <v>Award</v>
      </c>
      <c r="N20" t="str">
        <f>VLOOKUP(Table5[[#This Row],[Faculty]], Department_lookup[#All], 2, 0)</f>
        <v>STEM</v>
      </c>
      <c r="P20">
        <v>20123463</v>
      </c>
    </row>
    <row r="21" spans="1:16" x14ac:dyDescent="0.35">
      <c r="A21">
        <v>20123475</v>
      </c>
      <c r="B21" t="s">
        <v>59</v>
      </c>
      <c r="C21" t="s">
        <v>60</v>
      </c>
      <c r="D21" t="s">
        <v>15</v>
      </c>
      <c r="E21" t="s">
        <v>29</v>
      </c>
      <c r="F21">
        <v>40539</v>
      </c>
      <c r="G21">
        <v>9</v>
      </c>
      <c r="H21">
        <v>4</v>
      </c>
      <c r="I21">
        <v>3</v>
      </c>
      <c r="J21">
        <v>2022</v>
      </c>
      <c r="K21">
        <f>Table5[[#This Row],[Tuition]]*1.1</f>
        <v>44592.9</v>
      </c>
      <c r="L21">
        <f>SUM(Table5[[#This Row],[OfficeHoursParticipated]], Table5[[#This Row],[TutorialsAttended]])</f>
        <v>13</v>
      </c>
      <c r="M21" t="str">
        <f>IF(Table5[[#This Row],[ClassesSkipped]]&lt;5, "Award", "No Award")</f>
        <v>Award</v>
      </c>
      <c r="N21" t="str">
        <f>VLOOKUP(Table5[[#This Row],[Faculty]], Department_lookup[#All], 2, 0)</f>
        <v>STEM</v>
      </c>
      <c r="P21">
        <v>20123464</v>
      </c>
    </row>
    <row r="22" spans="1:16" x14ac:dyDescent="0.35">
      <c r="A22">
        <v>20123476</v>
      </c>
      <c r="B22" t="s">
        <v>61</v>
      </c>
      <c r="C22" t="s">
        <v>62</v>
      </c>
      <c r="D22" t="s">
        <v>25</v>
      </c>
      <c r="E22" t="s">
        <v>22</v>
      </c>
      <c r="F22">
        <v>41397</v>
      </c>
      <c r="G22">
        <v>14</v>
      </c>
      <c r="H22">
        <v>2</v>
      </c>
      <c r="I22">
        <v>2</v>
      </c>
      <c r="J22">
        <v>2022</v>
      </c>
      <c r="K22">
        <f>Table5[[#This Row],[Tuition]]*1.1</f>
        <v>45536.700000000004</v>
      </c>
      <c r="L22">
        <f>SUM(Table5[[#This Row],[OfficeHoursParticipated]], Table5[[#This Row],[TutorialsAttended]])</f>
        <v>16</v>
      </c>
      <c r="M22" t="str">
        <f>IF(Table5[[#This Row],[ClassesSkipped]]&lt;5, "Award", "No Award")</f>
        <v>Award</v>
      </c>
      <c r="N22" t="str">
        <f>VLOOKUP(Table5[[#This Row],[Faculty]], Department_lookup[#All], 2, 0)</f>
        <v>Business</v>
      </c>
      <c r="P22">
        <v>20123465</v>
      </c>
    </row>
    <row r="23" spans="1:16" x14ac:dyDescent="0.35">
      <c r="A23">
        <v>20123477</v>
      </c>
      <c r="B23" t="s">
        <v>63</v>
      </c>
      <c r="C23" t="s">
        <v>64</v>
      </c>
      <c r="D23" t="s">
        <v>25</v>
      </c>
      <c r="E23" t="s">
        <v>29</v>
      </c>
      <c r="F23">
        <v>46468</v>
      </c>
      <c r="G23">
        <v>4</v>
      </c>
      <c r="H23">
        <v>8</v>
      </c>
      <c r="I23">
        <v>8</v>
      </c>
      <c r="J23">
        <v>2022</v>
      </c>
      <c r="K23">
        <f>Table5[[#This Row],[Tuition]]*1.1</f>
        <v>51114.8</v>
      </c>
      <c r="L23">
        <f>SUM(Table5[[#This Row],[OfficeHoursParticipated]], Table5[[#This Row],[TutorialsAttended]])</f>
        <v>12</v>
      </c>
      <c r="M23" t="str">
        <f>IF(Table5[[#This Row],[ClassesSkipped]]&lt;5, "Award", "No Award")</f>
        <v>No Award</v>
      </c>
      <c r="N23" t="str">
        <f>VLOOKUP(Table5[[#This Row],[Faculty]], Department_lookup[#All], 2, 0)</f>
        <v>STEM</v>
      </c>
      <c r="P23">
        <v>20123466</v>
      </c>
    </row>
    <row r="24" spans="1:16" x14ac:dyDescent="0.35">
      <c r="A24">
        <v>20123478</v>
      </c>
      <c r="B24" t="s">
        <v>65</v>
      </c>
      <c r="C24" t="s">
        <v>66</v>
      </c>
      <c r="D24" t="s">
        <v>25</v>
      </c>
      <c r="E24" t="s">
        <v>29</v>
      </c>
      <c r="F24">
        <v>35859</v>
      </c>
      <c r="G24">
        <v>2</v>
      </c>
      <c r="H24">
        <v>4</v>
      </c>
      <c r="I24">
        <v>9</v>
      </c>
      <c r="J24">
        <v>2022</v>
      </c>
      <c r="K24">
        <f>Table5[[#This Row],[Tuition]]*1.1</f>
        <v>39444.9</v>
      </c>
      <c r="L24">
        <f>SUM(Table5[[#This Row],[OfficeHoursParticipated]], Table5[[#This Row],[TutorialsAttended]])</f>
        <v>6</v>
      </c>
      <c r="M24" t="str">
        <f>IF(Table5[[#This Row],[ClassesSkipped]]&lt;5, "Award", "No Award")</f>
        <v>No Award</v>
      </c>
      <c r="N24" t="str">
        <f>VLOOKUP(Table5[[#This Row],[Faculty]], Department_lookup[#All], 2, 0)</f>
        <v>STEM</v>
      </c>
      <c r="P24">
        <v>20123467</v>
      </c>
    </row>
    <row r="25" spans="1:16" x14ac:dyDescent="0.35">
      <c r="A25">
        <v>20123479</v>
      </c>
      <c r="B25" t="s">
        <v>67</v>
      </c>
      <c r="C25" t="s">
        <v>68</v>
      </c>
      <c r="D25" t="s">
        <v>25</v>
      </c>
      <c r="E25" t="s">
        <v>16</v>
      </c>
      <c r="F25">
        <v>41048</v>
      </c>
      <c r="G25">
        <v>8</v>
      </c>
      <c r="H25">
        <v>9</v>
      </c>
      <c r="I25">
        <v>1</v>
      </c>
      <c r="J25">
        <v>2022</v>
      </c>
      <c r="K25">
        <f>Table5[[#This Row],[Tuition]]*1.1</f>
        <v>45152.800000000003</v>
      </c>
      <c r="L25">
        <f>SUM(Table5[[#This Row],[OfficeHoursParticipated]], Table5[[#This Row],[TutorialsAttended]])</f>
        <v>17</v>
      </c>
      <c r="M25" t="str">
        <f>IF(Table5[[#This Row],[ClassesSkipped]]&lt;5, "Award", "No Award")</f>
        <v>Award</v>
      </c>
      <c r="N25" t="str">
        <f>VLOOKUP(Table5[[#This Row],[Faculty]], Department_lookup[#All], 2, 0)</f>
        <v>Arts</v>
      </c>
      <c r="P25">
        <v>20123468</v>
      </c>
    </row>
    <row r="26" spans="1:16" x14ac:dyDescent="0.35">
      <c r="A26">
        <v>20123480</v>
      </c>
      <c r="B26" t="s">
        <v>69</v>
      </c>
      <c r="C26" t="s">
        <v>70</v>
      </c>
      <c r="D26" t="s">
        <v>25</v>
      </c>
      <c r="E26" t="s">
        <v>16</v>
      </c>
      <c r="F26">
        <v>44915</v>
      </c>
      <c r="G26">
        <v>25</v>
      </c>
      <c r="H26">
        <v>6</v>
      </c>
      <c r="I26">
        <v>3</v>
      </c>
      <c r="J26">
        <v>2022</v>
      </c>
      <c r="K26">
        <f>Table5[[#This Row],[Tuition]]*1.1</f>
        <v>49406.500000000007</v>
      </c>
      <c r="L26">
        <f>SUM(Table5[[#This Row],[OfficeHoursParticipated]], Table5[[#This Row],[TutorialsAttended]])</f>
        <v>31</v>
      </c>
      <c r="M26" t="str">
        <f>IF(Table5[[#This Row],[ClassesSkipped]]&lt;5, "Award", "No Award")</f>
        <v>Award</v>
      </c>
      <c r="N26" t="str">
        <f>VLOOKUP(Table5[[#This Row],[Faculty]], Department_lookup[#All], 2, 0)</f>
        <v>Arts</v>
      </c>
      <c r="P26">
        <v>20123469</v>
      </c>
    </row>
    <row r="27" spans="1:16" x14ac:dyDescent="0.35">
      <c r="A27">
        <v>20123481</v>
      </c>
      <c r="B27" t="s">
        <v>71</v>
      </c>
      <c r="C27" t="s">
        <v>14</v>
      </c>
      <c r="D27" t="s">
        <v>15</v>
      </c>
      <c r="E27" t="s">
        <v>29</v>
      </c>
      <c r="F27">
        <v>34570</v>
      </c>
      <c r="G27">
        <v>20</v>
      </c>
      <c r="H27">
        <v>1</v>
      </c>
      <c r="I27">
        <v>3</v>
      </c>
      <c r="J27">
        <v>2022</v>
      </c>
      <c r="K27">
        <f>Table5[[#This Row],[Tuition]]*1.1</f>
        <v>38027</v>
      </c>
      <c r="L27">
        <f>SUM(Table5[[#This Row],[OfficeHoursParticipated]], Table5[[#This Row],[TutorialsAttended]])</f>
        <v>21</v>
      </c>
      <c r="M27" t="str">
        <f>IF(Table5[[#This Row],[ClassesSkipped]]&lt;5, "Award", "No Award")</f>
        <v>Award</v>
      </c>
      <c r="N27" t="str">
        <f>VLOOKUP(Table5[[#This Row],[Faculty]], Department_lookup[#All], 2, 0)</f>
        <v>STEM</v>
      </c>
      <c r="P27">
        <v>20123470</v>
      </c>
    </row>
    <row r="28" spans="1:16" x14ac:dyDescent="0.35">
      <c r="A28">
        <v>20123482</v>
      </c>
      <c r="B28" t="s">
        <v>72</v>
      </c>
      <c r="C28" t="s">
        <v>73</v>
      </c>
      <c r="D28" t="s">
        <v>25</v>
      </c>
      <c r="E28" t="s">
        <v>26</v>
      </c>
      <c r="F28">
        <v>33376</v>
      </c>
      <c r="G28">
        <v>12</v>
      </c>
      <c r="H28">
        <v>5</v>
      </c>
      <c r="I28">
        <v>6</v>
      </c>
      <c r="J28">
        <v>2022</v>
      </c>
      <c r="K28">
        <f>Table5[[#This Row],[Tuition]]*1.1</f>
        <v>36713.600000000006</v>
      </c>
      <c r="L28">
        <f>SUM(Table5[[#This Row],[OfficeHoursParticipated]], Table5[[#This Row],[TutorialsAttended]])</f>
        <v>17</v>
      </c>
      <c r="M28" t="str">
        <f>IF(Table5[[#This Row],[ClassesSkipped]]&lt;5, "Award", "No Award")</f>
        <v>No Award</v>
      </c>
      <c r="N28" t="str">
        <f>VLOOKUP(Table5[[#This Row],[Faculty]], Department_lookup[#All], 2, 0)</f>
        <v>STEM</v>
      </c>
      <c r="P28">
        <v>20123471</v>
      </c>
    </row>
    <row r="29" spans="1:16" x14ac:dyDescent="0.35">
      <c r="A29">
        <v>20123483</v>
      </c>
      <c r="B29" t="s">
        <v>74</v>
      </c>
      <c r="C29" t="s">
        <v>75</v>
      </c>
      <c r="D29" t="s">
        <v>76</v>
      </c>
      <c r="E29" t="s">
        <v>22</v>
      </c>
      <c r="F29">
        <v>44737</v>
      </c>
      <c r="G29">
        <v>3</v>
      </c>
      <c r="H29">
        <v>8</v>
      </c>
      <c r="I29">
        <v>8</v>
      </c>
      <c r="J29">
        <v>2022</v>
      </c>
      <c r="K29">
        <f>Table5[[#This Row],[Tuition]]*1.1</f>
        <v>49210.700000000004</v>
      </c>
      <c r="L29">
        <f>SUM(Table5[[#This Row],[OfficeHoursParticipated]], Table5[[#This Row],[TutorialsAttended]])</f>
        <v>11</v>
      </c>
      <c r="M29" t="str">
        <f>IF(Table5[[#This Row],[ClassesSkipped]]&lt;5, "Award", "No Award")</f>
        <v>No Award</v>
      </c>
      <c r="N29" t="str">
        <f>VLOOKUP(Table5[[#This Row],[Faculty]], Department_lookup[#All], 2, 0)</f>
        <v>Business</v>
      </c>
      <c r="P29">
        <v>20123472</v>
      </c>
    </row>
    <row r="30" spans="1:16" x14ac:dyDescent="0.35">
      <c r="A30">
        <v>20123484</v>
      </c>
      <c r="B30" t="s">
        <v>77</v>
      </c>
      <c r="C30" t="s">
        <v>78</v>
      </c>
      <c r="D30" t="s">
        <v>15</v>
      </c>
      <c r="E30" t="s">
        <v>29</v>
      </c>
      <c r="F30">
        <v>49682</v>
      </c>
      <c r="G30">
        <v>10</v>
      </c>
      <c r="H30">
        <v>5</v>
      </c>
      <c r="I30">
        <v>6</v>
      </c>
      <c r="J30">
        <v>2022</v>
      </c>
      <c r="K30">
        <f>Table5[[#This Row],[Tuition]]*1.1</f>
        <v>54650.200000000004</v>
      </c>
      <c r="L30">
        <f>SUM(Table5[[#This Row],[OfficeHoursParticipated]], Table5[[#This Row],[TutorialsAttended]])</f>
        <v>15</v>
      </c>
      <c r="M30" t="str">
        <f>IF(Table5[[#This Row],[ClassesSkipped]]&lt;5, "Award", "No Award")</f>
        <v>No Award</v>
      </c>
      <c r="N30" t="str">
        <f>VLOOKUP(Table5[[#This Row],[Faculty]], Department_lookup[#All], 2, 0)</f>
        <v>STEM</v>
      </c>
      <c r="P30">
        <v>20123473</v>
      </c>
    </row>
    <row r="31" spans="1:16" x14ac:dyDescent="0.35">
      <c r="A31">
        <v>20123485</v>
      </c>
      <c r="B31" t="s">
        <v>79</v>
      </c>
      <c r="C31" t="s">
        <v>80</v>
      </c>
      <c r="D31" t="s">
        <v>25</v>
      </c>
      <c r="E31" t="s">
        <v>26</v>
      </c>
      <c r="F31">
        <v>33585</v>
      </c>
      <c r="G31">
        <v>5</v>
      </c>
      <c r="H31">
        <v>7</v>
      </c>
      <c r="I31">
        <v>10</v>
      </c>
      <c r="J31">
        <v>2022</v>
      </c>
      <c r="K31">
        <f>Table5[[#This Row],[Tuition]]*1.1</f>
        <v>36943.5</v>
      </c>
      <c r="L31">
        <f>SUM(Table5[[#This Row],[OfficeHoursParticipated]], Table5[[#This Row],[TutorialsAttended]])</f>
        <v>12</v>
      </c>
      <c r="M31" t="str">
        <f>IF(Table5[[#This Row],[ClassesSkipped]]&lt;5, "Award", "No Award")</f>
        <v>No Award</v>
      </c>
      <c r="N31" t="str">
        <f>VLOOKUP(Table5[[#This Row],[Faculty]], Department_lookup[#All], 2, 0)</f>
        <v>STEM</v>
      </c>
      <c r="P31">
        <v>20123474</v>
      </c>
    </row>
    <row r="32" spans="1:16" x14ac:dyDescent="0.35">
      <c r="A32">
        <v>20123485</v>
      </c>
      <c r="B32" t="s">
        <v>79</v>
      </c>
      <c r="C32" t="s">
        <v>80</v>
      </c>
      <c r="D32" t="s">
        <v>25</v>
      </c>
      <c r="E32" t="s">
        <v>26</v>
      </c>
      <c r="F32">
        <v>33585</v>
      </c>
      <c r="G32">
        <v>5</v>
      </c>
      <c r="H32">
        <v>7</v>
      </c>
      <c r="I32">
        <v>10</v>
      </c>
      <c r="J32">
        <v>2022</v>
      </c>
      <c r="K32">
        <f>Table5[[#This Row],[Tuition]]*1.1</f>
        <v>36943.5</v>
      </c>
      <c r="L32">
        <f>SUM(Table5[[#This Row],[OfficeHoursParticipated]], Table5[[#This Row],[TutorialsAttended]])</f>
        <v>12</v>
      </c>
      <c r="M32" t="str">
        <f>IF(Table5[[#This Row],[ClassesSkipped]]&lt;5, "Award", "No Award")</f>
        <v>No Award</v>
      </c>
      <c r="N32" t="str">
        <f>VLOOKUP(Table5[[#This Row],[Faculty]], Department_lookup[#All], 2, 0)</f>
        <v>STEM</v>
      </c>
      <c r="P32">
        <v>20123475</v>
      </c>
    </row>
    <row r="33" spans="1:16" x14ac:dyDescent="0.35">
      <c r="A33" t="s">
        <v>93</v>
      </c>
      <c r="N33">
        <f>SUBTOTAL(103,Table5[Department])</f>
        <v>31</v>
      </c>
      <c r="P33">
        <v>20123476</v>
      </c>
    </row>
    <row r="34" spans="1:16" x14ac:dyDescent="0.35">
      <c r="P34">
        <v>20123477</v>
      </c>
    </row>
    <row r="35" spans="1:16" x14ac:dyDescent="0.35">
      <c r="P35">
        <v>20123478</v>
      </c>
    </row>
    <row r="36" spans="1:16" x14ac:dyDescent="0.35">
      <c r="P36">
        <v>20123479</v>
      </c>
    </row>
    <row r="37" spans="1:16" x14ac:dyDescent="0.35">
      <c r="P37">
        <v>20123480</v>
      </c>
    </row>
    <row r="38" spans="1:16" x14ac:dyDescent="0.35">
      <c r="P38">
        <v>20123481</v>
      </c>
    </row>
    <row r="39" spans="1:16" x14ac:dyDescent="0.35">
      <c r="P39">
        <v>20123482</v>
      </c>
    </row>
    <row r="40" spans="1:16" x14ac:dyDescent="0.35">
      <c r="P40">
        <v>20123483</v>
      </c>
    </row>
    <row r="41" spans="1:16" x14ac:dyDescent="0.35">
      <c r="P41">
        <v>20123484</v>
      </c>
    </row>
    <row r="42" spans="1:16" x14ac:dyDescent="0.35">
      <c r="P42">
        <v>20123485</v>
      </c>
    </row>
    <row r="43" spans="1:16" x14ac:dyDescent="0.35">
      <c r="P43">
        <v>20123485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962B-0521-4604-86C5-2EF48B947016}">
  <dimension ref="A1:C7"/>
  <sheetViews>
    <sheetView workbookViewId="0">
      <selection sqref="A1:C7"/>
    </sheetView>
  </sheetViews>
  <sheetFormatPr defaultRowHeight="18" x14ac:dyDescent="0.35"/>
  <cols>
    <col min="1" max="1" width="12.88671875" bestFit="1" customWidth="1"/>
    <col min="2" max="2" width="9.33203125" bestFit="1" customWidth="1"/>
    <col min="3" max="3" width="12.88671875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1000</v>
      </c>
      <c r="B2" s="15">
        <v>44440</v>
      </c>
      <c r="C2">
        <v>3832</v>
      </c>
    </row>
    <row r="3" spans="1:3" x14ac:dyDescent="0.35">
      <c r="A3">
        <v>1100</v>
      </c>
      <c r="B3" s="15">
        <v>44440</v>
      </c>
      <c r="C3">
        <v>4762</v>
      </c>
    </row>
    <row r="4" spans="1:3" x14ac:dyDescent="0.35">
      <c r="A4">
        <v>2000</v>
      </c>
      <c r="B4" s="15">
        <v>44440</v>
      </c>
      <c r="C4">
        <v>4285</v>
      </c>
    </row>
    <row r="5" spans="1:3" x14ac:dyDescent="0.35">
      <c r="A5">
        <v>3500</v>
      </c>
      <c r="B5" s="15">
        <v>44440</v>
      </c>
      <c r="C5">
        <v>3600</v>
      </c>
    </row>
    <row r="6" spans="1:3" x14ac:dyDescent="0.35">
      <c r="A6">
        <v>1000</v>
      </c>
      <c r="B6" s="15">
        <v>44469</v>
      </c>
      <c r="C6">
        <v>4989</v>
      </c>
    </row>
    <row r="7" spans="1:3" x14ac:dyDescent="0.35">
      <c r="A7">
        <v>2000</v>
      </c>
      <c r="B7" s="15">
        <v>44469</v>
      </c>
      <c r="C7">
        <v>3497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F2C4-913E-43FF-9B80-FFEF31E44970}">
  <dimension ref="A1:J12"/>
  <sheetViews>
    <sheetView workbookViewId="0">
      <selection activeCell="E2" sqref="E2:G8"/>
    </sheetView>
  </sheetViews>
  <sheetFormatPr defaultColWidth="8.88671875" defaultRowHeight="18" x14ac:dyDescent="0.35"/>
  <cols>
    <col min="1" max="1" width="12.44140625" bestFit="1" customWidth="1"/>
    <col min="2" max="2" width="9.77734375" bestFit="1" customWidth="1"/>
    <col min="3" max="3" width="12.44140625" bestFit="1" customWidth="1"/>
    <col min="5" max="5" width="12.88671875" bestFit="1" customWidth="1"/>
    <col min="6" max="6" width="9.33203125" bestFit="1" customWidth="1"/>
    <col min="7" max="7" width="12.88671875" bestFit="1" customWidth="1"/>
    <col min="9" max="9" width="12.88671875" bestFit="1" customWidth="1"/>
    <col min="10" max="10" width="17.77734375" bestFit="1" customWidth="1"/>
  </cols>
  <sheetData>
    <row r="1" spans="1:10" x14ac:dyDescent="0.35">
      <c r="A1" s="1" t="s">
        <v>0</v>
      </c>
      <c r="E1" s="1" t="s">
        <v>1</v>
      </c>
      <c r="F1" s="14" t="s">
        <v>2</v>
      </c>
      <c r="G1" s="1" t="s">
        <v>3</v>
      </c>
      <c r="H1" s="1"/>
      <c r="I1" s="1" t="s">
        <v>1</v>
      </c>
      <c r="J1" s="1" t="s">
        <v>4</v>
      </c>
    </row>
    <row r="2" spans="1:10" ht="18.75" thickBot="1" x14ac:dyDescent="0.4">
      <c r="A2" s="2" t="s">
        <v>1</v>
      </c>
      <c r="B2" s="3" t="s">
        <v>2</v>
      </c>
      <c r="C2" s="4" t="s">
        <v>3</v>
      </c>
      <c r="E2" t="s">
        <v>1</v>
      </c>
      <c r="F2" t="s">
        <v>2</v>
      </c>
      <c r="G2" t="s">
        <v>3</v>
      </c>
      <c r="I2" t="s">
        <v>1</v>
      </c>
      <c r="J2" t="s">
        <v>96</v>
      </c>
    </row>
    <row r="3" spans="1:10" ht="18.75" thickTop="1" x14ac:dyDescent="0.35">
      <c r="A3" s="5">
        <v>1000</v>
      </c>
      <c r="B3" s="6">
        <v>44440</v>
      </c>
      <c r="C3" s="7">
        <v>3832</v>
      </c>
      <c r="E3">
        <v>1000</v>
      </c>
      <c r="F3" s="15">
        <v>44440</v>
      </c>
      <c r="G3">
        <v>3832</v>
      </c>
      <c r="I3">
        <v>1100</v>
      </c>
      <c r="J3">
        <v>4762</v>
      </c>
    </row>
    <row r="4" spans="1:10" x14ac:dyDescent="0.35">
      <c r="A4" s="8">
        <v>1100</v>
      </c>
      <c r="B4" s="9">
        <v>44440</v>
      </c>
      <c r="C4" s="10">
        <v>4762</v>
      </c>
      <c r="E4">
        <v>1100</v>
      </c>
      <c r="F4" s="15">
        <v>44440</v>
      </c>
      <c r="G4">
        <v>4762</v>
      </c>
      <c r="I4">
        <v>1000</v>
      </c>
      <c r="J4">
        <v>4410.5</v>
      </c>
    </row>
    <row r="5" spans="1:10" x14ac:dyDescent="0.35">
      <c r="A5" s="5">
        <v>2000</v>
      </c>
      <c r="B5" s="6">
        <v>44440</v>
      </c>
      <c r="C5" s="7">
        <v>4285</v>
      </c>
      <c r="E5">
        <v>2000</v>
      </c>
      <c r="F5" s="15">
        <v>44440</v>
      </c>
      <c r="G5">
        <v>4285</v>
      </c>
      <c r="I5">
        <v>2000</v>
      </c>
      <c r="J5">
        <v>3891</v>
      </c>
    </row>
    <row r="6" spans="1:10" x14ac:dyDescent="0.35">
      <c r="A6" s="8">
        <v>2100</v>
      </c>
      <c r="B6" s="9">
        <v>44440</v>
      </c>
      <c r="C6" s="10">
        <v>2133</v>
      </c>
      <c r="E6">
        <v>3500</v>
      </c>
      <c r="F6" s="15">
        <v>44440</v>
      </c>
      <c r="G6">
        <v>3600</v>
      </c>
      <c r="I6">
        <v>3500</v>
      </c>
      <c r="J6">
        <v>3600</v>
      </c>
    </row>
    <row r="7" spans="1:10" x14ac:dyDescent="0.35">
      <c r="A7" s="5">
        <v>3500</v>
      </c>
      <c r="B7" s="6">
        <v>44440</v>
      </c>
      <c r="C7" s="7">
        <v>3600</v>
      </c>
      <c r="E7">
        <v>1000</v>
      </c>
      <c r="F7" s="15">
        <v>44469</v>
      </c>
      <c r="G7">
        <v>4989</v>
      </c>
      <c r="I7">
        <v>3000</v>
      </c>
      <c r="J7">
        <v>2566</v>
      </c>
    </row>
    <row r="8" spans="1:10" x14ac:dyDescent="0.35">
      <c r="A8" s="8">
        <v>4000</v>
      </c>
      <c r="B8" s="9">
        <v>44440</v>
      </c>
      <c r="C8" s="10">
        <v>2279</v>
      </c>
      <c r="E8">
        <v>2000</v>
      </c>
      <c r="F8" s="15">
        <v>44469</v>
      </c>
      <c r="G8">
        <v>3497</v>
      </c>
      <c r="I8">
        <v>4000</v>
      </c>
      <c r="J8">
        <v>2279</v>
      </c>
    </row>
    <row r="9" spans="1:10" x14ac:dyDescent="0.35">
      <c r="A9" s="5">
        <v>1000</v>
      </c>
      <c r="B9" s="6">
        <v>44469</v>
      </c>
      <c r="C9" s="7">
        <v>4989</v>
      </c>
      <c r="I9">
        <v>2100</v>
      </c>
      <c r="J9">
        <v>2133</v>
      </c>
    </row>
    <row r="10" spans="1:10" x14ac:dyDescent="0.35">
      <c r="A10" s="8">
        <v>2000</v>
      </c>
      <c r="B10" s="9">
        <v>44469</v>
      </c>
      <c r="C10" s="10">
        <v>3497</v>
      </c>
      <c r="I10">
        <v>4100</v>
      </c>
      <c r="J10">
        <v>1378</v>
      </c>
    </row>
    <row r="11" spans="1:10" x14ac:dyDescent="0.35">
      <c r="A11" s="5">
        <v>3000</v>
      </c>
      <c r="B11" s="6">
        <v>44469</v>
      </c>
      <c r="C11" s="7">
        <v>2566</v>
      </c>
    </row>
    <row r="12" spans="1:10" x14ac:dyDescent="0.35">
      <c r="A12" s="11">
        <v>4100</v>
      </c>
      <c r="B12" s="12">
        <v>44469</v>
      </c>
      <c r="C12" s="13">
        <v>1378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6F87F0-CC8E-4FAC-BEBD-AB5BE7151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Tables</vt:lpstr>
      <vt:lpstr>Filtered Table</vt:lpstr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Yeates</dc:creator>
  <cp:lastModifiedBy>SUJIT SINGH</cp:lastModifiedBy>
  <dcterms:created xsi:type="dcterms:W3CDTF">2022-11-28T16:34:02Z</dcterms:created>
  <dcterms:modified xsi:type="dcterms:W3CDTF">2025-08-23T04:31:45Z</dcterms:modified>
</cp:coreProperties>
</file>