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Books" sheetId="1" r:id="rId1"/>
    <sheet name="Bank" sheetId="2" r:id="rId2"/>
    <sheet name="Reconcili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<sst xmlns="http://schemas.openxmlformats.org/spreadsheetml/2006/main" count="79" uniqueCount="51">
  <si>
    <t>Date</t>
  </si>
  <si>
    <t>Description</t>
  </si>
  <si>
    <t>Amount</t>
  </si>
  <si>
    <t>Ref</t>
  </si>
  <si>
    <t>Key</t>
  </si>
  <si>
    <t>2025-01-03</t>
  </si>
  <si>
    <t>Client Payment - INV001</t>
  </si>
  <si>
    <t>BKR001</t>
  </si>
  <si>
    <t>2025-01-05</t>
  </si>
  <si>
    <t>Office Rent</t>
  </si>
  <si>
    <t>BKR002</t>
  </si>
  <si>
    <t>2025-01-10</t>
  </si>
  <si>
    <t>Supplier Payment - SUP01</t>
  </si>
  <si>
    <t>BKR003</t>
  </si>
  <si>
    <t>2025-01-11</t>
  </si>
  <si>
    <t>Interest Income</t>
  </si>
  <si>
    <t>BKR004</t>
  </si>
  <si>
    <t>2025-01-15</t>
  </si>
  <si>
    <t>Utility Bill</t>
  </si>
  <si>
    <t>BKR005</t>
  </si>
  <si>
    <t>2025-01-20</t>
  </si>
  <si>
    <t>Client Payment - INV002</t>
  </si>
  <si>
    <t>BKR006</t>
  </si>
  <si>
    <t>2025-01-25</t>
  </si>
  <si>
    <t>Bank Charges</t>
  </si>
  <si>
    <t>BKR007</t>
  </si>
  <si>
    <t>2025-01-28</t>
  </si>
  <si>
    <t>Supplier Payment - SUP02</t>
  </si>
  <si>
    <t>BKR008</t>
  </si>
  <si>
    <t>BNK001</t>
  </si>
  <si>
    <t>BNK002</t>
  </si>
  <si>
    <t>BNK003</t>
  </si>
  <si>
    <t>BNK004</t>
  </si>
  <si>
    <t>2025-01-16</t>
  </si>
  <si>
    <t>BNK005</t>
  </si>
  <si>
    <t>BNK006</t>
  </si>
  <si>
    <t>2025-01-26</t>
  </si>
  <si>
    <t>BNK007</t>
  </si>
  <si>
    <t>2025-01-29</t>
  </si>
  <si>
    <t>Supplier Payment - SUP03</t>
  </si>
  <si>
    <t>BNK009</t>
  </si>
  <si>
    <t>Book Ref</t>
  </si>
  <si>
    <t>Bank Ref</t>
  </si>
  <si>
    <t>Status</t>
  </si>
  <si>
    <t>Reconciliation Summary</t>
  </si>
  <si>
    <t>Total Book Transactions</t>
  </si>
  <si>
    <t>Total Bank Transactions</t>
  </si>
  <si>
    <t>Matched (Books-side)</t>
  </si>
  <si>
    <t>Missing in Bank</t>
  </si>
  <si>
    <t>Amount Mismatch (Books-side)</t>
  </si>
  <si>
    <t>Missing in Books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</si>
</sst>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bgColor rgb="FFFFC7CE"/>
        </patternFill>
      </fill>
    </dxf>
    <dxf>
      <font>
        <color rgb="FF9C0006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2" sqref="E2"/>
    </sheetView>
  </sheetViews>
  <sheetFormatPr defaultColWidth="9" defaultRowHeight="14.4" outlineLevelCol="4"/>
  <cols>
    <col min="2" max="2" width="23.8888888888889" customWidth="1"/>
    <col min="5" max="5" width="30.2222222222222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>
      <c r="A2" t="s">
        <v>5</v>
      </c>
      <c r="B2" t="s">
        <v>6</v>
      </c>
      <c r="C2">
        <v>1500</v>
      </c>
      <c r="D2" t="s">
        <v>7</v>
      </c>
      <c r="E2" t="str">
        <f>LEFT(B2,40)&amp;"|"&amp;TEXT(C2,"0.00")</f>
        <v>Client Payment - INV001|1500.00</v>
      </c>
    </row>
    <row r="3" spans="1:5">
      <c r="A3" t="s">
        <v>8</v>
      </c>
      <c r="B3" t="s">
        <v>9</v>
      </c>
      <c r="C3">
        <v>-2000</v>
      </c>
      <c r="D3" t="s">
        <v>10</v>
      </c>
      <c r="E3" t="str">
        <f t="shared" ref="E3:E9" si="0">LEFT(B3,40)&amp;"|"&amp;TEXT(C3,"0.00")</f>
        <v>Office Rent|-2000.00</v>
      </c>
    </row>
    <row r="4" spans="1:5">
      <c r="A4" t="s">
        <v>11</v>
      </c>
      <c r="B4" t="s">
        <v>12</v>
      </c>
      <c r="C4">
        <v>-1200</v>
      </c>
      <c r="D4" t="s">
        <v>13</v>
      </c>
      <c r="E4" t="str">
        <f t="shared" si="0"/>
        <v>Supplier Payment - SUP01|-1200.00</v>
      </c>
    </row>
    <row r="5" spans="1:5">
      <c r="A5" t="s">
        <v>14</v>
      </c>
      <c r="B5" t="s">
        <v>15</v>
      </c>
      <c r="C5">
        <v>50</v>
      </c>
      <c r="D5" t="s">
        <v>16</v>
      </c>
      <c r="E5" t="str">
        <f t="shared" si="0"/>
        <v>Interest Income|50.00</v>
      </c>
    </row>
    <row r="6" spans="1:5">
      <c r="A6" t="s">
        <v>17</v>
      </c>
      <c r="B6" t="s">
        <v>18</v>
      </c>
      <c r="C6">
        <v>-300</v>
      </c>
      <c r="D6" t="s">
        <v>19</v>
      </c>
      <c r="E6" t="str">
        <f t="shared" si="0"/>
        <v>Utility Bill|-300.00</v>
      </c>
    </row>
    <row r="7" spans="1:5">
      <c r="A7" t="s">
        <v>20</v>
      </c>
      <c r="B7" t="s">
        <v>21</v>
      </c>
      <c r="C7">
        <v>2500</v>
      </c>
      <c r="D7" t="s">
        <v>22</v>
      </c>
      <c r="E7" t="str">
        <f t="shared" si="0"/>
        <v>Client Payment - INV002|2500.00</v>
      </c>
    </row>
    <row r="8" spans="1:5">
      <c r="A8" t="s">
        <v>23</v>
      </c>
      <c r="B8" t="s">
        <v>24</v>
      </c>
      <c r="C8">
        <v>-25</v>
      </c>
      <c r="D8" t="s">
        <v>25</v>
      </c>
      <c r="E8" t="str">
        <f t="shared" si="0"/>
        <v>Bank Charges|-25.00</v>
      </c>
    </row>
    <row r="9" spans="1:5">
      <c r="A9" t="s">
        <v>26</v>
      </c>
      <c r="B9" t="s">
        <v>27</v>
      </c>
      <c r="C9">
        <v>-800</v>
      </c>
      <c r="D9" t="s">
        <v>28</v>
      </c>
      <c r="E9" t="str">
        <f t="shared" si="0"/>
        <v>Supplier Payment - SUP02|-800.00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" sqref="E1"/>
    </sheetView>
  </sheetViews>
  <sheetFormatPr defaultColWidth="9" defaultRowHeight="14.4" outlineLevelCol="4"/>
  <cols>
    <col min="2" max="2" width="24.2222222222222" customWidth="1"/>
    <col min="5" max="5" width="31.4444444444444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>
      <c r="A2" t="s">
        <v>5</v>
      </c>
      <c r="B2" t="s">
        <v>6</v>
      </c>
      <c r="C2">
        <v>1500</v>
      </c>
      <c r="D2" t="s">
        <v>29</v>
      </c>
      <c r="E2" t="str">
        <f>LEFT(B2,40)&amp;"|"&amp;TEXT(C2,"0.00")</f>
        <v>Client Payment - INV001|1500.00</v>
      </c>
    </row>
    <row r="3" spans="1:5">
      <c r="A3" t="s">
        <v>8</v>
      </c>
      <c r="B3" t="s">
        <v>9</v>
      </c>
      <c r="C3">
        <v>-2000</v>
      </c>
      <c r="D3" t="s">
        <v>30</v>
      </c>
      <c r="E3" t="str">
        <f t="shared" ref="E3:E9" si="0">LEFT(B3,40)&amp;"|"&amp;TEXT(C3,"0.00")</f>
        <v>Office Rent|-2000.00</v>
      </c>
    </row>
    <row r="4" spans="1:5">
      <c r="A4" t="s">
        <v>11</v>
      </c>
      <c r="B4" t="s">
        <v>12</v>
      </c>
      <c r="C4">
        <v>-1199</v>
      </c>
      <c r="D4" t="s">
        <v>31</v>
      </c>
      <c r="E4" t="str">
        <f t="shared" si="0"/>
        <v>Supplier Payment - SUP01|-1199.00</v>
      </c>
    </row>
    <row r="5" spans="1:5">
      <c r="A5" t="s">
        <v>14</v>
      </c>
      <c r="B5" t="s">
        <v>15</v>
      </c>
      <c r="C5">
        <v>50</v>
      </c>
      <c r="D5" t="s">
        <v>32</v>
      </c>
      <c r="E5" t="str">
        <f t="shared" si="0"/>
        <v>Interest Income|50.00</v>
      </c>
    </row>
    <row r="6" spans="1:5">
      <c r="A6" t="s">
        <v>33</v>
      </c>
      <c r="B6" t="s">
        <v>18</v>
      </c>
      <c r="C6">
        <v>-300</v>
      </c>
      <c r="D6" t="s">
        <v>34</v>
      </c>
      <c r="E6" t="str">
        <f t="shared" si="0"/>
        <v>Utility Bill|-300.00</v>
      </c>
    </row>
    <row r="7" spans="1:5">
      <c r="A7" t="s">
        <v>20</v>
      </c>
      <c r="B7" t="s">
        <v>21</v>
      </c>
      <c r="C7">
        <v>2500</v>
      </c>
      <c r="D7" t="s">
        <v>35</v>
      </c>
      <c r="E7" t="str">
        <f t="shared" si="0"/>
        <v>Client Payment - INV002|2500.00</v>
      </c>
    </row>
    <row r="8" spans="1:5">
      <c r="A8" t="s">
        <v>36</v>
      </c>
      <c r="B8" t="s">
        <v>24</v>
      </c>
      <c r="C8">
        <v>-25</v>
      </c>
      <c r="D8" t="s">
        <v>37</v>
      </c>
      <c r="E8" t="str">
        <f t="shared" si="0"/>
        <v>Bank Charges|-25.00</v>
      </c>
    </row>
    <row r="9" spans="1:5">
      <c r="A9" t="s">
        <v>38</v>
      </c>
      <c r="B9" t="s">
        <v>39</v>
      </c>
      <c r="C9">
        <v>-500</v>
      </c>
      <c r="D9" t="s">
        <v>40</v>
      </c>
      <c r="E9" t="str">
        <f t="shared" si="0"/>
        <v>Supplier Payment - SUP03|-500.00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zoomScale="96" zoomScaleNormal="96" workbookViewId="0">
      <selection activeCell="F2" sqref="F2"/>
    </sheetView>
  </sheetViews>
  <sheetFormatPr defaultColWidth="9" defaultRowHeight="14.4"/>
  <cols>
    <col min="1" max="1" width="14.2222222222222" customWidth="1"/>
    <col min="2" max="2" width="23.3333333333333" customWidth="1"/>
    <col min="3" max="3" width="13.3333333333333" customWidth="1"/>
    <col min="4" max="4" width="12.3333333333333" customWidth="1"/>
    <col min="5" max="5" width="31.6666666666667" customWidth="1"/>
    <col min="6" max="6" width="13.3333333333333" customWidth="1"/>
    <col min="7" max="7" width="14.6666666666667" customWidth="1"/>
    <col min="9" max="9" width="28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41</v>
      </c>
      <c r="E1" s="1" t="s">
        <v>4</v>
      </c>
      <c r="F1" s="1" t="s">
        <v>42</v>
      </c>
      <c r="G1" s="1" t="s">
        <v>43</v>
      </c>
      <c r="I1" s="1" t="s">
        <v>44</v>
      </c>
    </row>
    <row r="2" spans="1:10">
      <c r="A2" t="str">
        <f>Books!A2</f>
        <v>2025-01-03</v>
      </c>
      <c r="B2" t="str">
        <f>Books!B2</f>
        <v>Client Payment - INV001</v>
      </c>
      <c r="C2">
        <f>Books!C2</f>
        <v>1500</v>
      </c>
      <c r="D2" t="str">
        <f>Books!D2</f>
        <v>BKR001</v>
      </c>
      <c r="E2" t="str">
        <f>Books!E2</f>
        <v>Client Payment - INV001|1500.00</v>
      </c>
      <c r="F2" t="str">
        <f>IFERROR(INDEX(Bank!$D:$D,MATCH(E2,Bank!$E:$E,0)),"Not Found")</f>
        <v>BNK001</v>
      </c>
      <c r="G2" t="str">
        <f>IF(F2="Not Found","Missing in Bank",IF(ABS(C2-INDEX(Bank!$C:$C,MATCH(E2,Bank!$E:$E,0)))&gt;0.01,"Amount Mismatch","Matched"))</f>
        <v>Matched</v>
      </c>
      <c r="I2" t="s">
        <v>45</v>
      </c>
      <c r="J2">
        <f>COUNTA(Books!A:A)-1</f>
        <v>8</v>
      </c>
    </row>
    <row r="3" spans="1:10">
      <c r="A3" t="str">
        <f>Books!A3</f>
        <v>2025-01-05</v>
      </c>
      <c r="B3" t="str">
        <f>Books!B3</f>
        <v>Office Rent</v>
      </c>
      <c r="C3">
        <f>Books!C3</f>
        <v>-2000</v>
      </c>
      <c r="D3" t="str">
        <f>Books!D3</f>
        <v>BKR002</v>
      </c>
      <c r="E3" t="str">
        <f>Books!E3</f>
        <v>Office Rent|-2000.00</v>
      </c>
      <c r="F3" t="str">
        <f>IFERROR(INDEX(Bank!$D:$D,MATCH(E3,Bank!$E:$E,0)),"Not Found")</f>
        <v>BNK002</v>
      </c>
      <c r="G3" t="str">
        <f>IF(F3="Not Found","Missing in Bank",IF(ABS(C3-INDEX(Bank!$C:$C,MATCH(E3,Bank!$E:$E,0)))&gt;0.01,"Amount Mismatch","Matched"))</f>
        <v>Matched</v>
      </c>
      <c r="I3" t="s">
        <v>46</v>
      </c>
      <c r="J3">
        <f>COUNTA(Bank!A:A)-1</f>
        <v>8</v>
      </c>
    </row>
    <row r="4" spans="1:10">
      <c r="A4" t="str">
        <f>Books!A4</f>
        <v>2025-01-10</v>
      </c>
      <c r="B4" t="str">
        <f>Books!B4</f>
        <v>Supplier Payment - SUP01</v>
      </c>
      <c r="C4">
        <f>Books!C4</f>
        <v>-1200</v>
      </c>
      <c r="D4" t="str">
        <f>Books!D4</f>
        <v>BKR003</v>
      </c>
      <c r="E4" t="str">
        <f>Books!E4</f>
        <v>Supplier Payment - SUP01|-1200.00</v>
      </c>
      <c r="F4" t="str">
        <f>IFERROR(INDEX(Bank!$D:$D,MATCH(E4,Bank!$E:$E,0)),"Not Found")</f>
        <v>Not Found</v>
      </c>
      <c r="G4" t="str">
        <f>IF(F4="Not Found","Missing in Bank",IF(ABS(C4-INDEX(Bank!$C:$C,MATCH(E4,Bank!$E:$E,0)))&gt;0.01,"Amount Mismatch","Matched"))</f>
        <v>Missing in Bank</v>
      </c>
      <c r="I4" t="s">
        <v>47</v>
      </c>
      <c r="J4">
        <f>COUNTIF(G:G,"Matched")</f>
        <v>12</v>
      </c>
    </row>
    <row r="5" spans="1:10">
      <c r="A5" t="str">
        <f>Books!A5</f>
        <v>2025-01-11</v>
      </c>
      <c r="B5" t="str">
        <f>Books!B5</f>
        <v>Interest Income</v>
      </c>
      <c r="C5">
        <f>Books!C5</f>
        <v>50</v>
      </c>
      <c r="D5" t="str">
        <f>Books!D5</f>
        <v>BKR004</v>
      </c>
      <c r="E5" t="str">
        <f>Books!E5</f>
        <v>Interest Income|50.00</v>
      </c>
      <c r="F5" t="str">
        <f>IFERROR(INDEX(Bank!$D:$D,MATCH(E5,Bank!$E:$E,0)),"Not Found")</f>
        <v>BNK004</v>
      </c>
      <c r="G5" t="str">
        <f>IF(F5="Not Found","Missing in Bank",IF(ABS(C5-INDEX(Bank!$C:$C,MATCH(E5,Bank!$E:$E,0)))&gt;0.01,"Amount Mismatch","Matched"))</f>
        <v>Matched</v>
      </c>
      <c r="I5" t="s">
        <v>48</v>
      </c>
      <c r="J5">
        <f>COUNTIF(G:G,"Missing in Bank")</f>
        <v>2</v>
      </c>
    </row>
    <row r="6" spans="1:10">
      <c r="A6" t="str">
        <f>Books!A6</f>
        <v>2025-01-15</v>
      </c>
      <c r="B6" t="str">
        <f>Books!B6</f>
        <v>Utility Bill</v>
      </c>
      <c r="C6">
        <f>Books!C6</f>
        <v>-300</v>
      </c>
      <c r="D6" t="str">
        <f>Books!D6</f>
        <v>BKR005</v>
      </c>
      <c r="E6" t="str">
        <f>Books!E6</f>
        <v>Utility Bill|-300.00</v>
      </c>
      <c r="F6" t="str">
        <f>IFERROR(INDEX(Bank!$D:$D,MATCH(E6,Bank!$E:$E,0)),"Not Found")</f>
        <v>BNK005</v>
      </c>
      <c r="G6" t="str">
        <f>IF(F6="Not Found","Missing in Bank",IF(ABS(C6-INDEX(Bank!$C:$C,MATCH(E6,Bank!$E:$E,0)))&gt;0.01,"Amount Mismatch","Matched"))</f>
        <v>Matched</v>
      </c>
      <c r="I6" t="s">
        <v>49</v>
      </c>
      <c r="J6">
        <f>COUNTIF(G:G,"Amount Mismatch")</f>
        <v>0</v>
      </c>
    </row>
    <row r="7" spans="1:10">
      <c r="A7" t="str">
        <f>Books!A7</f>
        <v>2025-01-20</v>
      </c>
      <c r="B7" t="str">
        <f>Books!B7</f>
        <v>Client Payment - INV002</v>
      </c>
      <c r="C7">
        <f>Books!C7</f>
        <v>2500</v>
      </c>
      <c r="D7" t="str">
        <f>Books!D7</f>
        <v>BKR006</v>
      </c>
      <c r="E7" t="str">
        <f>Books!E7</f>
        <v>Client Payment - INV002|2500.00</v>
      </c>
      <c r="F7" t="str">
        <f>IFERROR(INDEX(Bank!$D:$D,MATCH(E7,Bank!$E:$E,0)),"Not Found")</f>
        <v>BNK006</v>
      </c>
      <c r="G7" t="str">
        <f>IF(F7="Not Found","Missing in Bank",IF(ABS(C7-INDEX(Bank!$C:$C,MATCH(E7,Bank!$E:$E,0)))&gt;0.01,"Amount Mismatch","Matched"))</f>
        <v>Matched</v>
      </c>
      <c r="I7" t="s">
        <v>50</v>
      </c>
      <c r="J7">
        <f>COUNTIF(G:G,"Missing in Books")</f>
        <v>2</v>
      </c>
    </row>
    <row r="8" spans="1:7">
      <c r="A8" t="str">
        <f>Books!A8</f>
        <v>2025-01-25</v>
      </c>
      <c r="B8" t="str">
        <f>Books!B8</f>
        <v>Bank Charges</v>
      </c>
      <c r="C8">
        <f>Books!C8</f>
        <v>-25</v>
      </c>
      <c r="D8" t="str">
        <f>Books!D8</f>
        <v>BKR007</v>
      </c>
      <c r="E8" t="str">
        <f>Books!E8</f>
        <v>Bank Charges|-25.00</v>
      </c>
      <c r="F8" t="str">
        <f>IFERROR(INDEX(Bank!$D:$D,MATCH(E8,Bank!$E:$E,0)),"Not Found")</f>
        <v>BNK007</v>
      </c>
      <c r="G8" t="str">
        <f>IF(F8="Not Found","Missing in Bank",IF(ABS(C8-INDEX(Bank!$C:$C,MATCH(E8,Bank!$E:$E,0)))&gt;0.01,"Amount Mismatch","Matched"))</f>
        <v>Matched</v>
      </c>
    </row>
    <row r="9" spans="1:7">
      <c r="A9" t="str">
        <f>Books!A9</f>
        <v>2025-01-28</v>
      </c>
      <c r="B9" t="str">
        <f>Books!B9</f>
        <v>Supplier Payment - SUP02</v>
      </c>
      <c r="C9">
        <f>Books!C9</f>
        <v>-800</v>
      </c>
      <c r="D9" t="str">
        <f>Books!D9</f>
        <v>BKR008</v>
      </c>
      <c r="E9" t="str">
        <f>Books!E9</f>
        <v>Supplier Payment - SUP02|-800.00</v>
      </c>
      <c r="F9" t="str">
        <f>IFERROR(INDEX(Bank!$D:$D,MATCH(E9,Bank!$E:$E,0)),"Not Found")</f>
        <v>Not Found</v>
      </c>
      <c r="G9" t="str">
        <f>IF(F9="Not Found","Missing in Bank",IF(ABS(C9-INDEX(Bank!$C:$C,MATCH(E9,Bank!$E:$E,0)))&gt;0.01,"Amount Mismatch","Matched"))</f>
        <v>Missing in Bank</v>
      </c>
    </row>
    <row r="11" spans="1:7">
      <c r="A11" s="1" t="s">
        <v>0</v>
      </c>
      <c r="B11" s="1" t="s">
        <v>1</v>
      </c>
      <c r="C11" s="1" t="s">
        <v>2</v>
      </c>
      <c r="D11" s="1" t="s">
        <v>42</v>
      </c>
      <c r="E11" s="1" t="s">
        <v>4</v>
      </c>
      <c r="F11" s="1" t="s">
        <v>41</v>
      </c>
      <c r="G11" s="1" t="s">
        <v>43</v>
      </c>
    </row>
    <row r="12" spans="1:7">
      <c r="A12" t="str">
        <f>Bank!A2</f>
        <v>2025-01-03</v>
      </c>
      <c r="B12" t="str">
        <f>Bank!B2</f>
        <v>Client Payment - INV001</v>
      </c>
      <c r="C12">
        <f>Bank!C2</f>
        <v>1500</v>
      </c>
      <c r="D12" t="str">
        <f>Bank!D2</f>
        <v>BNK001</v>
      </c>
      <c r="E12" t="str">
        <f>Bank!E2</f>
        <v>Client Payment - INV001|1500.00</v>
      </c>
      <c r="F12" t="str">
        <f>IFERROR(INDEX(Books!$D:$D,MATCH(E12,Books!$E:$E,0)),"Not Found")</f>
        <v>BKR001</v>
      </c>
      <c r="G12" t="str">
        <f>IF(F12="Not Found","Missing in Books",IF(ABS(C12-INDEX(Books!$C:$C,MATCH(E12,Books!$E:$E,0)))&gt;0.01,"Amount Mismatch","Matched"))</f>
        <v>Matched</v>
      </c>
    </row>
    <row r="13" spans="1:7">
      <c r="A13" t="str">
        <f>Bank!A3</f>
        <v>2025-01-05</v>
      </c>
      <c r="B13" t="str">
        <f>Bank!B3</f>
        <v>Office Rent</v>
      </c>
      <c r="C13">
        <f>Bank!C3</f>
        <v>-2000</v>
      </c>
      <c r="D13" t="str">
        <f>Bank!D3</f>
        <v>BNK002</v>
      </c>
      <c r="E13" t="str">
        <f>Bank!E3</f>
        <v>Office Rent|-2000.00</v>
      </c>
      <c r="F13" t="str">
        <f>IFERROR(INDEX(Books!$D:$D,MATCH(E13,Books!$E:$E,0)),"Not Found")</f>
        <v>BKR002</v>
      </c>
      <c r="G13" t="str">
        <f>IF(F13="Not Found","Missing in Books",IF(ABS(C13-INDEX(Books!$C:$C,MATCH(E13,Books!$E:$E,0)))&gt;0.01,"Amount Mismatch","Matched"))</f>
        <v>Matched</v>
      </c>
    </row>
    <row r="14" spans="1:7">
      <c r="A14" t="str">
        <f>Bank!A4</f>
        <v>2025-01-10</v>
      </c>
      <c r="B14" t="str">
        <f>Bank!B4</f>
        <v>Supplier Payment - SUP01</v>
      </c>
      <c r="C14">
        <f>Bank!C4</f>
        <v>-1199</v>
      </c>
      <c r="D14" t="str">
        <f>Bank!D4</f>
        <v>BNK003</v>
      </c>
      <c r="E14" t="str">
        <f>Bank!E4</f>
        <v>Supplier Payment - SUP01|-1199.00</v>
      </c>
      <c r="F14" t="str">
        <f>IFERROR(INDEX(Books!$D:$D,MATCH(E14,Books!$E:$E,0)),"Not Found")</f>
        <v>Not Found</v>
      </c>
      <c r="G14" t="str">
        <f>IF(F14="Not Found","Missing in Books",IF(ABS(C14-INDEX(Books!$C:$C,MATCH(E14,Books!$E:$E,0)))&gt;0.01,"Amount Mismatch","Matched"))</f>
        <v>Missing in Books</v>
      </c>
    </row>
    <row r="15" spans="1:7">
      <c r="A15" t="str">
        <f>Bank!A5</f>
        <v>2025-01-11</v>
      </c>
      <c r="B15" t="str">
        <f>Bank!B5</f>
        <v>Interest Income</v>
      </c>
      <c r="C15">
        <f>Bank!C5</f>
        <v>50</v>
      </c>
      <c r="D15" t="str">
        <f>Bank!D5</f>
        <v>BNK004</v>
      </c>
      <c r="E15" t="str">
        <f>Bank!E5</f>
        <v>Interest Income|50.00</v>
      </c>
      <c r="F15" t="str">
        <f>IFERROR(INDEX(Books!$D:$D,MATCH(E15,Books!$E:$E,0)),"Not Found")</f>
        <v>BKR004</v>
      </c>
      <c r="G15" t="str">
        <f>IF(F15="Not Found","Missing in Books",IF(ABS(C15-INDEX(Books!$C:$C,MATCH(E15,Books!$E:$E,0)))&gt;0.01,"Amount Mismatch","Matched"))</f>
        <v>Matched</v>
      </c>
    </row>
    <row r="16" spans="1:7">
      <c r="A16" t="str">
        <f>Bank!A6</f>
        <v>2025-01-16</v>
      </c>
      <c r="B16" t="str">
        <f>Bank!B6</f>
        <v>Utility Bill</v>
      </c>
      <c r="C16">
        <f>Bank!C6</f>
        <v>-300</v>
      </c>
      <c r="D16" t="str">
        <f>Bank!D6</f>
        <v>BNK005</v>
      </c>
      <c r="E16" t="str">
        <f>Bank!E6</f>
        <v>Utility Bill|-300.00</v>
      </c>
      <c r="F16" t="str">
        <f>IFERROR(INDEX(Books!$D:$D,MATCH(E16,Books!$E:$E,0)),"Not Found")</f>
        <v>BKR005</v>
      </c>
      <c r="G16" t="str">
        <f>IF(F16="Not Found","Missing in Books",IF(ABS(C16-INDEX(Books!$C:$C,MATCH(E16,Books!$E:$E,0)))&gt;0.01,"Amount Mismatch","Matched"))</f>
        <v>Matched</v>
      </c>
    </row>
    <row r="17" spans="1:7">
      <c r="A17" t="str">
        <f>Bank!A7</f>
        <v>2025-01-20</v>
      </c>
      <c r="B17" t="str">
        <f>Bank!B7</f>
        <v>Client Payment - INV002</v>
      </c>
      <c r="C17">
        <f>Bank!C7</f>
        <v>2500</v>
      </c>
      <c r="D17" t="str">
        <f>Bank!D7</f>
        <v>BNK006</v>
      </c>
      <c r="E17" t="str">
        <f>Bank!E7</f>
        <v>Client Payment - INV002|2500.00</v>
      </c>
      <c r="F17" t="str">
        <f>IFERROR(INDEX(Books!$D:$D,MATCH(E17,Books!$E:$E,0)),"Not Found")</f>
        <v>BKR006</v>
      </c>
      <c r="G17" t="str">
        <f>IF(F17="Not Found","Missing in Books",IF(ABS(C17-INDEX(Books!$C:$C,MATCH(E17,Books!$E:$E,0)))&gt;0.01,"Amount Mismatch","Matched"))</f>
        <v>Matched</v>
      </c>
    </row>
    <row r="18" spans="1:7">
      <c r="A18" t="str">
        <f>Bank!A8</f>
        <v>2025-01-26</v>
      </c>
      <c r="B18" t="str">
        <f>Bank!B8</f>
        <v>Bank Charges</v>
      </c>
      <c r="C18">
        <f>Bank!C8</f>
        <v>-25</v>
      </c>
      <c r="D18" t="str">
        <f>Bank!D8</f>
        <v>BNK007</v>
      </c>
      <c r="E18" t="str">
        <f>Bank!E8</f>
        <v>Bank Charges|-25.00</v>
      </c>
      <c r="F18" t="str">
        <f>IFERROR(INDEX(Books!$D:$D,MATCH(E18,Books!$E:$E,0)),"Not Found")</f>
        <v>BKR007</v>
      </c>
      <c r="G18" t="str">
        <f>IF(F18="Not Found","Missing in Books",IF(ABS(C18-INDEX(Books!$C:$C,MATCH(E18,Books!$E:$E,0)))&gt;0.01,"Amount Mismatch","Matched"))</f>
        <v>Matched</v>
      </c>
    </row>
    <row r="19" spans="1:7">
      <c r="A19" t="str">
        <f>Bank!A9</f>
        <v>2025-01-29</v>
      </c>
      <c r="B19" t="str">
        <f>Bank!B9</f>
        <v>Supplier Payment - SUP03</v>
      </c>
      <c r="C19">
        <f>Bank!C9</f>
        <v>-500</v>
      </c>
      <c r="D19" t="str">
        <f>Bank!D9</f>
        <v>BNK009</v>
      </c>
      <c r="E19" t="str">
        <f>Bank!E9</f>
        <v>Supplier Payment - SUP03|-500.00</v>
      </c>
      <c r="F19" t="str">
        <f>IFERROR(INDEX(Books!$D:$D,MATCH(E19,Books!$E:$E,0)),"Not Found")</f>
        <v>Not Found</v>
      </c>
      <c r="G19" t="str">
        <f>IF(F19="Not Found","Missing in Books",IF(ABS(C19-INDEX(Books!$C:$C,MATCH(E19,Books!$E:$E,0)))&gt;0.01,"Amount Mismatch","Matched"))</f>
        <v>Missing in Books</v>
      </c>
    </row>
  </sheetData>
  <conditionalFormatting sqref="J8">
    <cfRule type="containsText" dxfId="0" priority="4" operator="between" text="Missing in books">
      <formula>NOT(ISERROR(SEARCH("Missing in books",J8)))</formula>
    </cfRule>
    <cfRule type="containsText" dxfId="1" priority="3" operator="between" text="Missing in Books">
      <formula>NOT(ISERROR(SEARCH("Missing in Books",J8)))</formula>
    </cfRule>
    <cfRule type="containsText" dxfId="2" priority="2" operator="between" text="Missing in Books">
      <formula>NOT(ISERROR(SEARCH("Missing in Books",J8)))</formula>
    </cfRule>
  </conditionalFormatting>
  <conditionalFormatting sqref="G$1:G$1048576">
    <cfRule type="containsText" dxfId="3" priority="6" operator="between" text="Matched">
      <formula>NOT(ISERROR(SEARCH("Matched",G1)))</formula>
    </cfRule>
    <cfRule type="containsText" dxfId="1" priority="5" operator="between" text="Missing in bank">
      <formula>NOT(ISERROR(SEARCH("Missing in bank",G1)))</formula>
    </cfRule>
    <cfRule type="containsText" dxfId="4" priority="1" operator="between" text="Missing in Books">
      <formula>NOT(ISERROR(SEARCH("Missing in Books",G1)))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Books</vt:lpstr>
      <vt:lpstr>Bank</vt:lpstr>
      <vt:lpstr>Reconciliation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Sujith</cp:lastModifiedBy>
  <dcterms:created xsi:type="dcterms:W3CDTF">2025-09-19T16:53:00Z</dcterms:created>
  <dcterms:modified xsi:type="dcterms:W3CDTF">2025-09-19T18:21:01Z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D2417CABC30A4F9C8FCA2BC263292F7C_13</vt:lpwstr>
  </property>
  <property fmtid="{D5CDD505-2E9C-101B-9397-08002B2CF9AE}" pid="3" name="KSOProductBuildVer">
    <vt:lpwstr>1033-12.2.0.22549</vt:lpwstr>
  </property>
</Properties>
</file>