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acharaporn\Budget ทุกโครงการ\Budget_PEA_19-251-ESVM-017\"/>
    </mc:Choice>
  </mc:AlternateContent>
  <xr:revisionPtr revIDLastSave="0" documentId="13_ncr:1_{6FC52E4F-ED10-47A7-BB43-F0735693F0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dget Report" sheetId="1" r:id="rId1"/>
    <sheet name="Engineer on-site" sheetId="3" r:id="rId2"/>
    <sheet name="QT PMและOnsite" sheetId="10" r:id="rId3"/>
    <sheet name="ค่าธรรมเนียมส่ง+ตั๋ว" sheetId="4" r:id="rId4"/>
    <sheet name="ค่าธรรมเนียมนำเข้า+ไม่รวมตั๋ว" sheetId="6" r:id="rId5"/>
    <sheet name="Stock PEAINMS_14 Nov 2021" sheetId="2" r:id="rId6"/>
    <sheet name="ค่าขนส่งจากAsentria" sheetId="11" r:id="rId7"/>
    <sheet name="ใบขนฉบับเดิม" sheetId="8" r:id="rId8"/>
    <sheet name="PO ที่เคยเปิดให้ UPS" sheetId="9" r:id="rId9"/>
    <sheet name="ใบเสนอราคาค่าเอกสาร Refresh 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I67" i="1"/>
  <c r="L60" i="1"/>
  <c r="L62" i="1"/>
  <c r="L64" i="1" s="1"/>
  <c r="L67" i="1" s="1"/>
  <c r="L61" i="1"/>
  <c r="K67" i="1"/>
  <c r="K64" i="1"/>
  <c r="H64" i="1"/>
  <c r="H61" i="1"/>
  <c r="H62" i="1"/>
  <c r="H60" i="1"/>
  <c r="M64" i="1" l="1"/>
  <c r="K49" i="1" l="1"/>
  <c r="L49" i="1" s="1"/>
  <c r="K58" i="1" l="1"/>
  <c r="K57" i="1"/>
  <c r="K56" i="1"/>
  <c r="K55" i="1"/>
  <c r="K54" i="1"/>
  <c r="L54" i="1" s="1"/>
  <c r="L51" i="1"/>
  <c r="K52" i="1"/>
  <c r="H51" i="1"/>
  <c r="J51" i="1" s="1"/>
  <c r="J64" i="1" s="1"/>
  <c r="J65" i="1" l="1"/>
  <c r="H59" i="1"/>
  <c r="L59" i="1" s="1"/>
  <c r="L58" i="1"/>
  <c r="L57" i="1"/>
  <c r="L56" i="1"/>
  <c r="L55" i="1"/>
  <c r="I52" i="1"/>
  <c r="I64" i="1" l="1"/>
  <c r="I65" i="1" s="1"/>
  <c r="L52" i="1"/>
  <c r="H50" i="1"/>
  <c r="L50" i="1" s="1"/>
  <c r="H48" i="1" l="1"/>
  <c r="H47" i="1"/>
  <c r="Q37" i="1"/>
  <c r="Q38" i="1"/>
  <c r="L48" i="1" l="1"/>
  <c r="Q48" i="1" s="1"/>
  <c r="G40" i="1"/>
  <c r="P64" i="1"/>
  <c r="P65" i="1" s="1"/>
  <c r="O64" i="1"/>
  <c r="P40" i="1"/>
  <c r="O40" i="1"/>
  <c r="G65" i="1" l="1"/>
  <c r="Q36" i="1"/>
  <c r="L40" i="1"/>
  <c r="M40" i="1" s="1"/>
  <c r="N40" i="1" s="1"/>
  <c r="O65" i="1"/>
  <c r="K65" i="1"/>
  <c r="H40" i="1"/>
  <c r="H65" i="1" s="1"/>
  <c r="L47" i="1"/>
  <c r="Q40" i="1" l="1"/>
  <c r="Q47" i="1"/>
  <c r="Q64" i="1" s="1"/>
  <c r="Q65" i="1" l="1"/>
  <c r="N64" i="1" l="1"/>
  <c r="L65" i="1"/>
  <c r="M65" i="1" l="1"/>
  <c r="N65" i="1" s="1"/>
</calcChain>
</file>

<file path=xl/sharedStrings.xml><?xml version="1.0" encoding="utf-8"?>
<sst xmlns="http://schemas.openxmlformats.org/spreadsheetml/2006/main" count="80" uniqueCount="70">
  <si>
    <t>Netka system Co.,Ltd.</t>
  </si>
  <si>
    <t xml:space="preserve">Project : </t>
  </si>
  <si>
    <t>Item</t>
  </si>
  <si>
    <t>Description</t>
  </si>
  <si>
    <t>Tpye</t>
  </si>
  <si>
    <t xml:space="preserve"> Qty </t>
  </si>
  <si>
    <t xml:space="preserve"> Unit </t>
  </si>
  <si>
    <t xml:space="preserve"> Unit Price </t>
  </si>
  <si>
    <t xml:space="preserve"> Revenue (Excluding Vat) </t>
  </si>
  <si>
    <t>Project Adjustment</t>
  </si>
  <si>
    <t>Current Budget</t>
  </si>
  <si>
    <t xml:space="preserve"> Margin(THB) </t>
  </si>
  <si>
    <t xml:space="preserve"> %Margin </t>
  </si>
  <si>
    <t>Actual Cost</t>
  </si>
  <si>
    <t>Commitment</t>
  </si>
  <si>
    <t>Available</t>
  </si>
  <si>
    <t>A</t>
  </si>
  <si>
    <t>Internal Sotfware License</t>
  </si>
  <si>
    <t>Total of A - Internal Sotfware License</t>
  </si>
  <si>
    <t>B</t>
  </si>
  <si>
    <t>External Sotfware License</t>
  </si>
  <si>
    <t>Total of B - External Sotfware&amp;Subscription License</t>
  </si>
  <si>
    <t>C</t>
  </si>
  <si>
    <t>Internal Hardware&amp;Appliance</t>
  </si>
  <si>
    <t>Total of C- Internal Hardware&amp;Appliance</t>
  </si>
  <si>
    <t>D</t>
  </si>
  <si>
    <t>External Hardware&amp;Appliance</t>
  </si>
  <si>
    <t>Total of D- External Hardware&amp;Appliance</t>
  </si>
  <si>
    <t>E</t>
  </si>
  <si>
    <t>Implement service</t>
  </si>
  <si>
    <t>F</t>
  </si>
  <si>
    <t>Maintenance&amp;Subscription service</t>
  </si>
  <si>
    <t xml:space="preserve">Total </t>
  </si>
  <si>
    <t>Month</t>
  </si>
  <si>
    <t>Order ID : 19-251-ESVM-017</t>
  </si>
  <si>
    <t>Project ID : 1908-000003</t>
  </si>
  <si>
    <t>Year</t>
  </si>
  <si>
    <t>ครั้ง</t>
  </si>
  <si>
    <t>เครื่อง</t>
  </si>
  <si>
    <r>
      <t xml:space="preserve">ราคานำเข้าสินค้าทางอากาศ หลังจากซ่อมแซมเสร็จเรียบร้อย    </t>
    </r>
    <r>
      <rPr>
        <b/>
        <sz val="11"/>
        <color rgb="FFFF0000"/>
        <rFont val="Calibri"/>
        <family val="2"/>
        <scheme val="minor"/>
      </rPr>
      <t>ไม่รวมตั๋ว</t>
    </r>
  </si>
  <si>
    <r>
      <t>ค่าขนส่งขาไป</t>
    </r>
    <r>
      <rPr>
        <b/>
        <sz val="11"/>
        <color theme="9" tint="-0.499984740745262"/>
        <rFont val="Calibri"/>
        <family val="2"/>
        <scheme val="minor"/>
      </rPr>
      <t xml:space="preserve"> </t>
    </r>
    <r>
      <rPr>
        <b/>
        <sz val="11"/>
        <color rgb="FF92D050"/>
        <rFont val="Calibri"/>
        <family val="2"/>
        <scheme val="minor"/>
      </rPr>
      <t>รวมตั๋วเครื่องบิน</t>
    </r>
  </si>
  <si>
    <t>อุปกรณ์ S550-6Main Controller (ราคายังไม่รวมค่าขนส่งจากAsentria)</t>
  </si>
  <si>
    <t>Manday ผู้เชียวชาญด้านระบบ ประจำการ DOC ชั้น 1 อาคาร 51 การไฟฟ้าส่วนภูมิภาค  2 ท่าน 3 เดือน  : อ้างอิง Sheet Engineer on-site</t>
  </si>
  <si>
    <t>Preventive Maintenance Project PEA INMS EFMS 97 Site 5 ปี  (TOR 2.12.4 หน้า 102)  : อ้างอิง Sheet QT PMและOnsite</t>
  </si>
  <si>
    <t>Optional per Call service กรณีอุปกรณ์เสียแล้วเข้าไปเปลี่ยน  : อ้างอิง Sheet QT PMและOnsite</t>
  </si>
  <si>
    <t>ค่าธรรมเนียมการนำส่งออกและนำเข้าอุปกรณ์ (กรณีส่งซ่อม) :อ้างอิง Sheet ค่าธรรมเนียมส่ง+ตั๋ว, ค่าธรรมเนียมนำเข้า+ไม่รวมตั๋ว</t>
  </si>
  <si>
    <t>Spare part (กรณีที่ต้องมี 5 % ของจำนวน Site) :อ้างอิง Sheet Stock PEAINMS_14 Nov 2021</t>
  </si>
  <si>
    <t>ค่าขนส่งอุปกรณ์ Asentria ระบบ EFMS (ค่าเครื่องบิน) :อ้างอิง Sheet ค่าขนส่งอุปกรณ์ครั้งก่อน</t>
  </si>
  <si>
    <t>ค่าธรรมเนียมนำเข้า :อ้างอิงSheet ใบ PO ที่เคยเปิดให้ UPS)</t>
  </si>
  <si>
    <t>ค่า Vat นำเข้า S550-6Main Controller 2 เคริ่อง  :อ้างอิง Sheet ใบขนฉบับเดิม</t>
  </si>
  <si>
    <t xml:space="preserve">ค่าเอกสาร Refresh Training 1 ครั้งต่อปี อย่างน้อย 3 วัน ผู้เข้าอบรมไม่น้อยกว่า 30 คน (TOR 2.9.13 หน้า 100)  :อ้างอิง Sheet ใบเสนอราคาค่าเอกสาร Refresh </t>
  </si>
  <si>
    <t>As of 16.11.2021</t>
  </si>
  <si>
    <t>PEAINMS  (Maintenance Service)</t>
  </si>
  <si>
    <t>R&amp;D Annual SW Subscription Service</t>
  </si>
  <si>
    <t>PS 24x7C 1 Year Maintenance Service</t>
  </si>
  <si>
    <t>Total of E - Implement service</t>
  </si>
  <si>
    <t>Total of F - Maintenance&amp;Subscription service</t>
  </si>
  <si>
    <t>Original
Approved
Budget</t>
  </si>
  <si>
    <t>Transfer In</t>
  </si>
  <si>
    <t>Transfer Out</t>
  </si>
  <si>
    <t>20-395-00VM-078 Forth_Ratel-PEA-INMS-NSD</t>
  </si>
  <si>
    <t>20-395-00VM-081 Raytel-PEA-INMS-NNM_NSD</t>
  </si>
  <si>
    <t>19-251-ESVM-017 Forth_PEA INMS</t>
  </si>
  <si>
    <t>21-491-00VM-161 ProInside-PEA-INMS Customization2-NSD</t>
  </si>
  <si>
    <t>21-490-00VM-162 Forth-PEA-INMS Customization2-NSD</t>
  </si>
  <si>
    <t>Manday</t>
  </si>
  <si>
    <t xml:space="preserve">Maintenance service 5 years (1 engineer, 1 dev, 50% workload x 60 months) </t>
  </si>
  <si>
    <t>R&amp;D Subscription service (Reference_งานเพิ่ม For Order ID 21-491-00VM-161,21-490-00VM-162)</t>
  </si>
  <si>
    <t>PS Subscription service  (Reference_งานเพิ่ม For Order ID 21-491-00VM-161,21-490-00VM-162)</t>
  </si>
  <si>
    <t>PS Maintenance service  (Reference_งานเพิ่ม For Order ID 21-491-00VM-161,21-490-00VM-162)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</si>
</sst>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b/>
      <sz val="16"/>
      <color theme="0"/>
      <name val="TH Sarabun New"/>
      <family val="2"/>
    </font>
    <font>
      <sz val="16"/>
      <name val="TH Sarabun New"/>
      <family val="2"/>
    </font>
    <font>
      <b/>
      <sz val="16"/>
      <color theme="1"/>
      <name val="TH Sarabun New"/>
      <family val="2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3"/>
      <name val="TH Sarabun Ne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6DCE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Fill="1"/>
    <xf numFmtId="10" fontId="5" fillId="0" borderId="0" xfId="2" applyNumberFormat="1" applyFont="1" applyFill="1"/>
    <xf numFmtId="0" fontId="4" fillId="0" borderId="0" xfId="0" applyFont="1" applyFill="1"/>
    <xf numFmtId="165" fontId="6" fillId="2" borderId="1" xfId="3" applyNumberFormat="1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/>
    </xf>
    <xf numFmtId="165" fontId="6" fillId="2" borderId="3" xfId="3" applyNumberFormat="1" applyFont="1" applyFill="1" applyBorder="1" applyAlignment="1">
      <alignment horizontal="center" vertical="center"/>
    </xf>
    <xf numFmtId="165" fontId="6" fillId="2" borderId="3" xfId="3" applyNumberFormat="1" applyFont="1" applyFill="1" applyBorder="1" applyAlignment="1">
      <alignment horizontal="center" vertical="center" wrapText="1"/>
    </xf>
    <xf numFmtId="0" fontId="7" fillId="0" borderId="0" xfId="4" applyFont="1"/>
    <xf numFmtId="43" fontId="7" fillId="0" borderId="0" xfId="1" applyFont="1"/>
    <xf numFmtId="43" fontId="5" fillId="0" borderId="0" xfId="1" applyFont="1"/>
    <xf numFmtId="165" fontId="8" fillId="0" borderId="2" xfId="5" applyNumberFormat="1" applyFont="1" applyBorder="1" applyAlignment="1">
      <alignment horizontal="right"/>
    </xf>
    <xf numFmtId="165" fontId="8" fillId="0" borderId="4" xfId="5" applyNumberFormat="1" applyFont="1" applyBorder="1"/>
    <xf numFmtId="165" fontId="8" fillId="0" borderId="5" xfId="5" applyNumberFormat="1" applyFont="1" applyBorder="1"/>
    <xf numFmtId="43" fontId="8" fillId="3" borderId="5" xfId="1" applyFont="1" applyFill="1" applyBorder="1"/>
    <xf numFmtId="43" fontId="8" fillId="0" borderId="5" xfId="1" applyFont="1" applyBorder="1"/>
    <xf numFmtId="43" fontId="5" fillId="0" borderId="6" xfId="1" applyFont="1" applyBorder="1"/>
    <xf numFmtId="43" fontId="5" fillId="0" borderId="0" xfId="0" applyNumberFormat="1" applyFont="1"/>
    <xf numFmtId="165" fontId="7" fillId="4" borderId="7" xfId="5" applyNumberFormat="1" applyFont="1" applyFill="1" applyBorder="1" applyAlignment="1">
      <alignment horizontal="right"/>
    </xf>
    <xf numFmtId="165" fontId="7" fillId="4" borderId="8" xfId="5" applyNumberFormat="1" applyFont="1" applyFill="1" applyBorder="1"/>
    <xf numFmtId="165" fontId="7" fillId="4" borderId="9" xfId="5" applyNumberFormat="1" applyFont="1" applyFill="1" applyBorder="1"/>
    <xf numFmtId="43" fontId="7" fillId="4" borderId="9" xfId="1" applyFont="1" applyFill="1" applyBorder="1"/>
    <xf numFmtId="43" fontId="7" fillId="4" borderId="10" xfId="1" applyFont="1" applyFill="1" applyBorder="1"/>
    <xf numFmtId="165" fontId="7" fillId="4" borderId="8" xfId="5" quotePrefix="1" applyNumberFormat="1" applyFont="1" applyFill="1" applyBorder="1"/>
    <xf numFmtId="165" fontId="5" fillId="0" borderId="7" xfId="5" applyNumberFormat="1" applyFont="1" applyBorder="1" applyAlignment="1">
      <alignment horizontal="right"/>
    </xf>
    <xf numFmtId="165" fontId="5" fillId="0" borderId="8" xfId="5" applyNumberFormat="1" applyFont="1" applyBorder="1"/>
    <xf numFmtId="165" fontId="5" fillId="0" borderId="9" xfId="5" applyNumberFormat="1" applyFont="1" applyBorder="1"/>
    <xf numFmtId="43" fontId="5" fillId="0" borderId="9" xfId="1" applyFont="1" applyBorder="1"/>
    <xf numFmtId="43" fontId="5" fillId="0" borderId="10" xfId="1" applyFont="1" applyBorder="1"/>
    <xf numFmtId="165" fontId="4" fillId="5" borderId="11" xfId="5" applyNumberFormat="1" applyFont="1" applyFill="1" applyBorder="1" applyAlignment="1">
      <alignment horizontal="left"/>
    </xf>
    <xf numFmtId="165" fontId="4" fillId="5" borderId="12" xfId="5" applyNumberFormat="1" applyFont="1" applyFill="1" applyBorder="1" applyAlignment="1">
      <alignment horizontal="left"/>
    </xf>
    <xf numFmtId="165" fontId="4" fillId="5" borderId="13" xfId="5" applyNumberFormat="1" applyFont="1" applyFill="1" applyBorder="1" applyAlignment="1">
      <alignment horizontal="left"/>
    </xf>
    <xf numFmtId="43" fontId="4" fillId="5" borderId="13" xfId="1" applyFont="1" applyFill="1" applyBorder="1" applyAlignment="1">
      <alignment horizontal="left"/>
    </xf>
    <xf numFmtId="43" fontId="4" fillId="5" borderId="14" xfId="1" applyFont="1" applyFill="1" applyBorder="1"/>
    <xf numFmtId="10" fontId="4" fillId="5" borderId="14" xfId="2" applyNumberFormat="1" applyFont="1" applyFill="1" applyBorder="1"/>
    <xf numFmtId="165" fontId="8" fillId="0" borderId="7" xfId="5" applyNumberFormat="1" applyFont="1" applyBorder="1" applyAlignment="1">
      <alignment horizontal="right"/>
    </xf>
    <xf numFmtId="165" fontId="8" fillId="0" borderId="8" xfId="5" applyNumberFormat="1" applyFont="1" applyBorder="1"/>
    <xf numFmtId="165" fontId="8" fillId="0" borderId="9" xfId="5" applyNumberFormat="1" applyFont="1" applyBorder="1"/>
    <xf numFmtId="43" fontId="8" fillId="0" borderId="9" xfId="1" applyFont="1" applyBorder="1"/>
    <xf numFmtId="165" fontId="7" fillId="0" borderId="7" xfId="5" applyNumberFormat="1" applyFont="1" applyBorder="1" applyAlignment="1">
      <alignment horizontal="right"/>
    </xf>
    <xf numFmtId="43" fontId="7" fillId="0" borderId="10" xfId="1" applyFont="1" applyBorder="1"/>
    <xf numFmtId="165" fontId="5" fillId="4" borderId="8" xfId="5" applyNumberFormat="1" applyFont="1" applyFill="1" applyBorder="1"/>
    <xf numFmtId="165" fontId="5" fillId="4" borderId="9" xfId="5" applyNumberFormat="1" applyFont="1" applyFill="1" applyBorder="1"/>
    <xf numFmtId="43" fontId="5" fillId="4" borderId="9" xfId="1" applyFont="1" applyFill="1" applyBorder="1"/>
    <xf numFmtId="9" fontId="5" fillId="0" borderId="0" xfId="2" applyFont="1"/>
    <xf numFmtId="10" fontId="5" fillId="0" borderId="0" xfId="2" applyNumberFormat="1" applyFont="1"/>
    <xf numFmtId="9" fontId="5" fillId="0" borderId="0" xfId="0" applyNumberFormat="1" applyFont="1"/>
    <xf numFmtId="0" fontId="7" fillId="0" borderId="0" xfId="0" applyFont="1" applyAlignment="1">
      <alignment horizontal="right"/>
    </xf>
    <xf numFmtId="43" fontId="4" fillId="5" borderId="13" xfId="1" applyFont="1" applyFill="1" applyBorder="1" applyAlignment="1">
      <alignment horizontal="center"/>
    </xf>
    <xf numFmtId="43" fontId="4" fillId="5" borderId="13" xfId="1" quotePrefix="1" applyFont="1" applyFill="1" applyBorder="1" applyAlignment="1">
      <alignment horizontal="center"/>
    </xf>
    <xf numFmtId="43" fontId="4" fillId="5" borderId="14" xfId="1" applyFont="1" applyFill="1" applyBorder="1" applyAlignment="1">
      <alignment horizontal="center"/>
    </xf>
    <xf numFmtId="43" fontId="4" fillId="5" borderId="14" xfId="1" quotePrefix="1" applyFont="1" applyFill="1" applyBorder="1" applyAlignment="1">
      <alignment horizontal="center"/>
    </xf>
    <xf numFmtId="10" fontId="4" fillId="5" borderId="14" xfId="2" quotePrefix="1" applyNumberFormat="1" applyFont="1" applyFill="1" applyBorder="1" applyAlignment="1">
      <alignment horizontal="center"/>
    </xf>
    <xf numFmtId="43" fontId="8" fillId="0" borderId="5" xfId="1" applyFont="1" applyFill="1" applyBorder="1"/>
    <xf numFmtId="43" fontId="5" fillId="4" borderId="10" xfId="1" applyFont="1" applyFill="1" applyBorder="1"/>
    <xf numFmtId="164" fontId="5" fillId="4" borderId="9" xfId="5" applyNumberFormat="1" applyFont="1" applyFill="1" applyBorder="1"/>
    <xf numFmtId="165" fontId="5" fillId="4" borderId="8" xfId="5" applyNumberFormat="1" applyFont="1" applyFill="1" applyBorder="1" applyAlignment="1">
      <alignment wrapText="1"/>
    </xf>
    <xf numFmtId="166" fontId="12" fillId="4" borderId="7" xfId="5" applyNumberFormat="1" applyFont="1" applyFill="1" applyBorder="1" applyAlignment="1">
      <alignment horizontal="right"/>
    </xf>
    <xf numFmtId="43" fontId="8" fillId="3" borderId="9" xfId="1" applyFont="1" applyFill="1" applyBorder="1"/>
  </cellXfs>
  <cellStyles count="6">
    <cellStyle name="Comma" xfId="1" builtinId="3"/>
    <cellStyle name="Comma 2" xfId="3" xr:uid="{00000000-0005-0000-0000-000001000000}"/>
    <cellStyle name="Comma 2 2" xfId="5" xr:uid="{00000000-0005-0000-0000-000002000000}"/>
    <cellStyle name="Normal" xfId="0" builtinId="0"/>
    <cellStyle name="Normal 12" xfId="4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314325</xdr:colOff>
      <xdr:row>49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39125" cy="939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75352</xdr:colOff>
      <xdr:row>45</xdr:row>
      <xdr:rowOff>84643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86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23</xdr:col>
      <xdr:colOff>246781</xdr:colOff>
      <xdr:row>42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0"/>
          <a:ext cx="6952381" cy="812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180975</xdr:rowOff>
    </xdr:from>
    <xdr:to>
      <xdr:col>10</xdr:col>
      <xdr:colOff>104005</xdr:colOff>
      <xdr:row>47</xdr:row>
      <xdr:rowOff>103689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71475"/>
          <a:ext cx="6161905" cy="8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84952</xdr:colOff>
      <xdr:row>46</xdr:row>
      <xdr:rowOff>113214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180952" cy="86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417828</xdr:colOff>
      <xdr:row>34</xdr:row>
      <xdr:rowOff>56333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71428" cy="65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323048</xdr:colOff>
      <xdr:row>43</xdr:row>
      <xdr:rowOff>84690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19048" cy="8276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227809</xdr:colOff>
      <xdr:row>45</xdr:row>
      <xdr:rowOff>84643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23809" cy="8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589790</xdr:colOff>
      <xdr:row>43</xdr:row>
      <xdr:rowOff>122786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6190" cy="83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56381</xdr:colOff>
      <xdr:row>45</xdr:row>
      <xdr:rowOff>94167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52381" cy="8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zoomScale="80" zoomScaleNormal="80" workbookViewId="0">
      <pane ySplit="6" topLeftCell="A55" activePane="bottomLeft" state="frozen"/>
      <selection pane="bottomLeft" activeCell="B62" sqref="B62"/>
    </sheetView>
  </sheetViews>
  <sheetFormatPr defaultColWidth="8.77734375" defaultRowHeight="24.6"/>
  <cols>
    <col min="1" max="1" width="8" style="2" customWidth="1"/>
    <col min="2" max="2" width="132" style="2" customWidth="1"/>
    <col min="3" max="4" width="7.6640625" style="2" customWidth="1"/>
    <col min="5" max="5" width="10.44140625" style="2" bestFit="1" customWidth="1"/>
    <col min="6" max="6" width="17" style="2" bestFit="1" customWidth="1"/>
    <col min="7" max="7" width="16.44140625" style="2" customWidth="1"/>
    <col min="8" max="10" width="18.6640625" style="2" customWidth="1"/>
    <col min="11" max="11" width="16.44140625" style="2" customWidth="1"/>
    <col min="12" max="12" width="23.109375" style="2" bestFit="1" customWidth="1"/>
    <col min="13" max="13" width="20.6640625" style="2" bestFit="1" customWidth="1"/>
    <col min="14" max="14" width="15.44140625" style="2" bestFit="1" customWidth="1"/>
    <col min="15" max="15" width="18.109375" style="2" bestFit="1" customWidth="1"/>
    <col min="16" max="16" width="15" style="2" customWidth="1"/>
    <col min="17" max="17" width="17.33203125" style="2" customWidth="1"/>
    <col min="18" max="18" width="11" style="2" customWidth="1"/>
    <col min="19" max="19" width="13.6640625" style="2" bestFit="1" customWidth="1"/>
    <col min="20" max="16384" width="8.77734375" style="2"/>
  </cols>
  <sheetData>
    <row r="1" spans="1:19">
      <c r="A1" s="1" t="s">
        <v>0</v>
      </c>
      <c r="G1" s="3"/>
      <c r="H1" s="3"/>
      <c r="I1" s="3"/>
      <c r="J1" s="3"/>
      <c r="K1" s="4"/>
      <c r="L1" s="3"/>
    </row>
    <row r="2" spans="1:19">
      <c r="A2" s="1" t="s">
        <v>1</v>
      </c>
      <c r="B2" s="1" t="s">
        <v>52</v>
      </c>
      <c r="C2" s="1"/>
      <c r="D2" s="1"/>
      <c r="E2" s="1"/>
      <c r="F2" s="1"/>
      <c r="G2" s="5"/>
      <c r="H2" s="5"/>
      <c r="I2" s="5"/>
      <c r="J2" s="5"/>
      <c r="K2" s="5"/>
      <c r="L2" s="3"/>
    </row>
    <row r="3" spans="1:19">
      <c r="A3" s="1" t="s">
        <v>51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9">
      <c r="A4" s="1" t="s">
        <v>34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9" ht="25.2" thickBot="1">
      <c r="A5" s="1" t="s">
        <v>35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9" ht="73.8">
      <c r="A6" s="6" t="s">
        <v>2</v>
      </c>
      <c r="B6" s="7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9" t="s">
        <v>8</v>
      </c>
      <c r="H6" s="9" t="s">
        <v>57</v>
      </c>
      <c r="I6" s="9" t="s">
        <v>58</v>
      </c>
      <c r="J6" s="9" t="s">
        <v>59</v>
      </c>
      <c r="K6" s="9" t="s">
        <v>9</v>
      </c>
      <c r="L6" s="6" t="s">
        <v>10</v>
      </c>
      <c r="M6" s="6" t="s">
        <v>11</v>
      </c>
      <c r="N6" s="6" t="s">
        <v>12</v>
      </c>
      <c r="O6" s="6" t="s">
        <v>13</v>
      </c>
      <c r="P6" s="6" t="s">
        <v>14</v>
      </c>
      <c r="Q6" s="6" t="s">
        <v>15</v>
      </c>
    </row>
    <row r="7" spans="1:19" ht="25.2" thickBot="1">
      <c r="A7" s="10"/>
      <c r="B7" s="10"/>
      <c r="C7" s="10"/>
      <c r="D7" s="10"/>
      <c r="E7" s="10"/>
      <c r="F7" s="10"/>
      <c r="G7" s="11"/>
      <c r="H7" s="11"/>
      <c r="I7" s="11"/>
      <c r="J7" s="11"/>
      <c r="K7" s="11"/>
      <c r="L7" s="11"/>
      <c r="M7" s="11"/>
      <c r="N7" s="11"/>
      <c r="O7" s="12"/>
      <c r="P7" s="12"/>
      <c r="Q7" s="12"/>
    </row>
    <row r="8" spans="1:19">
      <c r="A8" s="13" t="s">
        <v>16</v>
      </c>
      <c r="B8" s="14" t="s">
        <v>17</v>
      </c>
      <c r="C8" s="15"/>
      <c r="D8" s="15"/>
      <c r="E8" s="15"/>
      <c r="F8" s="15"/>
      <c r="G8" s="55"/>
      <c r="H8" s="55"/>
      <c r="I8" s="55"/>
      <c r="J8" s="55"/>
      <c r="K8" s="17"/>
      <c r="L8" s="18"/>
      <c r="M8" s="18"/>
      <c r="N8" s="18"/>
      <c r="O8" s="18"/>
      <c r="P8" s="18"/>
      <c r="Q8" s="18"/>
      <c r="S8" s="19"/>
    </row>
    <row r="9" spans="1:19">
      <c r="A9" s="20"/>
      <c r="B9" s="21"/>
      <c r="C9" s="22"/>
      <c r="D9" s="22"/>
      <c r="E9" s="22"/>
      <c r="F9" s="22"/>
      <c r="G9" s="23"/>
      <c r="H9" s="23"/>
      <c r="I9" s="23"/>
      <c r="J9" s="23"/>
      <c r="K9" s="23"/>
      <c r="L9" s="24"/>
      <c r="M9" s="24"/>
      <c r="N9" s="24"/>
      <c r="O9" s="24"/>
      <c r="P9" s="24"/>
      <c r="Q9" s="24"/>
      <c r="S9" s="19"/>
    </row>
    <row r="10" spans="1:19">
      <c r="A10" s="20"/>
      <c r="B10" s="25"/>
      <c r="C10" s="22"/>
      <c r="D10" s="22"/>
      <c r="E10" s="22"/>
      <c r="F10" s="22"/>
      <c r="G10" s="23"/>
      <c r="H10" s="23"/>
      <c r="I10" s="23"/>
      <c r="J10" s="23"/>
      <c r="K10" s="23"/>
      <c r="L10" s="24"/>
      <c r="M10" s="24"/>
      <c r="N10" s="24"/>
      <c r="O10" s="24"/>
      <c r="P10" s="24"/>
      <c r="Q10" s="24"/>
      <c r="S10" s="19"/>
    </row>
    <row r="11" spans="1:19">
      <c r="A11" s="20"/>
      <c r="B11" s="21"/>
      <c r="C11" s="22"/>
      <c r="D11" s="22"/>
      <c r="E11" s="22"/>
      <c r="F11" s="22"/>
      <c r="G11" s="23"/>
      <c r="H11" s="23"/>
      <c r="I11" s="23"/>
      <c r="J11" s="23"/>
      <c r="K11" s="23"/>
      <c r="L11" s="24"/>
      <c r="M11" s="24"/>
      <c r="N11" s="24"/>
      <c r="O11" s="24"/>
      <c r="P11" s="24"/>
      <c r="Q11" s="24"/>
      <c r="S11" s="19"/>
    </row>
    <row r="12" spans="1:19">
      <c r="A12" s="20"/>
      <c r="B12" s="21"/>
      <c r="C12" s="22"/>
      <c r="D12" s="22"/>
      <c r="E12" s="22"/>
      <c r="F12" s="22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4"/>
      <c r="S12" s="19"/>
    </row>
    <row r="13" spans="1:19">
      <c r="A13" s="20"/>
      <c r="B13" s="21"/>
      <c r="C13" s="22"/>
      <c r="D13" s="22"/>
      <c r="E13" s="22"/>
      <c r="F13" s="22"/>
      <c r="G13" s="23"/>
      <c r="H13" s="23"/>
      <c r="I13" s="23"/>
      <c r="J13" s="23"/>
      <c r="K13" s="23"/>
      <c r="L13" s="24"/>
      <c r="M13" s="24"/>
      <c r="N13" s="24"/>
      <c r="O13" s="24"/>
      <c r="P13" s="24"/>
      <c r="Q13" s="24"/>
    </row>
    <row r="14" spans="1:19" ht="25.2" thickBot="1">
      <c r="A14" s="26"/>
      <c r="B14" s="27"/>
      <c r="C14" s="28"/>
      <c r="D14" s="28"/>
      <c r="E14" s="28"/>
      <c r="F14" s="28"/>
      <c r="G14" s="29"/>
      <c r="H14" s="29"/>
      <c r="I14" s="29"/>
      <c r="J14" s="29"/>
      <c r="K14" s="29"/>
      <c r="L14" s="30"/>
      <c r="M14" s="30"/>
      <c r="N14" s="30"/>
      <c r="O14" s="30"/>
      <c r="P14" s="30"/>
      <c r="Q14" s="30"/>
    </row>
    <row r="15" spans="1:19" ht="25.2" thickBot="1">
      <c r="A15" s="31"/>
      <c r="B15" s="32" t="s">
        <v>18</v>
      </c>
      <c r="C15" s="33"/>
      <c r="D15" s="33"/>
      <c r="E15" s="33"/>
      <c r="F15" s="33"/>
      <c r="G15" s="34"/>
      <c r="H15" s="50"/>
      <c r="I15" s="50"/>
      <c r="J15" s="50"/>
      <c r="K15" s="51"/>
      <c r="L15" s="52"/>
      <c r="M15" s="53"/>
      <c r="N15" s="54"/>
      <c r="O15" s="52"/>
      <c r="P15" s="52"/>
      <c r="Q15" s="52"/>
    </row>
    <row r="16" spans="1:19">
      <c r="A16" s="13" t="s">
        <v>19</v>
      </c>
      <c r="B16" s="14" t="s">
        <v>20</v>
      </c>
      <c r="C16" s="15"/>
      <c r="D16" s="15"/>
      <c r="E16" s="15"/>
      <c r="F16" s="15"/>
      <c r="G16" s="17"/>
      <c r="H16" s="17"/>
      <c r="I16" s="17"/>
      <c r="J16" s="17"/>
      <c r="K16" s="17"/>
      <c r="L16" s="18"/>
      <c r="M16" s="18"/>
      <c r="N16" s="18"/>
      <c r="O16" s="18"/>
      <c r="P16" s="18"/>
      <c r="Q16" s="18"/>
    </row>
    <row r="17" spans="1:19">
      <c r="A17" s="37"/>
      <c r="B17" s="38"/>
      <c r="C17" s="39"/>
      <c r="D17" s="39"/>
      <c r="E17" s="39"/>
      <c r="F17" s="39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</row>
    <row r="18" spans="1:19">
      <c r="A18" s="20"/>
      <c r="B18" s="21"/>
      <c r="C18" s="22"/>
      <c r="D18" s="22"/>
      <c r="E18" s="22"/>
      <c r="F18" s="23"/>
      <c r="G18" s="23"/>
      <c r="H18" s="23"/>
      <c r="I18" s="23"/>
      <c r="J18" s="23"/>
      <c r="K18" s="23"/>
      <c r="L18" s="24"/>
      <c r="M18" s="24"/>
      <c r="N18" s="24"/>
      <c r="O18" s="24"/>
      <c r="P18" s="24"/>
      <c r="Q18" s="24"/>
    </row>
    <row r="19" spans="1:19">
      <c r="A19" s="20"/>
      <c r="B19" s="21"/>
      <c r="C19" s="22"/>
      <c r="D19" s="22"/>
      <c r="E19" s="22"/>
      <c r="F19" s="23"/>
      <c r="G19" s="23"/>
      <c r="H19" s="23"/>
      <c r="I19" s="23"/>
      <c r="J19" s="23"/>
      <c r="K19" s="23"/>
      <c r="L19" s="24"/>
      <c r="M19" s="24"/>
      <c r="N19" s="24"/>
      <c r="O19" s="24"/>
      <c r="P19" s="24"/>
      <c r="Q19" s="24"/>
    </row>
    <row r="20" spans="1:19" ht="25.2" thickBot="1">
      <c r="A20" s="26"/>
      <c r="B20" s="27"/>
      <c r="C20" s="28"/>
      <c r="D20" s="28"/>
      <c r="E20" s="28"/>
      <c r="F20" s="28"/>
      <c r="G20" s="29"/>
      <c r="H20" s="29"/>
      <c r="I20" s="29"/>
      <c r="J20" s="29"/>
      <c r="K20" s="29"/>
      <c r="L20" s="30"/>
      <c r="M20" s="30"/>
      <c r="N20" s="30"/>
      <c r="O20" s="30"/>
      <c r="P20" s="30"/>
      <c r="Q20" s="30"/>
    </row>
    <row r="21" spans="1:19" ht="25.2" thickBot="1">
      <c r="A21" s="31"/>
      <c r="B21" s="32" t="s">
        <v>21</v>
      </c>
      <c r="C21" s="33"/>
      <c r="D21" s="33"/>
      <c r="E21" s="33"/>
      <c r="F21" s="33"/>
      <c r="G21" s="34"/>
      <c r="H21" s="34"/>
      <c r="I21" s="34"/>
      <c r="J21" s="34"/>
      <c r="K21" s="34"/>
      <c r="L21" s="35"/>
      <c r="M21" s="35"/>
      <c r="N21" s="36"/>
      <c r="O21" s="35"/>
      <c r="P21" s="35"/>
      <c r="Q21" s="35"/>
    </row>
    <row r="22" spans="1:19">
      <c r="A22" s="13" t="s">
        <v>22</v>
      </c>
      <c r="B22" s="14" t="s">
        <v>23</v>
      </c>
      <c r="C22" s="15"/>
      <c r="D22" s="15"/>
      <c r="E22" s="15"/>
      <c r="F22" s="15"/>
      <c r="G22" s="17"/>
      <c r="H22" s="17"/>
      <c r="I22" s="17"/>
      <c r="J22" s="17"/>
      <c r="K22" s="17"/>
      <c r="L22" s="18"/>
      <c r="M22" s="18"/>
      <c r="N22" s="18"/>
      <c r="O22" s="18"/>
      <c r="P22" s="18"/>
      <c r="Q22" s="18"/>
    </row>
    <row r="23" spans="1:19">
      <c r="A23" s="20"/>
      <c r="B23" s="21"/>
      <c r="C23" s="22"/>
      <c r="D23" s="22"/>
      <c r="E23" s="22"/>
      <c r="F23" s="22"/>
      <c r="G23" s="23"/>
      <c r="H23" s="23"/>
      <c r="I23" s="23"/>
      <c r="J23" s="23"/>
      <c r="K23" s="23"/>
      <c r="L23" s="24"/>
      <c r="M23" s="24"/>
      <c r="N23" s="24"/>
      <c r="O23" s="24"/>
      <c r="P23" s="24"/>
      <c r="Q23" s="24"/>
    </row>
    <row r="24" spans="1:19">
      <c r="A24" s="41"/>
      <c r="B24" s="27"/>
      <c r="C24" s="28"/>
      <c r="D24" s="28"/>
      <c r="E24" s="28"/>
      <c r="F24" s="28"/>
      <c r="G24" s="29"/>
      <c r="H24" s="29"/>
      <c r="I24" s="29"/>
      <c r="J24" s="29"/>
      <c r="K24" s="29"/>
      <c r="L24" s="42"/>
      <c r="M24" s="42"/>
      <c r="N24" s="42"/>
      <c r="O24" s="42"/>
      <c r="P24" s="42"/>
      <c r="Q24" s="42"/>
    </row>
    <row r="25" spans="1:19">
      <c r="A25" s="20"/>
      <c r="B25" s="43"/>
      <c r="C25" s="44"/>
      <c r="D25" s="44"/>
      <c r="E25" s="44"/>
      <c r="F25" s="44"/>
      <c r="G25" s="45"/>
      <c r="H25" s="45"/>
      <c r="I25" s="45"/>
      <c r="J25" s="45"/>
      <c r="K25" s="45"/>
      <c r="L25" s="24"/>
      <c r="M25" s="24"/>
      <c r="N25" s="24"/>
      <c r="O25" s="24"/>
      <c r="P25" s="24"/>
      <c r="Q25" s="24"/>
    </row>
    <row r="26" spans="1:19" ht="25.2" thickBot="1">
      <c r="A26" s="26"/>
      <c r="B26" s="27"/>
      <c r="C26" s="28"/>
      <c r="D26" s="28"/>
      <c r="E26" s="28"/>
      <c r="F26" s="28"/>
      <c r="G26" s="29"/>
      <c r="H26" s="29"/>
      <c r="I26" s="29"/>
      <c r="J26" s="29"/>
      <c r="K26" s="29"/>
      <c r="L26" s="30"/>
      <c r="M26" s="30"/>
      <c r="N26" s="30"/>
      <c r="O26" s="30"/>
      <c r="P26" s="30"/>
      <c r="Q26" s="30"/>
    </row>
    <row r="27" spans="1:19" ht="25.2" thickBot="1">
      <c r="A27" s="31"/>
      <c r="B27" s="32" t="s">
        <v>24</v>
      </c>
      <c r="C27" s="33"/>
      <c r="D27" s="33"/>
      <c r="E27" s="33"/>
      <c r="F27" s="33"/>
      <c r="G27" s="34"/>
      <c r="H27" s="34"/>
      <c r="I27" s="34"/>
      <c r="J27" s="34"/>
      <c r="K27" s="34"/>
      <c r="L27" s="35"/>
      <c r="M27" s="35"/>
      <c r="N27" s="35"/>
      <c r="O27" s="35"/>
      <c r="P27" s="35"/>
      <c r="Q27" s="35"/>
    </row>
    <row r="28" spans="1:19">
      <c r="A28" s="13" t="s">
        <v>25</v>
      </c>
      <c r="B28" s="14" t="s">
        <v>26</v>
      </c>
      <c r="C28" s="15"/>
      <c r="D28" s="15"/>
      <c r="E28" s="15"/>
      <c r="F28" s="15"/>
      <c r="G28" s="55"/>
      <c r="H28" s="55"/>
      <c r="I28" s="55"/>
      <c r="J28" s="55"/>
      <c r="K28" s="17"/>
      <c r="L28" s="18"/>
      <c r="M28" s="18"/>
      <c r="N28" s="18"/>
      <c r="O28" s="18"/>
      <c r="P28" s="18"/>
      <c r="Q28" s="18"/>
    </row>
    <row r="29" spans="1:19">
      <c r="A29" s="20"/>
      <c r="B29" s="21"/>
      <c r="C29" s="22"/>
      <c r="D29" s="22"/>
      <c r="E29" s="22"/>
      <c r="F29" s="22"/>
      <c r="G29" s="23"/>
      <c r="H29" s="23"/>
      <c r="I29" s="23"/>
      <c r="J29" s="23"/>
      <c r="K29" s="23"/>
      <c r="L29" s="24"/>
      <c r="M29" s="24"/>
      <c r="N29" s="24"/>
      <c r="O29" s="24"/>
      <c r="P29" s="24"/>
      <c r="Q29" s="24"/>
      <c r="S29" s="19"/>
    </row>
    <row r="30" spans="1:19">
      <c r="A30" s="20"/>
      <c r="B30" s="21"/>
      <c r="C30" s="22"/>
      <c r="D30" s="22"/>
      <c r="E30" s="22"/>
      <c r="F30" s="22"/>
      <c r="G30" s="23"/>
      <c r="H30" s="23"/>
      <c r="I30" s="23"/>
      <c r="J30" s="23"/>
      <c r="K30" s="23"/>
      <c r="L30" s="24"/>
      <c r="M30" s="24"/>
      <c r="N30" s="24"/>
      <c r="O30" s="24"/>
      <c r="P30" s="24"/>
      <c r="Q30" s="24"/>
      <c r="S30" s="19"/>
    </row>
    <row r="31" spans="1:19">
      <c r="A31" s="20"/>
      <c r="B31" s="21"/>
      <c r="C31" s="22"/>
      <c r="D31" s="22"/>
      <c r="E31" s="22"/>
      <c r="F31" s="22"/>
      <c r="G31" s="23"/>
      <c r="H31" s="23"/>
      <c r="I31" s="23"/>
      <c r="J31" s="23"/>
      <c r="K31" s="23"/>
      <c r="L31" s="24"/>
      <c r="M31" s="24"/>
      <c r="N31" s="24"/>
      <c r="O31" s="24"/>
      <c r="P31" s="24"/>
      <c r="Q31" s="24"/>
      <c r="S31" s="19"/>
    </row>
    <row r="32" spans="1:19">
      <c r="A32" s="20"/>
      <c r="B32" s="21"/>
      <c r="C32" s="22"/>
      <c r="D32" s="22"/>
      <c r="E32" s="22"/>
      <c r="F32" s="22"/>
      <c r="G32" s="23"/>
      <c r="H32" s="23"/>
      <c r="I32" s="23"/>
      <c r="J32" s="23"/>
      <c r="K32" s="23"/>
      <c r="L32" s="24"/>
      <c r="M32" s="24"/>
      <c r="N32" s="24"/>
      <c r="O32" s="24"/>
      <c r="P32" s="24"/>
      <c r="Q32" s="24"/>
      <c r="S32" s="19"/>
    </row>
    <row r="33" spans="1:17" ht="25.2" thickBot="1">
      <c r="A33" s="26"/>
      <c r="B33" s="27"/>
      <c r="C33" s="28"/>
      <c r="D33" s="28"/>
      <c r="E33" s="28"/>
      <c r="F33" s="28"/>
      <c r="G33" s="29"/>
      <c r="H33" s="29"/>
      <c r="I33" s="29"/>
      <c r="J33" s="29"/>
      <c r="K33" s="29"/>
      <c r="L33" s="30"/>
      <c r="M33" s="30"/>
      <c r="N33" s="30"/>
      <c r="O33" s="30"/>
      <c r="P33" s="30"/>
      <c r="Q33" s="30"/>
    </row>
    <row r="34" spans="1:17" ht="25.2" thickBot="1">
      <c r="A34" s="31"/>
      <c r="B34" s="32" t="s">
        <v>27</v>
      </c>
      <c r="C34" s="33"/>
      <c r="D34" s="33"/>
      <c r="E34" s="33"/>
      <c r="F34" s="33"/>
      <c r="G34" s="34"/>
      <c r="H34" s="34"/>
      <c r="I34" s="34"/>
      <c r="J34" s="34"/>
      <c r="K34" s="34"/>
      <c r="L34" s="35"/>
      <c r="M34" s="35"/>
      <c r="N34" s="36"/>
      <c r="O34" s="35"/>
      <c r="P34" s="35"/>
      <c r="Q34" s="35"/>
    </row>
    <row r="35" spans="1:17">
      <c r="A35" s="13" t="s">
        <v>28</v>
      </c>
      <c r="B35" s="14" t="s">
        <v>29</v>
      </c>
      <c r="C35" s="15"/>
      <c r="D35" s="15"/>
      <c r="E35" s="15"/>
      <c r="F35" s="15"/>
      <c r="G35" s="16"/>
      <c r="H35" s="17"/>
      <c r="I35" s="17"/>
      <c r="J35" s="17"/>
      <c r="K35" s="17"/>
      <c r="L35" s="18"/>
      <c r="M35" s="18"/>
      <c r="N35" s="18"/>
      <c r="O35" s="18"/>
      <c r="P35" s="18"/>
      <c r="Q35" s="18"/>
    </row>
    <row r="36" spans="1:17">
      <c r="A36" s="20"/>
      <c r="B36" s="21"/>
      <c r="C36" s="22"/>
      <c r="D36" s="22"/>
      <c r="E36" s="22"/>
      <c r="F36" s="22"/>
      <c r="G36" s="23"/>
      <c r="H36" s="23"/>
      <c r="I36" s="23"/>
      <c r="J36" s="23"/>
      <c r="K36" s="23"/>
      <c r="L36" s="24"/>
      <c r="M36" s="24"/>
      <c r="N36" s="24"/>
      <c r="O36" s="24"/>
      <c r="P36" s="24"/>
      <c r="Q36" s="24">
        <f>L36-O36-P36</f>
        <v>0</v>
      </c>
    </row>
    <row r="37" spans="1:17">
      <c r="A37" s="20"/>
      <c r="B37" s="21"/>
      <c r="C37" s="22"/>
      <c r="D37" s="22"/>
      <c r="E37" s="22"/>
      <c r="F37" s="22"/>
      <c r="G37" s="23"/>
      <c r="H37" s="23"/>
      <c r="I37" s="23"/>
      <c r="J37" s="23"/>
      <c r="K37" s="23"/>
      <c r="L37" s="24"/>
      <c r="M37" s="24"/>
      <c r="N37" s="24"/>
      <c r="O37" s="24"/>
      <c r="P37" s="24"/>
      <c r="Q37" s="24">
        <f t="shared" ref="Q37:Q38" si="0">L37-O37-P37</f>
        <v>0</v>
      </c>
    </row>
    <row r="38" spans="1:17">
      <c r="A38" s="20"/>
      <c r="B38" s="21"/>
      <c r="C38" s="22"/>
      <c r="D38" s="22"/>
      <c r="E38" s="22"/>
      <c r="F38" s="22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4">
        <f t="shared" si="0"/>
        <v>0</v>
      </c>
    </row>
    <row r="39" spans="1:17" ht="25.2" thickBot="1">
      <c r="A39" s="26"/>
      <c r="B39" s="27"/>
      <c r="C39" s="28"/>
      <c r="D39" s="28"/>
      <c r="E39" s="28"/>
      <c r="F39" s="28"/>
      <c r="G39" s="29"/>
      <c r="H39" s="29"/>
      <c r="I39" s="29"/>
      <c r="J39" s="29"/>
      <c r="K39" s="29"/>
      <c r="L39" s="30"/>
      <c r="M39" s="30"/>
      <c r="N39" s="30"/>
      <c r="O39" s="30"/>
      <c r="P39" s="30"/>
      <c r="Q39" s="30"/>
    </row>
    <row r="40" spans="1:17" ht="25.2" thickBot="1">
      <c r="A40" s="31"/>
      <c r="B40" s="32" t="s">
        <v>55</v>
      </c>
      <c r="C40" s="33"/>
      <c r="D40" s="33"/>
      <c r="E40" s="33"/>
      <c r="F40" s="33"/>
      <c r="G40" s="34">
        <f>SUM(G35:G39)</f>
        <v>0</v>
      </c>
      <c r="H40" s="34">
        <f>SUM(H35:H39)</f>
        <v>0</v>
      </c>
      <c r="I40" s="34"/>
      <c r="J40" s="34"/>
      <c r="K40" s="34"/>
      <c r="L40" s="35">
        <f>SUM(L36:L39)</f>
        <v>0</v>
      </c>
      <c r="M40" s="35">
        <f>G40-L40</f>
        <v>0</v>
      </c>
      <c r="N40" s="36" t="e">
        <f>M40/G40</f>
        <v>#DIV/0!</v>
      </c>
      <c r="O40" s="35">
        <f>SUM(O36:O39)</f>
        <v>0</v>
      </c>
      <c r="P40" s="35">
        <f>SUM(P36:P39)</f>
        <v>0</v>
      </c>
      <c r="Q40" s="35">
        <f>SUM(Q36:Q39)</f>
        <v>0</v>
      </c>
    </row>
    <row r="41" spans="1:17">
      <c r="A41" s="13" t="s">
        <v>30</v>
      </c>
      <c r="B41" s="14" t="s">
        <v>31</v>
      </c>
      <c r="C41" s="15"/>
      <c r="D41" s="15"/>
      <c r="E41" s="15"/>
      <c r="F41" s="15"/>
      <c r="G41" s="16"/>
      <c r="H41" s="17"/>
      <c r="I41" s="17"/>
      <c r="J41" s="17"/>
      <c r="K41" s="17"/>
      <c r="L41" s="18"/>
      <c r="M41" s="18"/>
      <c r="N41" s="18"/>
      <c r="O41" s="18"/>
      <c r="P41" s="18"/>
      <c r="Q41" s="18"/>
    </row>
    <row r="42" spans="1:17">
      <c r="A42" s="37"/>
      <c r="B42" s="38" t="s">
        <v>62</v>
      </c>
      <c r="C42" s="39"/>
      <c r="D42" s="39"/>
      <c r="E42" s="39"/>
      <c r="F42" s="39"/>
      <c r="G42" s="60">
        <v>27343180</v>
      </c>
      <c r="H42" s="40"/>
      <c r="I42" s="40"/>
      <c r="J42" s="40"/>
      <c r="K42" s="40"/>
      <c r="L42" s="30"/>
      <c r="M42" s="30"/>
      <c r="N42" s="30"/>
      <c r="O42" s="30"/>
      <c r="P42" s="30"/>
      <c r="Q42" s="30"/>
    </row>
    <row r="43" spans="1:17">
      <c r="A43" s="37"/>
      <c r="B43" s="38" t="s">
        <v>60</v>
      </c>
      <c r="C43" s="39"/>
      <c r="D43" s="39"/>
      <c r="E43" s="39"/>
      <c r="F43" s="39"/>
      <c r="G43" s="60">
        <v>510600</v>
      </c>
      <c r="H43" s="40"/>
      <c r="I43" s="40"/>
      <c r="J43" s="40"/>
      <c r="K43" s="40"/>
      <c r="L43" s="30"/>
      <c r="M43" s="30"/>
      <c r="N43" s="30"/>
      <c r="O43" s="30"/>
      <c r="P43" s="30"/>
      <c r="Q43" s="30"/>
    </row>
    <row r="44" spans="1:17">
      <c r="A44" s="37"/>
      <c r="B44" s="38" t="s">
        <v>61</v>
      </c>
      <c r="C44" s="39"/>
      <c r="D44" s="39"/>
      <c r="E44" s="39"/>
      <c r="F44" s="39"/>
      <c r="G44" s="60">
        <v>510600</v>
      </c>
      <c r="H44" s="40"/>
      <c r="I44" s="40"/>
      <c r="J44" s="40"/>
      <c r="K44" s="40"/>
      <c r="L44" s="30"/>
      <c r="M44" s="30"/>
      <c r="N44" s="30"/>
      <c r="O44" s="30"/>
      <c r="P44" s="30"/>
      <c r="Q44" s="30"/>
    </row>
    <row r="45" spans="1:17">
      <c r="A45" s="37"/>
      <c r="B45" s="38" t="s">
        <v>63</v>
      </c>
      <c r="C45" s="39"/>
      <c r="D45" s="39"/>
      <c r="E45" s="39"/>
      <c r="F45" s="39"/>
      <c r="G45" s="60">
        <v>300000</v>
      </c>
      <c r="H45" s="40"/>
      <c r="I45" s="40"/>
      <c r="J45" s="40"/>
      <c r="K45" s="40"/>
      <c r="L45" s="30"/>
      <c r="M45" s="30"/>
      <c r="N45" s="30"/>
      <c r="O45" s="30"/>
      <c r="P45" s="30"/>
      <c r="Q45" s="30"/>
    </row>
    <row r="46" spans="1:17">
      <c r="A46" s="37"/>
      <c r="B46" s="38" t="s">
        <v>64</v>
      </c>
      <c r="C46" s="39"/>
      <c r="D46" s="39"/>
      <c r="E46" s="39"/>
      <c r="F46" s="39"/>
      <c r="G46" s="60">
        <v>300000</v>
      </c>
      <c r="H46" s="40"/>
      <c r="I46" s="40"/>
      <c r="J46" s="40"/>
      <c r="K46" s="40"/>
      <c r="L46" s="30"/>
      <c r="M46" s="30"/>
      <c r="N46" s="30"/>
      <c r="O46" s="30"/>
      <c r="P46" s="30"/>
      <c r="Q46" s="30"/>
    </row>
    <row r="47" spans="1:17">
      <c r="A47" s="20">
        <v>1</v>
      </c>
      <c r="B47" s="21" t="s">
        <v>53</v>
      </c>
      <c r="C47" s="22"/>
      <c r="D47" s="22">
        <v>60</v>
      </c>
      <c r="E47" s="22" t="s">
        <v>33</v>
      </c>
      <c r="F47" s="22"/>
      <c r="G47" s="23"/>
      <c r="H47" s="23">
        <f>F47*D47</f>
        <v>0</v>
      </c>
      <c r="I47" s="23"/>
      <c r="J47" s="23"/>
      <c r="K47" s="23"/>
      <c r="L47" s="24">
        <f>H47+K47</f>
        <v>0</v>
      </c>
      <c r="M47" s="24"/>
      <c r="N47" s="24"/>
      <c r="O47" s="24">
        <v>0</v>
      </c>
      <c r="P47" s="24"/>
      <c r="Q47" s="24">
        <f>L47-O47-P47</f>
        <v>0</v>
      </c>
    </row>
    <row r="48" spans="1:17">
      <c r="A48" s="20">
        <v>2</v>
      </c>
      <c r="B48" s="21" t="s">
        <v>54</v>
      </c>
      <c r="C48" s="22"/>
      <c r="D48" s="22">
        <v>60</v>
      </c>
      <c r="E48" s="22" t="s">
        <v>33</v>
      </c>
      <c r="F48" s="22"/>
      <c r="G48" s="23"/>
      <c r="H48" s="23">
        <f>F48*D48</f>
        <v>0</v>
      </c>
      <c r="I48" s="23"/>
      <c r="J48" s="23"/>
      <c r="K48" s="23"/>
      <c r="L48" s="24">
        <f>H48+K48</f>
        <v>0</v>
      </c>
      <c r="M48" s="24"/>
      <c r="N48" s="24"/>
      <c r="O48" s="24"/>
      <c r="P48" s="24"/>
      <c r="Q48" s="24">
        <f t="shared" ref="Q48" si="1">L48-O48-P48</f>
        <v>0</v>
      </c>
    </row>
    <row r="49" spans="1:17">
      <c r="A49" s="20">
        <v>3</v>
      </c>
      <c r="B49" s="43" t="s">
        <v>42</v>
      </c>
      <c r="C49" s="44"/>
      <c r="D49" s="44">
        <v>3</v>
      </c>
      <c r="E49" s="44" t="s">
        <v>33</v>
      </c>
      <c r="F49" s="44">
        <v>60000</v>
      </c>
      <c r="G49" s="45"/>
      <c r="H49" s="45">
        <v>0</v>
      </c>
      <c r="I49" s="45"/>
      <c r="J49" s="45"/>
      <c r="K49" s="45">
        <f>F49*D49</f>
        <v>180000</v>
      </c>
      <c r="L49" s="56">
        <f>H49+I49-J49+K49</f>
        <v>180000</v>
      </c>
      <c r="M49" s="56"/>
      <c r="N49" s="30"/>
      <c r="O49" s="30"/>
      <c r="P49" s="30"/>
      <c r="Q49" s="30"/>
    </row>
    <row r="50" spans="1:17">
      <c r="A50" s="20">
        <v>4</v>
      </c>
      <c r="B50" s="43" t="s">
        <v>43</v>
      </c>
      <c r="C50" s="44"/>
      <c r="D50" s="44">
        <v>5</v>
      </c>
      <c r="E50" s="44" t="s">
        <v>36</v>
      </c>
      <c r="F50" s="44">
        <v>271600</v>
      </c>
      <c r="G50" s="45"/>
      <c r="H50" s="45">
        <f>SUM(F50*D50)</f>
        <v>1358000</v>
      </c>
      <c r="I50" s="45"/>
      <c r="J50" s="45"/>
      <c r="K50" s="45"/>
      <c r="L50" s="56">
        <f>H50+I50-J50+K50</f>
        <v>1358000</v>
      </c>
      <c r="M50" s="56"/>
      <c r="N50" s="30"/>
      <c r="O50" s="30"/>
      <c r="P50" s="30"/>
      <c r="Q50" s="30"/>
    </row>
    <row r="51" spans="1:17">
      <c r="A51" s="20">
        <v>5</v>
      </c>
      <c r="B51" s="43" t="s">
        <v>44</v>
      </c>
      <c r="C51" s="44"/>
      <c r="D51" s="44">
        <v>60</v>
      </c>
      <c r="E51" s="44" t="s">
        <v>33</v>
      </c>
      <c r="F51" s="44">
        <v>2800</v>
      </c>
      <c r="G51" s="45"/>
      <c r="H51" s="45">
        <f>F51*150</f>
        <v>420000</v>
      </c>
      <c r="I51" s="45"/>
      <c r="J51" s="45">
        <f>H51-L51</f>
        <v>252000</v>
      </c>
      <c r="K51" s="45"/>
      <c r="L51" s="45">
        <f>F51*60</f>
        <v>168000</v>
      </c>
      <c r="M51" s="56"/>
      <c r="N51" s="30"/>
      <c r="O51" s="30"/>
      <c r="P51" s="30"/>
      <c r="Q51" s="30"/>
    </row>
    <row r="52" spans="1:17">
      <c r="A52" s="20">
        <v>6</v>
      </c>
      <c r="B52" s="43" t="s">
        <v>45</v>
      </c>
      <c r="C52" s="44"/>
      <c r="D52" s="44">
        <v>5</v>
      </c>
      <c r="E52" s="44" t="s">
        <v>37</v>
      </c>
      <c r="F52" s="57">
        <v>65000</v>
      </c>
      <c r="G52" s="45"/>
      <c r="H52" s="45"/>
      <c r="I52" s="45">
        <f>J51</f>
        <v>252000</v>
      </c>
      <c r="J52" s="45"/>
      <c r="K52" s="45">
        <f>325000-252000</f>
        <v>73000</v>
      </c>
      <c r="L52" s="56">
        <f>I52+K52</f>
        <v>325000</v>
      </c>
      <c r="M52" s="56"/>
      <c r="N52" s="30"/>
      <c r="O52" s="30"/>
      <c r="P52" s="30"/>
      <c r="Q52" s="30"/>
    </row>
    <row r="53" spans="1:17">
      <c r="A53" s="20">
        <v>7</v>
      </c>
      <c r="B53" s="43" t="s">
        <v>46</v>
      </c>
      <c r="C53" s="44"/>
      <c r="D53" s="44"/>
      <c r="E53" s="44"/>
      <c r="F53" s="57"/>
      <c r="G53" s="45"/>
      <c r="H53" s="45"/>
      <c r="I53" s="45"/>
      <c r="J53" s="45"/>
      <c r="K53" s="45"/>
      <c r="L53" s="56"/>
      <c r="M53" s="56"/>
      <c r="N53" s="30"/>
      <c r="O53" s="30"/>
      <c r="P53" s="30"/>
      <c r="Q53" s="30"/>
    </row>
    <row r="54" spans="1:17">
      <c r="A54" s="59">
        <v>7.1</v>
      </c>
      <c r="B54" s="58" t="s">
        <v>41</v>
      </c>
      <c r="C54" s="44"/>
      <c r="D54" s="44">
        <v>2</v>
      </c>
      <c r="E54" s="44" t="s">
        <v>38</v>
      </c>
      <c r="F54" s="57">
        <v>76269.36</v>
      </c>
      <c r="G54" s="45"/>
      <c r="H54" s="45"/>
      <c r="I54" s="45"/>
      <c r="J54" s="45"/>
      <c r="K54" s="45">
        <f>F54*D54</f>
        <v>152538.72</v>
      </c>
      <c r="L54" s="56">
        <f>SUM(K54)</f>
        <v>152538.72</v>
      </c>
      <c r="M54" s="56"/>
      <c r="N54" s="30"/>
      <c r="O54" s="30"/>
      <c r="P54" s="30"/>
      <c r="Q54" s="30"/>
    </row>
    <row r="55" spans="1:17">
      <c r="A55" s="59">
        <v>7.2</v>
      </c>
      <c r="B55" s="58" t="s">
        <v>47</v>
      </c>
      <c r="C55" s="44"/>
      <c r="D55" s="44">
        <v>1</v>
      </c>
      <c r="E55" s="44" t="s">
        <v>37</v>
      </c>
      <c r="F55" s="57">
        <v>43000</v>
      </c>
      <c r="G55" s="45"/>
      <c r="H55" s="45"/>
      <c r="I55" s="45"/>
      <c r="J55" s="45"/>
      <c r="K55" s="45">
        <f>F55*D55</f>
        <v>43000</v>
      </c>
      <c r="L55" s="56">
        <f t="shared" ref="L55:L58" si="2">SUM(K55)</f>
        <v>43000</v>
      </c>
      <c r="M55" s="56"/>
      <c r="N55" s="30"/>
      <c r="O55" s="30"/>
      <c r="P55" s="30"/>
      <c r="Q55" s="30"/>
    </row>
    <row r="56" spans="1:17">
      <c r="A56" s="59">
        <v>7.3</v>
      </c>
      <c r="B56" s="43" t="s">
        <v>49</v>
      </c>
      <c r="C56" s="44"/>
      <c r="D56" s="44">
        <v>2</v>
      </c>
      <c r="E56" s="44" t="s">
        <v>38</v>
      </c>
      <c r="F56" s="57">
        <v>5700</v>
      </c>
      <c r="G56" s="45"/>
      <c r="H56" s="45"/>
      <c r="I56" s="45"/>
      <c r="J56" s="45"/>
      <c r="K56" s="45">
        <f>F56*D56</f>
        <v>11400</v>
      </c>
      <c r="L56" s="56">
        <f t="shared" si="2"/>
        <v>11400</v>
      </c>
      <c r="M56" s="56"/>
      <c r="N56" s="30"/>
      <c r="O56" s="30"/>
      <c r="P56" s="30"/>
      <c r="Q56" s="30"/>
    </row>
    <row r="57" spans="1:17">
      <c r="A57" s="59">
        <v>7.4</v>
      </c>
      <c r="B57" s="43" t="s">
        <v>48</v>
      </c>
      <c r="C57" s="44"/>
      <c r="D57" s="44">
        <v>1</v>
      </c>
      <c r="E57" s="44" t="s">
        <v>37</v>
      </c>
      <c r="F57" s="57">
        <v>2600</v>
      </c>
      <c r="G57" s="45"/>
      <c r="H57" s="45"/>
      <c r="I57" s="45"/>
      <c r="J57" s="45"/>
      <c r="K57" s="45">
        <f>F57*D57</f>
        <v>2600</v>
      </c>
      <c r="L57" s="56">
        <f t="shared" si="2"/>
        <v>2600</v>
      </c>
      <c r="M57" s="56"/>
      <c r="N57" s="30"/>
      <c r="O57" s="30"/>
      <c r="P57" s="30"/>
      <c r="Q57" s="30"/>
    </row>
    <row r="58" spans="1:17">
      <c r="A58" s="20">
        <v>8</v>
      </c>
      <c r="B58" s="43" t="s">
        <v>50</v>
      </c>
      <c r="C58" s="44"/>
      <c r="D58" s="44">
        <v>5</v>
      </c>
      <c r="E58" s="44" t="s">
        <v>37</v>
      </c>
      <c r="F58" s="57">
        <v>3000</v>
      </c>
      <c r="G58" s="45"/>
      <c r="H58" s="45"/>
      <c r="I58" s="45"/>
      <c r="J58" s="45"/>
      <c r="K58" s="45">
        <f>F58*D58</f>
        <v>15000</v>
      </c>
      <c r="L58" s="56">
        <f t="shared" si="2"/>
        <v>15000</v>
      </c>
      <c r="M58" s="56"/>
      <c r="N58" s="30"/>
      <c r="O58" s="30"/>
      <c r="P58" s="30"/>
      <c r="Q58" s="30"/>
    </row>
    <row r="59" spans="1:17">
      <c r="A59" s="26">
        <v>9</v>
      </c>
      <c r="B59" s="27" t="s">
        <v>66</v>
      </c>
      <c r="C59" s="27"/>
      <c r="D59" s="27">
        <v>5</v>
      </c>
      <c r="E59" s="44" t="s">
        <v>36</v>
      </c>
      <c r="F59" s="27">
        <v>420000</v>
      </c>
      <c r="G59" s="27"/>
      <c r="H59" s="29">
        <f>F59*D59</f>
        <v>2100000</v>
      </c>
      <c r="I59" s="29"/>
      <c r="J59" s="29"/>
      <c r="K59" s="29"/>
      <c r="L59" s="56">
        <f>H59+I59-J59+K59</f>
        <v>2100000</v>
      </c>
      <c r="M59" s="30"/>
      <c r="N59" s="30"/>
      <c r="O59" s="30"/>
      <c r="P59" s="30"/>
      <c r="Q59" s="30"/>
    </row>
    <row r="60" spans="1:17">
      <c r="A60" s="26">
        <v>10</v>
      </c>
      <c r="B60" s="27" t="s">
        <v>67</v>
      </c>
      <c r="C60" s="28"/>
      <c r="D60" s="28">
        <v>12</v>
      </c>
      <c r="E60" s="44" t="s">
        <v>65</v>
      </c>
      <c r="F60" s="28">
        <v>3100</v>
      </c>
      <c r="G60" s="28"/>
      <c r="H60" s="29">
        <f>D60*F60</f>
        <v>37200</v>
      </c>
      <c r="I60" s="29"/>
      <c r="J60" s="29"/>
      <c r="K60" s="29"/>
      <c r="L60" s="56">
        <f>H60+I60-J60+K60</f>
        <v>37200</v>
      </c>
      <c r="M60" s="30"/>
      <c r="N60" s="30"/>
      <c r="O60" s="30"/>
      <c r="P60" s="30"/>
      <c r="Q60" s="30"/>
    </row>
    <row r="61" spans="1:17">
      <c r="A61" s="26">
        <v>11</v>
      </c>
      <c r="B61" s="27" t="s">
        <v>68</v>
      </c>
      <c r="C61" s="28"/>
      <c r="D61" s="28">
        <v>24</v>
      </c>
      <c r="E61" s="44" t="s">
        <v>65</v>
      </c>
      <c r="F61" s="28">
        <v>3600</v>
      </c>
      <c r="G61" s="28"/>
      <c r="H61" s="29">
        <f t="shared" ref="H61:H62" si="3">D61*F61</f>
        <v>86400</v>
      </c>
      <c r="I61" s="29"/>
      <c r="J61" s="29"/>
      <c r="K61" s="29"/>
      <c r="L61" s="56">
        <f t="shared" ref="L61:L62" si="4">H61+I61-J61+K61</f>
        <v>86400</v>
      </c>
      <c r="M61" s="30"/>
      <c r="N61" s="30"/>
      <c r="O61" s="30"/>
      <c r="P61" s="30"/>
      <c r="Q61" s="30"/>
    </row>
    <row r="62" spans="1:17">
      <c r="A62" s="26">
        <v>12</v>
      </c>
      <c r="B62" s="27" t="s">
        <v>69</v>
      </c>
      <c r="C62" s="28"/>
      <c r="D62" s="28">
        <v>48</v>
      </c>
      <c r="E62" s="28" t="s">
        <v>65</v>
      </c>
      <c r="F62" s="28">
        <v>3600</v>
      </c>
      <c r="G62" s="29"/>
      <c r="H62" s="29">
        <f t="shared" si="3"/>
        <v>172800</v>
      </c>
      <c r="I62" s="29"/>
      <c r="J62" s="29"/>
      <c r="K62" s="29"/>
      <c r="L62" s="56">
        <f t="shared" si="4"/>
        <v>172800</v>
      </c>
      <c r="M62" s="30"/>
      <c r="N62" s="30"/>
      <c r="O62" s="30"/>
      <c r="P62" s="30"/>
      <c r="Q62" s="30"/>
    </row>
    <row r="63" spans="1:17" ht="25.2" thickBot="1">
      <c r="A63" s="26"/>
      <c r="B63" s="27"/>
      <c r="C63" s="28"/>
      <c r="D63" s="28"/>
      <c r="E63" s="28"/>
      <c r="F63" s="28"/>
      <c r="G63" s="29"/>
      <c r="H63" s="29"/>
      <c r="I63" s="29"/>
      <c r="J63" s="29"/>
      <c r="K63" s="29"/>
      <c r="L63" s="30"/>
      <c r="M63" s="30"/>
      <c r="N63" s="30"/>
      <c r="O63" s="30"/>
      <c r="P63" s="30"/>
      <c r="Q63" s="30"/>
    </row>
    <row r="64" spans="1:17" ht="25.2" thickBot="1">
      <c r="A64" s="31"/>
      <c r="B64" s="32" t="s">
        <v>56</v>
      </c>
      <c r="C64" s="33"/>
      <c r="D64" s="33"/>
      <c r="E64" s="33"/>
      <c r="F64" s="33"/>
      <c r="G64" s="34">
        <f>SUM(G41:G46)</f>
        <v>28964380</v>
      </c>
      <c r="H64" s="34">
        <f>SUM(H41:H63)</f>
        <v>4174400</v>
      </c>
      <c r="I64" s="34">
        <f>SUM(I41:I63)</f>
        <v>252000</v>
      </c>
      <c r="J64" s="34">
        <f>SUM(J41:J63)</f>
        <v>252000</v>
      </c>
      <c r="K64" s="34">
        <f>SUM(K41:K63)</f>
        <v>477538.72</v>
      </c>
      <c r="L64" s="35">
        <f>SUM(L47:L63)</f>
        <v>4651938.7200000007</v>
      </c>
      <c r="M64" s="35">
        <f>G64-L64</f>
        <v>24312441.280000001</v>
      </c>
      <c r="N64" s="36">
        <f>M64/G64</f>
        <v>0.83939104790090457</v>
      </c>
      <c r="O64" s="35">
        <f>SUM(O47:O49)</f>
        <v>0</v>
      </c>
      <c r="P64" s="35">
        <f>SUM(P47:P49)</f>
        <v>0</v>
      </c>
      <c r="Q64" s="35">
        <f>SUM(Q47:Q49)</f>
        <v>0</v>
      </c>
    </row>
    <row r="65" spans="1:18" ht="25.2" thickBot="1">
      <c r="A65" s="31"/>
      <c r="B65" s="32" t="s">
        <v>32</v>
      </c>
      <c r="C65" s="33"/>
      <c r="D65" s="33"/>
      <c r="E65" s="33"/>
      <c r="F65" s="33"/>
      <c r="G65" s="34">
        <f t="shared" ref="G65:M65" si="5">G15+G21+G27+G34+G40+G64</f>
        <v>28964380</v>
      </c>
      <c r="H65" s="34">
        <f t="shared" si="5"/>
        <v>4174400</v>
      </c>
      <c r="I65" s="34">
        <f t="shared" si="5"/>
        <v>252000</v>
      </c>
      <c r="J65" s="34">
        <f t="shared" si="5"/>
        <v>252000</v>
      </c>
      <c r="K65" s="34">
        <f t="shared" si="5"/>
        <v>477538.72</v>
      </c>
      <c r="L65" s="34">
        <f t="shared" si="5"/>
        <v>4651938.7200000007</v>
      </c>
      <c r="M65" s="34">
        <f t="shared" si="5"/>
        <v>24312441.280000001</v>
      </c>
      <c r="N65" s="36">
        <f>M65/G65</f>
        <v>0.83939104790090457</v>
      </c>
      <c r="O65" s="34">
        <f>O15+O21+O27+O34+O40+O64</f>
        <v>0</v>
      </c>
      <c r="P65" s="35">
        <f>SUM(P49:P64)</f>
        <v>0</v>
      </c>
      <c r="Q65" s="34">
        <f>Q15+Q21+Q27+Q34+Q40+Q64</f>
        <v>0</v>
      </c>
    </row>
    <row r="67" spans="1:18">
      <c r="G67" s="19"/>
      <c r="H67" s="12"/>
      <c r="I67" s="47">
        <f>I64/H64</f>
        <v>6.0367957071674971E-2</v>
      </c>
      <c r="J67" s="12"/>
      <c r="K67" s="47">
        <f>K64/H64</f>
        <v>0.114396972019931</v>
      </c>
      <c r="L67" s="47">
        <f>(L64-H64)/H64</f>
        <v>0.11439697201993117</v>
      </c>
      <c r="O67" s="46"/>
      <c r="Q67" s="47"/>
      <c r="R67" s="48"/>
    </row>
    <row r="68" spans="1:18">
      <c r="H68" s="47"/>
      <c r="I68" s="47"/>
      <c r="J68" s="47"/>
      <c r="O68" s="19"/>
    </row>
    <row r="69" spans="1:18">
      <c r="G69" s="49"/>
      <c r="H69" s="12"/>
      <c r="I69" s="12"/>
      <c r="J69" s="12"/>
      <c r="M69" s="19"/>
    </row>
    <row r="70" spans="1:18">
      <c r="H70" s="47"/>
      <c r="I70" s="47"/>
      <c r="J70" s="47"/>
      <c r="M70" s="47"/>
    </row>
    <row r="72" spans="1:18">
      <c r="L72" s="19"/>
    </row>
    <row r="73" spans="1:18">
      <c r="L73" s="1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M35" sqref="M35"/>
    </sheetView>
  </sheetViews>
  <sheetFormatPr defaultColWidth="8.77734375"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39" sqref="P39"/>
    </sheetView>
  </sheetViews>
  <sheetFormatPr defaultColWidth="8.77734375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workbookViewId="0">
      <selection activeCell="M1" sqref="M1"/>
    </sheetView>
  </sheetViews>
  <sheetFormatPr defaultColWidth="8.77734375"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8" workbookViewId="0">
      <selection activeCell="L10" sqref="L10"/>
    </sheetView>
  </sheetViews>
  <sheetFormatPr defaultColWidth="8.77734375" defaultRowHeight="14.4"/>
  <sheetData>
    <row r="1" spans="1:1">
      <c r="A1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8" workbookViewId="0">
      <selection activeCell="L23" sqref="L23"/>
    </sheetView>
  </sheetViews>
  <sheetFormatPr defaultColWidth="8.77734375" defaultRowHeight="14.4"/>
  <sheetData>
    <row r="1" spans="1:1">
      <c r="A1" t="s">
        <v>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10" sqref="A10:XFD10"/>
    </sheetView>
  </sheetViews>
  <sheetFormatPr defaultColWidth="8.77734375"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defaultColWidth="8.77734375" defaultRowHeight="14.4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77734375" defaultRowHeight="14.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4" workbookViewId="0"/>
  </sheetViews>
  <sheetFormatPr defaultColWidth="8.77734375"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Budget Report</vt:lpstr>
      <vt:lpstr>Engineer on-site</vt:lpstr>
      <vt:lpstr>QT PMและOnsite</vt:lpstr>
      <vt:lpstr>ค่าธรรมเนียมส่ง+ตั๋ว</vt:lpstr>
      <vt:lpstr>ค่าธรรมเนียมนำเข้า+ไม่รวมตั๋ว</vt:lpstr>
      <vt:lpstr>Stock PEAINMS_14 Nov 2021</vt:lpstr>
      <vt:lpstr>ค่าขนส่งจากAsentria</vt:lpstr>
      <vt:lpstr>ใบขนฉบับเดิม</vt:lpstr>
      <vt:lpstr>PO ที่เคยเปิดให้ UPS</vt:lpstr>
      <vt:lpstr>ใบเสนอราคาค่าเอกสาร Refresh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Navapol_PS</dc:creator>
  <cp:lastModifiedBy>NETKA_ACC</cp:lastModifiedBy>
  <dcterms:created xsi:type="dcterms:W3CDTF">2021-07-29T09:57:27Z</dcterms:created>
  <dcterms:modified xsi:type="dcterms:W3CDTF">2021-12-02T04:07:32Z</dcterms:modified>
</cp:coreProperties>
</file>